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7.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8.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9.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740" tabRatio="853" activeTab="0"/>
  </bookViews>
  <sheets>
    <sheet name="Instructions" sheetId="1" r:id="rId1"/>
    <sheet name="EPI" sheetId="2" r:id="rId2"/>
    <sheet name="Statement of Energy Performance" sheetId="3" r:id="rId3"/>
    <sheet name="Facility Performance Report" sheetId="4" r:id="rId4"/>
    <sheet name="Modelbaseline" sheetId="5" state="hidden" r:id="rId5"/>
    <sheet name="Modelcurrent" sheetId="6" state="hidden" r:id="rId6"/>
    <sheet name="Units" sheetId="7" state="hidden" r:id="rId7"/>
    <sheet name="20120315" sheetId="8" state="hidden" r:id="rId8"/>
    <sheet name="savings" sheetId="9" state="hidden" r:id="rId9"/>
    <sheet name="GHG3_On-Site Emissions Factors " sheetId="10" state="hidden" r:id="rId10"/>
    <sheet name="Cities - Table 1" sheetId="11" state="hidden" r:id="rId11"/>
  </sheets>
  <externalReferences>
    <externalReference r:id="rId14"/>
    <externalReference r:id="rId15"/>
  </externalReferences>
  <definedNames>
    <definedName name="_1_2026">'[1]2026'!$AG$1:$BZ$113</definedName>
    <definedName name="2026">'[1]2026'!$AG$1:$BZ$113</definedName>
    <definedName name="ACEEE_95_Heat" localSheetId="7">#REF!</definedName>
    <definedName name="ACEEE_95_Heat">#REF!</definedName>
    <definedName name="ElectricTable" localSheetId="7">#REF!</definedName>
    <definedName name="ElectricTable">#REF!</definedName>
    <definedName name="FuelTable" localSheetId="7">#REF!</definedName>
    <definedName name="FuelTable">#REF!</definedName>
    <definedName name="_xlnm.Print_Area" localSheetId="0">'Instructions'!$A$1:$O$235</definedName>
    <definedName name="_xlnm.Print_Area" localSheetId="2">'Statement of Energy Performance'!$B$2:$J$53</definedName>
    <definedName name="Query2" localSheetId="7">#REF!</definedName>
    <definedName name="Query2">#REF!</definedName>
    <definedName name="Z_1D2A071C_2C6B_49AD_A3BA_C58B968A034C_.wvu.Cols" localSheetId="4" hidden="1">'Modelbaseline'!$J:$M</definedName>
    <definedName name="Z_1D2A071C_2C6B_49AD_A3BA_C58B968A034C_.wvu.Cols" localSheetId="5" hidden="1">'Modelcurrent'!$I:$M</definedName>
    <definedName name="Z_1D2A071C_2C6B_49AD_A3BA_C58B968A034C_.wvu.Rows" localSheetId="1" hidden="1">'EPI'!$55:$56</definedName>
  </definedNames>
  <calcPr fullCalcOnLoad="1"/>
</workbook>
</file>

<file path=xl/comments10.xml><?xml version="1.0" encoding="utf-8"?>
<comments xmlns="http://schemas.openxmlformats.org/spreadsheetml/2006/main">
  <authors>
    <author>Author</author>
    <author>JS</author>
  </authors>
  <commentList>
    <comment ref="I5" authorId="0">
      <text>
        <r>
          <rPr>
            <sz val="8"/>
            <color indexed="63"/>
            <rFont val="Tahoma Bold"/>
            <family val="0"/>
          </rPr>
          <t>Note that these values are presented for reference only.  PM should compute kg for each gas, and use the Global Warming Potential to sum across the gases</t>
        </r>
      </text>
    </comment>
    <comment ref="C34" authorId="1">
      <text>
        <r>
          <rPr>
            <b/>
            <sz val="8"/>
            <rFont val="Tahoma"/>
            <family val="2"/>
          </rPr>
          <t>JS:</t>
        </r>
        <r>
          <rPr>
            <sz val="8"/>
            <rFont val="Tahoma"/>
            <family val="2"/>
          </rPr>
          <t xml:space="preserve">
from eGRID.  Mbtu means MMBtu. Using System Average Rate, NOT Non-baseload Average Rate.</t>
        </r>
      </text>
    </comment>
  </commentList>
</comments>
</file>

<file path=xl/comments2.xml><?xml version="1.0" encoding="utf-8"?>
<comments xmlns="http://schemas.openxmlformats.org/spreadsheetml/2006/main">
  <authors>
    <author>12177</author>
    <author>Gale Boyd</author>
    <author>EPA</author>
    <author>J Smith</author>
  </authors>
  <commentList>
    <comment ref="I30" authorId="0">
      <text>
        <r>
          <rPr>
            <sz val="10"/>
            <rFont val="Tahoma"/>
            <family val="2"/>
          </rPr>
          <t>Please see "How the Energy Performance Indicator Works" in the Instructions worksheet for more information about the EPI's handling of purchased pulp.</t>
        </r>
      </text>
    </comment>
    <comment ref="I31" authorId="0">
      <text>
        <r>
          <rPr>
            <sz val="10"/>
            <rFont val="Tahoma"/>
            <family val="2"/>
          </rPr>
          <t>Please see "How the Energy Performance Indicator Works" in the Instructions worksheet for more information about the EPI's handling of purchased fiber.</t>
        </r>
      </text>
    </comment>
    <comment ref="L40" authorId="1">
      <text>
        <r>
          <rPr>
            <sz val="10"/>
            <rFont val="Tahoma"/>
            <family val="2"/>
          </rPr>
          <t>Coal and Biomass are converted to a natural gas (steam) equivalent.</t>
        </r>
      </text>
    </comment>
    <comment ref="M40" authorId="1">
      <text>
        <r>
          <rPr>
            <sz val="10"/>
            <rFont val="Tahoma"/>
            <family val="2"/>
          </rPr>
          <t>Coal and Biomass are converted to a natural gas (steam) equivalent.</t>
        </r>
        <r>
          <rPr>
            <sz val="8"/>
            <rFont val="Tahoma"/>
            <family val="2"/>
          </rPr>
          <t xml:space="preserve">
</t>
        </r>
      </text>
    </comment>
    <comment ref="C74" authorId="2">
      <text>
        <r>
          <rPr>
            <sz val="9"/>
            <rFont val="Tahoma"/>
            <family val="2"/>
          </rPr>
          <t>Based on purchased source energy and total short tons of paper produced.</t>
        </r>
      </text>
    </comment>
    <comment ref="F70" authorId="1">
      <text>
        <r>
          <rPr>
            <sz val="8"/>
            <rFont val="Tahoma"/>
            <family val="2"/>
          </rPr>
          <t>Coal and Biomass are converted to a natural gas (steam) equivalent. All values are net of sales and transfers.</t>
        </r>
      </text>
    </comment>
    <comment ref="F72" authorId="1">
      <text>
        <r>
          <rPr>
            <sz val="8"/>
            <rFont val="Tahoma"/>
            <family val="2"/>
          </rPr>
          <t>Coal and Biomass are converted to a natural gas (steam) equivalent. All values are net of sales and transfers.</t>
        </r>
      </text>
    </comment>
    <comment ref="M9" authorId="3">
      <text>
        <r>
          <rPr>
            <sz val="10"/>
            <rFont val="Tahoma"/>
            <family val="2"/>
          </rPr>
          <t>The choice of reference plant does NOT impact current plant score. The reference plant can be the same plant as the "current plant" with a different year, or a different plant - or the Reference Plant column may be left blank.</t>
        </r>
      </text>
    </comment>
    <comment ref="I32" authorId="0">
      <text>
        <r>
          <rPr>
            <sz val="10"/>
            <rFont val="Tahoma"/>
            <family val="2"/>
          </rPr>
          <t xml:space="preserve">Wood chips should be reported in green tons.  If your wood chips are measured as air-dry or bone-dry, then convert to green ton equivalents.  If you do not have a conversion factor, you may use a default factor of 2 (i.e., 1 ton of air-dry would equal 2 tons of green). </t>
        </r>
      </text>
    </comment>
  </commentList>
</comments>
</file>

<file path=xl/comments5.xml><?xml version="1.0" encoding="utf-8"?>
<comments xmlns="http://schemas.openxmlformats.org/spreadsheetml/2006/main">
  <authors>
    <author>Gale Boyd</author>
  </authors>
  <commentList>
    <comment ref="H27" authorId="0">
      <text>
        <r>
          <rPr>
            <b/>
            <sz val="8"/>
            <rFont val="Tahoma"/>
            <family val="2"/>
          </rPr>
          <t>Gale Boyd:</t>
        </r>
        <r>
          <rPr>
            <sz val="8"/>
            <rFont val="Tahoma"/>
            <family val="2"/>
          </rPr>
          <t xml:space="preserve">
dropped from model not significant
</t>
        </r>
      </text>
    </comment>
  </commentList>
</comments>
</file>

<file path=xl/comments6.xml><?xml version="1.0" encoding="utf-8"?>
<comments xmlns="http://schemas.openxmlformats.org/spreadsheetml/2006/main">
  <authors>
    <author>Gale Boyd</author>
  </authors>
  <commentList>
    <comment ref="N37" authorId="0">
      <text>
        <r>
          <rPr>
            <b/>
            <sz val="9"/>
            <rFont val="Tahoma"/>
            <family val="2"/>
          </rPr>
          <t>Gale Boyd:</t>
        </r>
        <r>
          <rPr>
            <sz val="9"/>
            <rFont val="Tahoma"/>
            <family val="2"/>
          </rPr>
          <t xml:space="preserve">
Census data is cords, but that unit is not often used by industry.  We have asked them to report green tons and then have converted it to cords</t>
        </r>
      </text>
    </comment>
  </commentList>
</comments>
</file>

<file path=xl/comments7.xml><?xml version="1.0" encoding="utf-8"?>
<comments xmlns="http://schemas.openxmlformats.org/spreadsheetml/2006/main">
  <authors>
    <author>Gale Boyd</author>
    <author>12177</author>
    <author>Author</author>
  </authors>
  <commentList>
    <comment ref="T7" authorId="0">
      <text>
        <r>
          <rPr>
            <b/>
            <sz val="9"/>
            <rFont val="Tahoma"/>
            <family val="2"/>
          </rPr>
          <t>Gale Boyd:</t>
        </r>
        <r>
          <rPr>
            <sz val="9"/>
            <rFont val="Tahoma"/>
            <family val="2"/>
          </rPr>
          <t xml:space="preserve">
Adjustment to natural gas steam equivalent</t>
        </r>
      </text>
    </comment>
    <comment ref="X7" authorId="0">
      <text>
        <r>
          <rPr>
            <b/>
            <sz val="9"/>
            <rFont val="Tahoma"/>
            <family val="2"/>
          </rPr>
          <t>Gale Boyd:</t>
        </r>
        <r>
          <rPr>
            <sz val="9"/>
            <rFont val="Tahoma"/>
            <family val="2"/>
          </rPr>
          <t xml:space="preserve">
Adjustment to natural gas steam equivalent</t>
        </r>
      </text>
    </comment>
    <comment ref="G18" authorId="1">
      <text>
        <r>
          <rPr>
            <b/>
            <sz val="8"/>
            <rFont val="Tahoma"/>
            <family val="2"/>
          </rPr>
          <t>12177:</t>
        </r>
        <r>
          <rPr>
            <sz val="8"/>
            <rFont val="Tahoma"/>
            <family val="2"/>
          </rPr>
          <t xml:space="preserve">
This formula differs from others in this row because coal and biomass are now being treated as natural gas (steam) equivalents for energy calculations, and thus they need to be divided by these adjustment factors in order to correctly calculate emissions based on the actual fuels.</t>
        </r>
      </text>
    </comment>
    <comment ref="H18" authorId="1">
      <text>
        <r>
          <rPr>
            <b/>
            <sz val="8"/>
            <rFont val="Tahoma"/>
            <family val="2"/>
          </rPr>
          <t>12177:</t>
        </r>
        <r>
          <rPr>
            <sz val="8"/>
            <rFont val="Tahoma"/>
            <family val="2"/>
          </rPr>
          <t xml:space="preserve">
This formula differs from others in this row because coal and biomass are now being treated as natural gas (steam) equivalents for energy calculations, and thus they need to be divided by these adjustment factors in order to correctly calculate emissions based on the actual fuels.</t>
        </r>
      </text>
    </comment>
    <comment ref="H19" authorId="2">
      <text>
        <r>
          <rPr>
            <sz val="8"/>
            <color indexed="63"/>
            <rFont val="Tahoma Bold"/>
            <family val="0"/>
          </rPr>
          <t>Gale Boyd:</t>
        </r>
        <r>
          <rPr>
            <sz val="14"/>
            <color indexed="63"/>
            <rFont val="Arial"/>
            <family val="2"/>
          </rPr>
          <t xml:space="preserve">
Though biomass itself would have an emissions factor of "0," it is defined here as being equivalent to natural gas because 1) the calculation is used only to calculate associated emissions savings, and does so as a percentage of the emissions based on the plant's energy mix, and 2) we believe that energy efficiency activities are likely to displace fossil fuels (and not biomass), so using the natural gas emissions factor here does not erroneously discount these savings.  </t>
        </r>
      </text>
    </comment>
    <comment ref="I19" authorId="2">
      <text>
        <r>
          <rPr>
            <sz val="8"/>
            <color indexed="63"/>
            <rFont val="Tahoma Bold"/>
            <family val="0"/>
          </rPr>
          <t>Gale Boyd:</t>
        </r>
        <r>
          <rPr>
            <sz val="14"/>
            <color indexed="63"/>
            <rFont val="Arial"/>
            <family val="2"/>
          </rPr>
          <t xml:space="preserve">
Defined at a minimum factor to assure conservative estimate of emissions savings.</t>
        </r>
      </text>
    </comment>
    <comment ref="G28" authorId="1">
      <text>
        <r>
          <rPr>
            <b/>
            <sz val="8"/>
            <rFont val="Tahoma"/>
            <family val="2"/>
          </rPr>
          <t>12177:</t>
        </r>
        <r>
          <rPr>
            <sz val="8"/>
            <rFont val="Tahoma"/>
            <family val="2"/>
          </rPr>
          <t xml:space="preserve">
This formula differs from others in this row because coal and biomass are now being treated as natural gas (steam) equivalents for energy calculations, and thus they need to be divided by these adjustment factors in order to correctly calculate emissions based on the actual fuels.</t>
        </r>
      </text>
    </comment>
    <comment ref="H28" authorId="1">
      <text>
        <r>
          <rPr>
            <b/>
            <sz val="8"/>
            <rFont val="Tahoma"/>
            <family val="2"/>
          </rPr>
          <t>12177:</t>
        </r>
        <r>
          <rPr>
            <sz val="8"/>
            <rFont val="Tahoma"/>
            <family val="2"/>
          </rPr>
          <t xml:space="preserve">
This formula differs from others in this row because coal and biomass are now being treated as natural gas (steam) equivalents for energy calculations, and thus they need to be divided by these adjustment factors in order to correctly calculate emissions based on the actual fuels.</t>
        </r>
      </text>
    </comment>
  </commentList>
</comments>
</file>

<file path=xl/sharedStrings.xml><?xml version="1.0" encoding="utf-8"?>
<sst xmlns="http://schemas.openxmlformats.org/spreadsheetml/2006/main" count="3532" uniqueCount="2192">
  <si>
    <t>---------</t>
  </si>
  <si>
    <t>Std. Err.</t>
  </si>
  <si>
    <t>Error variance</t>
  </si>
  <si>
    <t>Materials purchased</t>
  </si>
  <si>
    <t>-------------</t>
  </si>
  <si>
    <t>pulpratio |</t>
  </si>
  <si>
    <t>recycleratio |</t>
  </si>
  <si>
    <t>pqsshare211 |</t>
  </si>
  <si>
    <t>pqsshare21gn |</t>
  </si>
  <si>
    <t>Clay coated printing and converting</t>
  </si>
  <si>
    <t>tons</t>
  </si>
  <si>
    <t>Tissue and other creped plus sanitary</t>
  </si>
  <si>
    <t>Purchased pulp</t>
  </si>
  <si>
    <t>Bleached bristols</t>
  </si>
  <si>
    <t>Unbleached kraft (&gt;80%) packaging and industrial</t>
  </si>
  <si>
    <t>Bleached packaging and industrial converting paperboard</t>
  </si>
  <si>
    <t>Recycled paperboard</t>
  </si>
  <si>
    <t>Coef.</t>
  </si>
  <si>
    <t>-------------+</t>
  </si>
  <si>
    <t>STATEMENT OF ENERGY PERFORMANCE</t>
  </si>
  <si>
    <t>Facility Address</t>
  </si>
  <si>
    <t>Owner's Address</t>
  </si>
  <si>
    <t>Based on the conditions observed at the time of my visit to this facility, I certify that the information used in this tool to generate the energy performance score represented on this statement is accurate.</t>
  </si>
  <si>
    <t>NOTE:</t>
  </si>
  <si>
    <t>For US EPA Use Only:</t>
  </si>
  <si>
    <t>Facility Energy and Production</t>
  </si>
  <si>
    <t>NOTES:</t>
  </si>
  <si>
    <t>Type notes on facility energy performance here</t>
  </si>
  <si>
    <t>_cons |</t>
  </si>
  <si>
    <t>------------</t>
  </si>
  <si>
    <t>from tool</t>
  </si>
  <si>
    <t xml:space="preserve">               </t>
  </si>
  <si>
    <t>Average Plant</t>
  </si>
  <si>
    <t>Efficient Plant</t>
  </si>
  <si>
    <t>Energy Performance Indicator Tool</t>
  </si>
  <si>
    <t>Other</t>
  </si>
  <si>
    <t>Energy Consumption</t>
  </si>
  <si>
    <t>Location:</t>
  </si>
  <si>
    <t>Units</t>
  </si>
  <si>
    <t>Total production</t>
  </si>
  <si>
    <t>License Number:</t>
  </si>
  <si>
    <t>MMBtu</t>
  </si>
  <si>
    <t>Residual Oil</t>
  </si>
  <si>
    <t>Distillate Oil</t>
  </si>
  <si>
    <t>Distillate (#2) Oil</t>
  </si>
  <si>
    <t>Residual (#6) Oil</t>
  </si>
  <si>
    <t>Dist Oil</t>
  </si>
  <si>
    <t>Resid Oil</t>
  </si>
  <si>
    <t>Plant Characteristics</t>
  </si>
  <si>
    <t>Electricity</t>
  </si>
  <si>
    <t>Thousand Gal.</t>
  </si>
  <si>
    <t>Gas</t>
  </si>
  <si>
    <t>Coal</t>
  </si>
  <si>
    <t>Select Units</t>
  </si>
  <si>
    <t>Results</t>
  </si>
  <si>
    <t>Elec. Units</t>
  </si>
  <si>
    <t>Gas Units</t>
  </si>
  <si>
    <t>Coal Units</t>
  </si>
  <si>
    <t>Site</t>
  </si>
  <si>
    <t>MCF</t>
  </si>
  <si>
    <t>Total</t>
  </si>
  <si>
    <t>% Source</t>
  </si>
  <si>
    <t>Annual Energy Cost ($/year)</t>
  </si>
  <si>
    <t>Therms</t>
  </si>
  <si>
    <t>kBtu</t>
  </si>
  <si>
    <t>Gallons</t>
  </si>
  <si>
    <t>Source</t>
  </si>
  <si>
    <t>Coefficient</t>
  </si>
  <si>
    <t>Factor</t>
  </si>
  <si>
    <t>For 12-month period ending:</t>
  </si>
  <si>
    <t>Distribution of EPI Scores versus Energy Usage</t>
  </si>
  <si>
    <t>Distribution of EPI Scores v. Energy Usage</t>
  </si>
  <si>
    <t>EPITool Input</t>
  </si>
  <si>
    <t>User Input - Energy Usage</t>
  </si>
  <si>
    <t>User Reported  Energy Usage</t>
  </si>
  <si>
    <t>EPI Score</t>
  </si>
  <si>
    <t>Adjusted</t>
  </si>
  <si>
    <t>FACTORS IN CALCULATING ENERGY USAGE</t>
  </si>
  <si>
    <t>Corporate Energy Manager Contact</t>
  </si>
  <si>
    <t>Owner's Name</t>
  </si>
  <si>
    <t>Contact Name</t>
  </si>
  <si>
    <t>Street Address</t>
  </si>
  <si>
    <t>Email Address</t>
  </si>
  <si>
    <t>Address 2</t>
  </si>
  <si>
    <t>Phone Number</t>
  </si>
  <si>
    <t>City, State</t>
  </si>
  <si>
    <t>ZIP</t>
  </si>
  <si>
    <t>Energy Performance Score:</t>
  </si>
  <si>
    <t>Professional Verification</t>
  </si>
  <si>
    <t>Professional Engineer Name</t>
  </si>
  <si>
    <t>Address</t>
  </si>
  <si>
    <t>City, State  ZIP</t>
  </si>
  <si>
    <t>Phone Number:</t>
  </si>
  <si>
    <t>Licensing State:</t>
  </si>
  <si>
    <t>Professional Engineer Stamp</t>
  </si>
  <si>
    <t>EPI Verification</t>
  </si>
  <si>
    <t>Market pulp (sold or transferred)</t>
  </si>
  <si>
    <t>Tissue and other creped (roll stock)</t>
  </si>
  <si>
    <t>-----------</t>
  </si>
  <si>
    <t>ltotalmbtu |</t>
  </si>
  <si>
    <t>t</t>
  </si>
  <si>
    <t>P&gt;|t|</t>
  </si>
  <si>
    <t>[95% Conf</t>
  </si>
  <si>
    <t>. Interval]</t>
  </si>
  <si>
    <t>lpqs |</t>
  </si>
  <si>
    <t>pt_dummy |</t>
  </si>
  <si>
    <t>Source |</t>
  </si>
  <si>
    <t>SS</t>
  </si>
  <si>
    <t>df</t>
  </si>
  <si>
    <t>MS</t>
  </si>
  <si>
    <t>Model |</t>
  </si>
  <si>
    <t>Residual |</t>
  </si>
  <si>
    <t>Total |</t>
  </si>
  <si>
    <t>Yes / No</t>
  </si>
  <si>
    <t>Biomass</t>
  </si>
  <si>
    <t>ZIP Code:</t>
  </si>
  <si>
    <t>Enter Name</t>
  </si>
  <si>
    <t>Biomass Units</t>
  </si>
  <si>
    <t>Integrated Paper and Paperboard Manufacturing Plant</t>
  </si>
  <si>
    <t>Number of obs</t>
  </si>
  <si>
    <t>=</t>
  </si>
  <si>
    <t>Prob &gt; F</t>
  </si>
  <si>
    <t>R-squared</t>
  </si>
  <si>
    <t>Adj R-squared</t>
  </si>
  <si>
    <t>Root MSE</t>
  </si>
  <si>
    <t>All other paper and board</t>
  </si>
  <si>
    <t>all other paper</t>
  </si>
  <si>
    <t>chipshare2 |</t>
  </si>
  <si>
    <t>Wood chips</t>
  </si>
  <si>
    <t>Introduction</t>
  </si>
  <si>
    <t>The EPI normalizes for differences between plants using the plant characteristics described below.</t>
  </si>
  <si>
    <t>Eligible Facilities &amp; Space Types</t>
  </si>
  <si>
    <t>Required Data</t>
  </si>
  <si>
    <t>The following information is required in order to use the EPI.</t>
  </si>
  <si>
    <t>Energy Data:</t>
  </si>
  <si>
    <t>Water Treatment:</t>
  </si>
  <si>
    <t>Whether or not the plant has onsite waste water treatment (yes/no).</t>
  </si>
  <si>
    <t>Definitions of Terms</t>
  </si>
  <si>
    <t>Definitions of terms used in the plant characteristics section</t>
  </si>
  <si>
    <t>A 5-digit U.S. Postal Service ZIP code used to assign the plant location.</t>
  </si>
  <si>
    <t>General plant location is based on the ZIP code entered by user. User should confirm location matches ZIP code.</t>
  </si>
  <si>
    <t>Current Plant &amp; Year:</t>
  </si>
  <si>
    <t>Most recent year of data for the plant the user wishes to rate, or other year selected by the user for evaluation.</t>
  </si>
  <si>
    <t>Reference Plant &amp; Year:</t>
  </si>
  <si>
    <t>User-defined reference plant and year for comparison purposes.  Since scores for current plant and reference plant are calculated independently, the choice of reference year does NOT impact current year score. The reference plant can be the same plant as the "current plant" with a different year, or a different plant.</t>
  </si>
  <si>
    <t>Is waste water treated onsite? (yes/no)</t>
  </si>
  <si>
    <t>Energy Accounting</t>
  </si>
  <si>
    <t>Definitions of terms used for energy accounting</t>
  </si>
  <si>
    <t>Electricity:</t>
  </si>
  <si>
    <r>
      <t xml:space="preserve">100 SCFM compressed air x 0.2 kW/SCFM x 4800 hours (per year) = 96,000 kWh
</t>
    </r>
    <r>
      <rPr>
        <sz val="12"/>
        <color indexed="63"/>
        <rFont val="Arial"/>
        <family val="2"/>
      </rPr>
      <t>(SCFM is Standard Cubic Feet of air per Minute)</t>
    </r>
  </si>
  <si>
    <t>(Example for illustration only. Your factors and method will vary.)</t>
  </si>
  <si>
    <t>Non-Electric Energy Use:</t>
  </si>
  <si>
    <r>
      <t xml:space="preserve">10 million lbs steam (per year) x 1128 Btu/lb @ 150 psig / 85% boiler efficiency = 
13,271 MMBtu natural gas </t>
    </r>
    <r>
      <rPr>
        <sz val="14"/>
        <color indexed="63"/>
        <rFont val="Arial"/>
        <family val="2"/>
      </rPr>
      <t>(before adjusting for steam distribution losses)</t>
    </r>
  </si>
  <si>
    <t>Annual Cost:</t>
  </si>
  <si>
    <t>Definitions of terms used in the results section</t>
  </si>
  <si>
    <t>Purchased Source Energy (MMBtu):</t>
  </si>
  <si>
    <t>Purchased Site Energy (MMBtu):</t>
  </si>
  <si>
    <t>Efficient Plant:</t>
  </si>
  <si>
    <t>Defined at the values associated with a plant operating at the 75th percentile.</t>
  </si>
  <si>
    <t>Average Plant:</t>
  </si>
  <si>
    <t>Defined at the values associated with a plant operating at the 50th percentile.</t>
  </si>
  <si>
    <t>Report Tabs</t>
  </si>
  <si>
    <t>Statement of Energy Performance &amp; Facility Performance Report</t>
  </si>
  <si>
    <t>Statement of Energy Performance:</t>
  </si>
  <si>
    <t>Facility Performance Report:</t>
  </si>
  <si>
    <t xml:space="preserve">The workbook tab labeled Facility Performance Report provides a printable form that can be used to summarize the results from the EPI.  This report is intended to be used by plants or companies for their own internal records. </t>
  </si>
  <si>
    <t>About The EPI</t>
  </si>
  <si>
    <t>111</t>
  </si>
  <si>
    <t>OMB No. 2060-0347</t>
  </si>
  <si>
    <t>Enter Month/Day/Year</t>
  </si>
  <si>
    <t>3. An energy performance score of 75 is the minimum required score to be considered eligible for the ENERGY STAR.</t>
  </si>
  <si>
    <t>Your Current Plant</t>
  </si>
  <si>
    <t>Your Reference Plant</t>
  </si>
  <si>
    <t>savings %</t>
  </si>
  <si>
    <t>co2 savings</t>
  </si>
  <si>
    <t>Purchased Materials:</t>
  </si>
  <si>
    <t>Current Plant</t>
  </si>
  <si>
    <t>Reference Plant</t>
  </si>
  <si>
    <t>Onsite Emissions Factors are used to convert Site Energy values (in Mbtu) into greenhouse gas emissions</t>
  </si>
  <si>
    <t xml:space="preserve">Note that these factors are applied to the site in energy in MBtu, not kBtu. </t>
  </si>
  <si>
    <t xml:space="preserve">Note that these factors apply to fuel burned on site </t>
  </si>
  <si>
    <t>On Site Fuel Type</t>
  </si>
  <si>
    <t>Heat Content (HHV)</t>
  </si>
  <si>
    <t>HHV unit</t>
  </si>
  <si>
    <t>Carbon Content Coefficient (kg/Mbtu)</t>
  </si>
  <si>
    <t>Fraction Oxidized</t>
  </si>
  <si>
    <t>CO2 Content Coefficient (kg CO2/Mbtu)</t>
  </si>
  <si>
    <t>CH4 Content Coefficient (kg CH4/Mbtu)</t>
  </si>
  <si>
    <t>N20 Content Coefficient (kg N2O/Mbtu)</t>
  </si>
  <si>
    <t>CO2eq Content Coefficient (kg CO2eq/MBtu)</t>
  </si>
  <si>
    <t>Natural Gas</t>
  </si>
  <si>
    <t>(Btu/scf)</t>
  </si>
  <si>
    <t>Fuel Oil (No. 2)</t>
  </si>
  <si>
    <t>(MBtu/Barrel)</t>
  </si>
  <si>
    <t>Wood</t>
  </si>
  <si>
    <t>(MBtu/ton)</t>
  </si>
  <si>
    <t>Propane</t>
  </si>
  <si>
    <t>Liquid Propane</t>
  </si>
  <si>
    <t>Kerosene</t>
  </si>
  <si>
    <t>Fuel Oil (No. 1)</t>
  </si>
  <si>
    <t>Fuel Oil (No. 5 &amp; No. 6)</t>
  </si>
  <si>
    <t>Coal (anthracite)</t>
  </si>
  <si>
    <t>Coal (bituminous)</t>
  </si>
  <si>
    <t>Coke</t>
  </si>
  <si>
    <t>Fuel Oil (No. 4)</t>
  </si>
  <si>
    <t>Diesel</t>
  </si>
  <si>
    <t>References</t>
  </si>
  <si>
    <r>
      <t xml:space="preserve">Carbon content coefficients, heating values, and fractions oxidized from the </t>
    </r>
    <r>
      <rPr>
        <sz val="10"/>
        <color indexed="63"/>
        <rFont val="Arial Italic"/>
        <family val="0"/>
      </rPr>
      <t>Inventory of U.S. Greenhouse Gas Emissions and Sinks: 1990–2005</t>
    </r>
    <r>
      <rPr>
        <sz val="10"/>
        <rFont val="Arial"/>
        <family val="0"/>
      </rPr>
      <t>, EPA430-R-07-002, U.S. EPA, Washington, DC, April 2007.  Coal numbers updated from 2006 IPCC.</t>
    </r>
  </si>
  <si>
    <r>
      <t xml:space="preserve">U.S. Environmental Protection Agency, Climate Leaders Program, </t>
    </r>
    <r>
      <rPr>
        <sz val="10"/>
        <color indexed="63"/>
        <rFont val="Arial Italic"/>
        <family val="0"/>
      </rPr>
      <t>Direct Emissions from Stationary Combustion Sources</t>
    </r>
    <r>
      <rPr>
        <sz val="10"/>
        <rFont val="Arial"/>
        <family val="0"/>
      </rPr>
      <t>, May 2008.</t>
    </r>
  </si>
  <si>
    <t>http://www.epa.gov/climateleaders/documents/resources/stationarycombustionguidance.pdf</t>
  </si>
  <si>
    <t>Heat content data from Annual Energy Review (EIA) 2006</t>
  </si>
  <si>
    <t>These must be factors for site electricity.</t>
  </si>
  <si>
    <t>kg CO2/Mbtu</t>
  </si>
  <si>
    <t>kg CH4/Mbtu</t>
  </si>
  <si>
    <t>kg N2O/Mbtu</t>
  </si>
  <si>
    <t>kg CO2e/Mbtu</t>
  </si>
  <si>
    <t>National Average</t>
  </si>
  <si>
    <t>actual</t>
  </si>
  <si>
    <t>Fuel Price ($/mMBtu)</t>
  </si>
  <si>
    <t>zip_code</t>
  </si>
  <si>
    <t>zip_city</t>
  </si>
  <si>
    <t>zip_state</t>
  </si>
  <si>
    <t>CDD</t>
  </si>
  <si>
    <t>HDD</t>
  </si>
  <si>
    <t>Elec</t>
  </si>
  <si>
    <t>Dist.</t>
  </si>
  <si>
    <t>Resid.</t>
  </si>
  <si>
    <t>5-Digit</t>
  </si>
  <si>
    <t>3-Digit</t>
  </si>
  <si>
    <t>009</t>
  </si>
  <si>
    <t>San Juan</t>
  </si>
  <si>
    <t>PR</t>
  </si>
  <si>
    <t>010</t>
  </si>
  <si>
    <t>Springfield</t>
  </si>
  <si>
    <t>MA</t>
  </si>
  <si>
    <t>011</t>
  </si>
  <si>
    <t>012</t>
  </si>
  <si>
    <t>Pittsfield</t>
  </si>
  <si>
    <t>013</t>
  </si>
  <si>
    <t>Greenfield</t>
  </si>
  <si>
    <t>014</t>
  </si>
  <si>
    <t>Worcester</t>
  </si>
  <si>
    <t>015</t>
  </si>
  <si>
    <t>016</t>
  </si>
  <si>
    <t>017</t>
  </si>
  <si>
    <t>Framingham</t>
  </si>
  <si>
    <t>018</t>
  </si>
  <si>
    <t>Woburn</t>
  </si>
  <si>
    <t>019</t>
  </si>
  <si>
    <t>Lynn</t>
  </si>
  <si>
    <t>020</t>
  </si>
  <si>
    <t>Boston</t>
  </si>
  <si>
    <t>021</t>
  </si>
  <si>
    <t>022</t>
  </si>
  <si>
    <t>023</t>
  </si>
  <si>
    <t>Brockton</t>
  </si>
  <si>
    <t>024</t>
  </si>
  <si>
    <t>025</t>
  </si>
  <si>
    <t>Buzzards Bay</t>
  </si>
  <si>
    <t>026</t>
  </si>
  <si>
    <t>Hyannis</t>
  </si>
  <si>
    <t>027</t>
  </si>
  <si>
    <t>New Bedford</t>
  </si>
  <si>
    <t>028</t>
  </si>
  <si>
    <t>Providence</t>
  </si>
  <si>
    <t>RI</t>
  </si>
  <si>
    <t>029</t>
  </si>
  <si>
    <t>030</t>
  </si>
  <si>
    <t>Manchester</t>
  </si>
  <si>
    <t>NH</t>
  </si>
  <si>
    <t>031</t>
  </si>
  <si>
    <t>032</t>
  </si>
  <si>
    <t>033</t>
  </si>
  <si>
    <t>Concord</t>
  </si>
  <si>
    <t>034</t>
  </si>
  <si>
    <t>Keene</t>
  </si>
  <si>
    <t>035</t>
  </si>
  <si>
    <t>Littleton</t>
  </si>
  <si>
    <t>036</t>
  </si>
  <si>
    <t>Acworth</t>
  </si>
  <si>
    <t>037</t>
  </si>
  <si>
    <t>Claremont</t>
  </si>
  <si>
    <t>038</t>
  </si>
  <si>
    <t>Portsmouth</t>
  </si>
  <si>
    <t>039</t>
  </si>
  <si>
    <t>Kittery</t>
  </si>
  <si>
    <t>ME</t>
  </si>
  <si>
    <t>040</t>
  </si>
  <si>
    <t>Portland</t>
  </si>
  <si>
    <t>041</t>
  </si>
  <si>
    <t>042</t>
  </si>
  <si>
    <t>Auburn</t>
  </si>
  <si>
    <t>043</t>
  </si>
  <si>
    <t>Augusta</t>
  </si>
  <si>
    <t>044</t>
  </si>
  <si>
    <t>Bangor</t>
  </si>
  <si>
    <t>045</t>
  </si>
  <si>
    <t>Bath</t>
  </si>
  <si>
    <t>046</t>
  </si>
  <si>
    <t>Ellsworth</t>
  </si>
  <si>
    <t>047</t>
  </si>
  <si>
    <t>Caribou</t>
  </si>
  <si>
    <t>048</t>
  </si>
  <si>
    <t>Rockland</t>
  </si>
  <si>
    <t>049</t>
  </si>
  <si>
    <t>Waterville</t>
  </si>
  <si>
    <t>050</t>
  </si>
  <si>
    <t>White River Junct.</t>
  </si>
  <si>
    <t>VT</t>
  </si>
  <si>
    <t>051</t>
  </si>
  <si>
    <t>Bellows Falls</t>
  </si>
  <si>
    <t>052</t>
  </si>
  <si>
    <t>Bennington</t>
  </si>
  <si>
    <t>053</t>
  </si>
  <si>
    <t>Brattleboro</t>
  </si>
  <si>
    <t>054</t>
  </si>
  <si>
    <t>Burlington</t>
  </si>
  <si>
    <t>056</t>
  </si>
  <si>
    <t>Montpelier</t>
  </si>
  <si>
    <t>057</t>
  </si>
  <si>
    <t>Rutland</t>
  </si>
  <si>
    <t>058</t>
  </si>
  <si>
    <t>St. Johnsbury</t>
  </si>
  <si>
    <t>059</t>
  </si>
  <si>
    <t>Canaan</t>
  </si>
  <si>
    <t>060</t>
  </si>
  <si>
    <t>Hartford</t>
  </si>
  <si>
    <t>CT</t>
  </si>
  <si>
    <t>061</t>
  </si>
  <si>
    <t>062</t>
  </si>
  <si>
    <t>Willimantic</t>
  </si>
  <si>
    <t>063</t>
  </si>
  <si>
    <t>New London</t>
  </si>
  <si>
    <t>064</t>
  </si>
  <si>
    <t>New Haven</t>
  </si>
  <si>
    <t>065</t>
  </si>
  <si>
    <t>066</t>
  </si>
  <si>
    <t>Bridgeport</t>
  </si>
  <si>
    <t>067</t>
  </si>
  <si>
    <t>Waterbury</t>
  </si>
  <si>
    <t>068</t>
  </si>
  <si>
    <t>Stamford</t>
  </si>
  <si>
    <t>069</t>
  </si>
  <si>
    <t>070</t>
  </si>
  <si>
    <t>Newark</t>
  </si>
  <si>
    <t>NJ</t>
  </si>
  <si>
    <t>071</t>
  </si>
  <si>
    <t>072</t>
  </si>
  <si>
    <t>Elizabeth</t>
  </si>
  <si>
    <t>073</t>
  </si>
  <si>
    <t>Jersey City</t>
  </si>
  <si>
    <t>074</t>
  </si>
  <si>
    <t>Paterson</t>
  </si>
  <si>
    <t>075</t>
  </si>
  <si>
    <t>076</t>
  </si>
  <si>
    <t>Hackensack</t>
  </si>
  <si>
    <t>077</t>
  </si>
  <si>
    <t>Red Bank</t>
  </si>
  <si>
    <t>078</t>
  </si>
  <si>
    <t>Dover</t>
  </si>
  <si>
    <t>079</t>
  </si>
  <si>
    <t>Summit</t>
  </si>
  <si>
    <t>080</t>
  </si>
  <si>
    <t>Cherry Hill</t>
  </si>
  <si>
    <t>081</t>
  </si>
  <si>
    <t>Camden</t>
  </si>
  <si>
    <t>082</t>
  </si>
  <si>
    <t>South Jersey</t>
  </si>
  <si>
    <t>083</t>
  </si>
  <si>
    <t>084</t>
  </si>
  <si>
    <t>Atlantic City</t>
  </si>
  <si>
    <t>085</t>
  </si>
  <si>
    <t>Trenton</t>
  </si>
  <si>
    <t>086</t>
  </si>
  <si>
    <t>087</t>
  </si>
  <si>
    <t>Lakewood</t>
  </si>
  <si>
    <t>088</t>
  </si>
  <si>
    <t>New Brunswick</t>
  </si>
  <si>
    <t>089</t>
  </si>
  <si>
    <t>100</t>
  </si>
  <si>
    <t>New York</t>
  </si>
  <si>
    <t>NY</t>
  </si>
  <si>
    <t>101</t>
  </si>
  <si>
    <t>102</t>
  </si>
  <si>
    <t>103</t>
  </si>
  <si>
    <t>Staten Island</t>
  </si>
  <si>
    <t>104</t>
  </si>
  <si>
    <t>Bronx</t>
  </si>
  <si>
    <t>105</t>
  </si>
  <si>
    <t>Westchester</t>
  </si>
  <si>
    <t>106</t>
  </si>
  <si>
    <t>White Plains</t>
  </si>
  <si>
    <t>107</t>
  </si>
  <si>
    <t>Yonkers</t>
  </si>
  <si>
    <t>108</t>
  </si>
  <si>
    <t>New Rochelle</t>
  </si>
  <si>
    <t>109</t>
  </si>
  <si>
    <t>Suffern</t>
  </si>
  <si>
    <t>110</t>
  </si>
  <si>
    <t>Great Neck</t>
  </si>
  <si>
    <t>Queens</t>
  </si>
  <si>
    <t>112</t>
  </si>
  <si>
    <t>Brooklyn</t>
  </si>
  <si>
    <t>113</t>
  </si>
  <si>
    <t>Flushing</t>
  </si>
  <si>
    <t>114</t>
  </si>
  <si>
    <t>Jamaica</t>
  </si>
  <si>
    <t>115</t>
  </si>
  <si>
    <t>Minneola</t>
  </si>
  <si>
    <t>116</t>
  </si>
  <si>
    <t>Far Rockaway</t>
  </si>
  <si>
    <t>117</t>
  </si>
  <si>
    <t>Hicksville</t>
  </si>
  <si>
    <t>118</t>
  </si>
  <si>
    <t>119</t>
  </si>
  <si>
    <t>Riverhead</t>
  </si>
  <si>
    <t>120</t>
  </si>
  <si>
    <t>Albany</t>
  </si>
  <si>
    <t>121</t>
  </si>
  <si>
    <t>122</t>
  </si>
  <si>
    <t>123</t>
  </si>
  <si>
    <t>Schenectady</t>
  </si>
  <si>
    <t>124</t>
  </si>
  <si>
    <t>Kingston</t>
  </si>
  <si>
    <t>125</t>
  </si>
  <si>
    <t>Poughkeepsie</t>
  </si>
  <si>
    <t>126</t>
  </si>
  <si>
    <t>127</t>
  </si>
  <si>
    <t>Monticello</t>
  </si>
  <si>
    <t>128</t>
  </si>
  <si>
    <t>Glens Falls</t>
  </si>
  <si>
    <t>129</t>
  </si>
  <si>
    <t>Plattsburgh</t>
  </si>
  <si>
    <t>130</t>
  </si>
  <si>
    <t>Syracuse</t>
  </si>
  <si>
    <t>131</t>
  </si>
  <si>
    <t>132</t>
  </si>
  <si>
    <t>133</t>
  </si>
  <si>
    <t>Utica</t>
  </si>
  <si>
    <t>134</t>
  </si>
  <si>
    <t>135</t>
  </si>
  <si>
    <t>136</t>
  </si>
  <si>
    <t>Watertown</t>
  </si>
  <si>
    <t>137</t>
  </si>
  <si>
    <t>Binghamton</t>
  </si>
  <si>
    <t>138</t>
  </si>
  <si>
    <t>139</t>
  </si>
  <si>
    <t>140</t>
  </si>
  <si>
    <t>Buffalo</t>
  </si>
  <si>
    <t>141</t>
  </si>
  <si>
    <t>142</t>
  </si>
  <si>
    <t>143</t>
  </si>
  <si>
    <t>Niagara Falls</t>
  </si>
  <si>
    <t>144</t>
  </si>
  <si>
    <t>Rochester</t>
  </si>
  <si>
    <t>145</t>
  </si>
  <si>
    <t>146</t>
  </si>
  <si>
    <t>147</t>
  </si>
  <si>
    <t>Jamestown</t>
  </si>
  <si>
    <t>148</t>
  </si>
  <si>
    <t>Ithaca</t>
  </si>
  <si>
    <t>149</t>
  </si>
  <si>
    <t>Elmira</t>
  </si>
  <si>
    <t>150</t>
  </si>
  <si>
    <t>Pittsburgh</t>
  </si>
  <si>
    <t>PA</t>
  </si>
  <si>
    <t>151</t>
  </si>
  <si>
    <t>152</t>
  </si>
  <si>
    <t>153</t>
  </si>
  <si>
    <t>Washington</t>
  </si>
  <si>
    <t>154</t>
  </si>
  <si>
    <t>Uniontown</t>
  </si>
  <si>
    <t>155</t>
  </si>
  <si>
    <t>Somerset</t>
  </si>
  <si>
    <t>156</t>
  </si>
  <si>
    <t>Greensburg</t>
  </si>
  <si>
    <t>157</t>
  </si>
  <si>
    <t>Indiana</t>
  </si>
  <si>
    <t>158</t>
  </si>
  <si>
    <t>Du Bois</t>
  </si>
  <si>
    <t>159</t>
  </si>
  <si>
    <t>Johnstown</t>
  </si>
  <si>
    <t>160</t>
  </si>
  <si>
    <t>Butler</t>
  </si>
  <si>
    <t>161</t>
  </si>
  <si>
    <t>New Castle</t>
  </si>
  <si>
    <t>162</t>
  </si>
  <si>
    <t>Kittanning</t>
  </si>
  <si>
    <t>163</t>
  </si>
  <si>
    <t>Oil City</t>
  </si>
  <si>
    <t>164</t>
  </si>
  <si>
    <t>Erie</t>
  </si>
  <si>
    <t>165</t>
  </si>
  <si>
    <t>166</t>
  </si>
  <si>
    <t>Altoona</t>
  </si>
  <si>
    <t>167</t>
  </si>
  <si>
    <t>Bradford</t>
  </si>
  <si>
    <t>168</t>
  </si>
  <si>
    <t>State College</t>
  </si>
  <si>
    <t>169</t>
  </si>
  <si>
    <t>Wellsboro</t>
  </si>
  <si>
    <t>170</t>
  </si>
  <si>
    <t>Harrisburg</t>
  </si>
  <si>
    <t>171</t>
  </si>
  <si>
    <t>172</t>
  </si>
  <si>
    <t>Chambersburg</t>
  </si>
  <si>
    <t>173</t>
  </si>
  <si>
    <t>York</t>
  </si>
  <si>
    <t>174</t>
  </si>
  <si>
    <t>175</t>
  </si>
  <si>
    <t>Lancaster</t>
  </si>
  <si>
    <t>176</t>
  </si>
  <si>
    <t>177</t>
  </si>
  <si>
    <t>Williamsport</t>
  </si>
  <si>
    <t>178</t>
  </si>
  <si>
    <t>Sunbury</t>
  </si>
  <si>
    <t>179</t>
  </si>
  <si>
    <t>Pottsville</t>
  </si>
  <si>
    <t>180</t>
  </si>
  <si>
    <t>Lehigh Valley</t>
  </si>
  <si>
    <t>181</t>
  </si>
  <si>
    <t>Allentown</t>
  </si>
  <si>
    <t>182</t>
  </si>
  <si>
    <t>Hazleton</t>
  </si>
  <si>
    <t>183</t>
  </si>
  <si>
    <t>Stroudsburg</t>
  </si>
  <si>
    <t>184</t>
  </si>
  <si>
    <t>Scranton</t>
  </si>
  <si>
    <t>185</t>
  </si>
  <si>
    <t>186</t>
  </si>
  <si>
    <t>Wilkes-Barre</t>
  </si>
  <si>
    <t>187</t>
  </si>
  <si>
    <t>188</t>
  </si>
  <si>
    <t>Montrose</t>
  </si>
  <si>
    <t>189</t>
  </si>
  <si>
    <t>Doylestown</t>
  </si>
  <si>
    <t>190</t>
  </si>
  <si>
    <t>Philadelphia</t>
  </si>
  <si>
    <t>191</t>
  </si>
  <si>
    <t>193</t>
  </si>
  <si>
    <t>Southeastern</t>
  </si>
  <si>
    <t>194</t>
  </si>
  <si>
    <t>195</t>
  </si>
  <si>
    <t>Reading</t>
  </si>
  <si>
    <t>196</t>
  </si>
  <si>
    <t>197</t>
  </si>
  <si>
    <t>Wilmington</t>
  </si>
  <si>
    <t>DE</t>
  </si>
  <si>
    <t>198</t>
  </si>
  <si>
    <t>199</t>
  </si>
  <si>
    <t>200</t>
  </si>
  <si>
    <t>DC</t>
  </si>
  <si>
    <t>201</t>
  </si>
  <si>
    <t>202</t>
  </si>
  <si>
    <t>203</t>
  </si>
  <si>
    <t>204</t>
  </si>
  <si>
    <t>205</t>
  </si>
  <si>
    <t>206</t>
  </si>
  <si>
    <t>Waldorf</t>
  </si>
  <si>
    <t>MD</t>
  </si>
  <si>
    <t>207</t>
  </si>
  <si>
    <t>Laurel</t>
  </si>
  <si>
    <t>208</t>
  </si>
  <si>
    <t>Rockville</t>
  </si>
  <si>
    <t>209</t>
  </si>
  <si>
    <t>Silver Spring</t>
  </si>
  <si>
    <t>210</t>
  </si>
  <si>
    <t>Baltimore</t>
  </si>
  <si>
    <t>211</t>
  </si>
  <si>
    <t>212</t>
  </si>
  <si>
    <t>213</t>
  </si>
  <si>
    <t>214</t>
  </si>
  <si>
    <t>Annapolis</t>
  </si>
  <si>
    <t>215</t>
  </si>
  <si>
    <t>Cumberland</t>
  </si>
  <si>
    <t>216</t>
  </si>
  <si>
    <t>Easton</t>
  </si>
  <si>
    <t>217</t>
  </si>
  <si>
    <t>Frederick</t>
  </si>
  <si>
    <t>218</t>
  </si>
  <si>
    <t>Salisbury</t>
  </si>
  <si>
    <t>219</t>
  </si>
  <si>
    <t>Elkton</t>
  </si>
  <si>
    <t>220</t>
  </si>
  <si>
    <t>Northern VA</t>
  </si>
  <si>
    <t>VA</t>
  </si>
  <si>
    <t>221</t>
  </si>
  <si>
    <t>222</t>
  </si>
  <si>
    <t>Arlington</t>
  </si>
  <si>
    <t>223</t>
  </si>
  <si>
    <t>Alexandria</t>
  </si>
  <si>
    <t>224</t>
  </si>
  <si>
    <t>Fredericksburg</t>
  </si>
  <si>
    <t>225</t>
  </si>
  <si>
    <t>226</t>
  </si>
  <si>
    <t>Winchester</t>
  </si>
  <si>
    <t>227</t>
  </si>
  <si>
    <t>Culpeper</t>
  </si>
  <si>
    <t>228</t>
  </si>
  <si>
    <t>Harrisonburg</t>
  </si>
  <si>
    <t>229</t>
  </si>
  <si>
    <t>Charlottesville</t>
  </si>
  <si>
    <t>230</t>
  </si>
  <si>
    <t>Richmond</t>
  </si>
  <si>
    <t>231</t>
  </si>
  <si>
    <t>232</t>
  </si>
  <si>
    <t>233</t>
  </si>
  <si>
    <t>Norfolk</t>
  </si>
  <si>
    <t>234</t>
  </si>
  <si>
    <t>235</t>
  </si>
  <si>
    <t>236</t>
  </si>
  <si>
    <t>237</t>
  </si>
  <si>
    <t>238</t>
  </si>
  <si>
    <t>Petersburg</t>
  </si>
  <si>
    <t>239</t>
  </si>
  <si>
    <t>Farmville</t>
  </si>
  <si>
    <t>240</t>
  </si>
  <si>
    <t>Roanoke</t>
  </si>
  <si>
    <t>241</t>
  </si>
  <si>
    <t>242</t>
  </si>
  <si>
    <t>Bristol</t>
  </si>
  <si>
    <t>243</t>
  </si>
  <si>
    <t>Pulaski</t>
  </si>
  <si>
    <t>244</t>
  </si>
  <si>
    <t>Staunton</t>
  </si>
  <si>
    <t>245</t>
  </si>
  <si>
    <t>Lynchburg</t>
  </si>
  <si>
    <t>246</t>
  </si>
  <si>
    <t>Tazewell</t>
  </si>
  <si>
    <t>247</t>
  </si>
  <si>
    <t>Bluefield</t>
  </si>
  <si>
    <t>WV</t>
  </si>
  <si>
    <t>248</t>
  </si>
  <si>
    <t>Welch</t>
  </si>
  <si>
    <t>249</t>
  </si>
  <si>
    <t>Lewisburg</t>
  </si>
  <si>
    <t>250</t>
  </si>
  <si>
    <t>Charleston</t>
  </si>
  <si>
    <t>251</t>
  </si>
  <si>
    <t>252</t>
  </si>
  <si>
    <t>253</t>
  </si>
  <si>
    <t>254</t>
  </si>
  <si>
    <t>Martinsburg</t>
  </si>
  <si>
    <t>255</t>
  </si>
  <si>
    <t>Huntington</t>
  </si>
  <si>
    <t>256</t>
  </si>
  <si>
    <t>Logan</t>
  </si>
  <si>
    <t>257</t>
  </si>
  <si>
    <t>258</t>
  </si>
  <si>
    <t>Beckley</t>
  </si>
  <si>
    <t>259</t>
  </si>
  <si>
    <t>260</t>
  </si>
  <si>
    <t>Wheeling</t>
  </si>
  <si>
    <t>261</t>
  </si>
  <si>
    <t>Parkersburg</t>
  </si>
  <si>
    <t>262</t>
  </si>
  <si>
    <t>Buckhannon</t>
  </si>
  <si>
    <t>263</t>
  </si>
  <si>
    <t>Clarksburg</t>
  </si>
  <si>
    <t>264</t>
  </si>
  <si>
    <t>265</t>
  </si>
  <si>
    <t>Morgantown</t>
  </si>
  <si>
    <t>266</t>
  </si>
  <si>
    <t>Gassaway</t>
  </si>
  <si>
    <t>267</t>
  </si>
  <si>
    <t>Keyser</t>
  </si>
  <si>
    <t>268</t>
  </si>
  <si>
    <t>270</t>
  </si>
  <si>
    <t>Winston-Salem</t>
  </si>
  <si>
    <t>NC</t>
  </si>
  <si>
    <t>271</t>
  </si>
  <si>
    <t>272</t>
  </si>
  <si>
    <t>Greensboro</t>
  </si>
  <si>
    <t>273</t>
  </si>
  <si>
    <t>274</t>
  </si>
  <si>
    <t>275</t>
  </si>
  <si>
    <t>Raleigh</t>
  </si>
  <si>
    <t>276</t>
  </si>
  <si>
    <t>277</t>
  </si>
  <si>
    <t>Durham</t>
  </si>
  <si>
    <t>278</t>
  </si>
  <si>
    <t>Rocky Mount</t>
  </si>
  <si>
    <t>279</t>
  </si>
  <si>
    <t>Elizabeth City</t>
  </si>
  <si>
    <t>280</t>
  </si>
  <si>
    <t>Charlotte</t>
  </si>
  <si>
    <t>281</t>
  </si>
  <si>
    <t>282</t>
  </si>
  <si>
    <t>283</t>
  </si>
  <si>
    <t>Fayetteville</t>
  </si>
  <si>
    <t>284</t>
  </si>
  <si>
    <t>285</t>
  </si>
  <si>
    <t>Kinston</t>
  </si>
  <si>
    <t>286</t>
  </si>
  <si>
    <t>Hickory</t>
  </si>
  <si>
    <t>287</t>
  </si>
  <si>
    <t>Asheville</t>
  </si>
  <si>
    <t>288</t>
  </si>
  <si>
    <t>289</t>
  </si>
  <si>
    <t>Andrews</t>
  </si>
  <si>
    <t>290</t>
  </si>
  <si>
    <t>Columbia</t>
  </si>
  <si>
    <t>SC</t>
  </si>
  <si>
    <t>291</t>
  </si>
  <si>
    <t>292</t>
  </si>
  <si>
    <t>293</t>
  </si>
  <si>
    <t>Spartanburg</t>
  </si>
  <si>
    <t>294</t>
  </si>
  <si>
    <t>295</t>
  </si>
  <si>
    <t>Florence</t>
  </si>
  <si>
    <t>296</t>
  </si>
  <si>
    <t>Greenville</t>
  </si>
  <si>
    <t>297</t>
  </si>
  <si>
    <t>Rock Hill</t>
  </si>
  <si>
    <t>298</t>
  </si>
  <si>
    <t>Aiken</t>
  </si>
  <si>
    <t>299</t>
  </si>
  <si>
    <t>Beaufort</t>
  </si>
  <si>
    <t>300</t>
  </si>
  <si>
    <t>Atlanta</t>
  </si>
  <si>
    <t>GA</t>
  </si>
  <si>
    <t>301</t>
  </si>
  <si>
    <t>302</t>
  </si>
  <si>
    <t>303</t>
  </si>
  <si>
    <t>304</t>
  </si>
  <si>
    <t>Swainsboro</t>
  </si>
  <si>
    <t>305</t>
  </si>
  <si>
    <t>Gainesville</t>
  </si>
  <si>
    <t>306</t>
  </si>
  <si>
    <t>Athens</t>
  </si>
  <si>
    <t>307</t>
  </si>
  <si>
    <t>Dalton</t>
  </si>
  <si>
    <t>308</t>
  </si>
  <si>
    <t>309</t>
  </si>
  <si>
    <t>310</t>
  </si>
  <si>
    <t>Macon</t>
  </si>
  <si>
    <t>311</t>
  </si>
  <si>
    <t>312</t>
  </si>
  <si>
    <t>313</t>
  </si>
  <si>
    <t>Savannah</t>
  </si>
  <si>
    <t>314</t>
  </si>
  <si>
    <t>315</t>
  </si>
  <si>
    <t>Waycross</t>
  </si>
  <si>
    <t>316</t>
  </si>
  <si>
    <t>Valdosta</t>
  </si>
  <si>
    <t>317</t>
  </si>
  <si>
    <t>318</t>
  </si>
  <si>
    <t>Columbus</t>
  </si>
  <si>
    <t>319</t>
  </si>
  <si>
    <t>320</t>
  </si>
  <si>
    <t>Jacksonville</t>
  </si>
  <si>
    <t>FL</t>
  </si>
  <si>
    <t>321</t>
  </si>
  <si>
    <t>322</t>
  </si>
  <si>
    <t>323</t>
  </si>
  <si>
    <t>Tallahassee</t>
  </si>
  <si>
    <t>324</t>
  </si>
  <si>
    <t>Panama City</t>
  </si>
  <si>
    <t>325</t>
  </si>
  <si>
    <t>Pensacola</t>
  </si>
  <si>
    <t>326</t>
  </si>
  <si>
    <t>327</t>
  </si>
  <si>
    <t>Titusville</t>
  </si>
  <si>
    <t>328</t>
  </si>
  <si>
    <t>Orlando</t>
  </si>
  <si>
    <t>329</t>
  </si>
  <si>
    <t>Melbourne</t>
  </si>
  <si>
    <t>330</t>
  </si>
  <si>
    <t>Miami</t>
  </si>
  <si>
    <t>331</t>
  </si>
  <si>
    <t>332</t>
  </si>
  <si>
    <t>333</t>
  </si>
  <si>
    <t>Fort Lauderdale</t>
  </si>
  <si>
    <t>334</t>
  </si>
  <si>
    <t>West Palm Beach</t>
  </si>
  <si>
    <t>335</t>
  </si>
  <si>
    <t>Tampa</t>
  </si>
  <si>
    <t>336</t>
  </si>
  <si>
    <t>337</t>
  </si>
  <si>
    <t>Saint Petersburg</t>
  </si>
  <si>
    <t>338</t>
  </si>
  <si>
    <t>Lakeland</t>
  </si>
  <si>
    <t>339</t>
  </si>
  <si>
    <t>Fort Myers</t>
  </si>
  <si>
    <t>342</t>
  </si>
  <si>
    <t>Bradenton</t>
  </si>
  <si>
    <t>344</t>
  </si>
  <si>
    <t>Ocala</t>
  </si>
  <si>
    <t>346</t>
  </si>
  <si>
    <t>Clearwater</t>
  </si>
  <si>
    <t>347</t>
  </si>
  <si>
    <t>349</t>
  </si>
  <si>
    <t>Fort Pierce</t>
  </si>
  <si>
    <t>350</t>
  </si>
  <si>
    <t>Birmingham</t>
  </si>
  <si>
    <t>AL</t>
  </si>
  <si>
    <t>351</t>
  </si>
  <si>
    <t>352</t>
  </si>
  <si>
    <t>354</t>
  </si>
  <si>
    <t>Tuscaloosa</t>
  </si>
  <si>
    <t>355</t>
  </si>
  <si>
    <t>Jasper</t>
  </si>
  <si>
    <t>356</t>
  </si>
  <si>
    <t>Decatur/Florence</t>
  </si>
  <si>
    <t>357</t>
  </si>
  <si>
    <t>Huntsville</t>
  </si>
  <si>
    <t>358</t>
  </si>
  <si>
    <t>359</t>
  </si>
  <si>
    <t>Gadsden</t>
  </si>
  <si>
    <t>360</t>
  </si>
  <si>
    <t>Montgomery</t>
  </si>
  <si>
    <t>361</t>
  </si>
  <si>
    <t>362</t>
  </si>
  <si>
    <t>Anniston</t>
  </si>
  <si>
    <t>363</t>
  </si>
  <si>
    <t>Dothan</t>
  </si>
  <si>
    <t>364</t>
  </si>
  <si>
    <t>Evergreen</t>
  </si>
  <si>
    <t>365</t>
  </si>
  <si>
    <t>Mobile</t>
  </si>
  <si>
    <t>366</t>
  </si>
  <si>
    <t>367</t>
  </si>
  <si>
    <t>Selma</t>
  </si>
  <si>
    <t>368</t>
  </si>
  <si>
    <t>Opelika</t>
  </si>
  <si>
    <t>369</t>
  </si>
  <si>
    <t>370</t>
  </si>
  <si>
    <t>Nashville</t>
  </si>
  <si>
    <t>TN</t>
  </si>
  <si>
    <t>371</t>
  </si>
  <si>
    <t>372</t>
  </si>
  <si>
    <t>373</t>
  </si>
  <si>
    <t>Chattanooga</t>
  </si>
  <si>
    <t>374</t>
  </si>
  <si>
    <t>376</t>
  </si>
  <si>
    <t>Johnson City</t>
  </si>
  <si>
    <t>377</t>
  </si>
  <si>
    <t>Knoxville</t>
  </si>
  <si>
    <t>378</t>
  </si>
  <si>
    <t>379</t>
  </si>
  <si>
    <t>380</t>
  </si>
  <si>
    <t>Memphis</t>
  </si>
  <si>
    <t>381</t>
  </si>
  <si>
    <t>382</t>
  </si>
  <si>
    <t>McKenzie</t>
  </si>
  <si>
    <t>383</t>
  </si>
  <si>
    <t>Jackson</t>
  </si>
  <si>
    <t>384</t>
  </si>
  <si>
    <t>385</t>
  </si>
  <si>
    <t>Cookeville</t>
  </si>
  <si>
    <t>386</t>
  </si>
  <si>
    <t>Oxford</t>
  </si>
  <si>
    <t>387</t>
  </si>
  <si>
    <t>388</t>
  </si>
  <si>
    <t>Tupelo</t>
  </si>
  <si>
    <t>389</t>
  </si>
  <si>
    <t>Grenada</t>
  </si>
  <si>
    <t>390</t>
  </si>
  <si>
    <t>391</t>
  </si>
  <si>
    <t>392</t>
  </si>
  <si>
    <t>393</t>
  </si>
  <si>
    <t>Meridian</t>
  </si>
  <si>
    <t>394</t>
  </si>
  <si>
    <t>Hattiesburg</t>
  </si>
  <si>
    <t>395</t>
  </si>
  <si>
    <t>Gulfport</t>
  </si>
  <si>
    <t>396</t>
  </si>
  <si>
    <t>McComb</t>
  </si>
  <si>
    <t>397</t>
  </si>
  <si>
    <t>400</t>
  </si>
  <si>
    <t>Louisville</t>
  </si>
  <si>
    <t>KY</t>
  </si>
  <si>
    <t>401</t>
  </si>
  <si>
    <t>402</t>
  </si>
  <si>
    <t>403</t>
  </si>
  <si>
    <t>Lexington</t>
  </si>
  <si>
    <t>404</t>
  </si>
  <si>
    <t>405</t>
  </si>
  <si>
    <t>406</t>
  </si>
  <si>
    <t>Frankfort</t>
  </si>
  <si>
    <t>407</t>
  </si>
  <si>
    <t>Corbin</t>
  </si>
  <si>
    <t>408</t>
  </si>
  <si>
    <t>Baxter</t>
  </si>
  <si>
    <t>409</t>
  </si>
  <si>
    <t>Middlesboro</t>
  </si>
  <si>
    <t>410</t>
  </si>
  <si>
    <t>Newport</t>
  </si>
  <si>
    <t>411</t>
  </si>
  <si>
    <t>Ashland</t>
  </si>
  <si>
    <t>412</t>
  </si>
  <si>
    <t>413</t>
  </si>
  <si>
    <t>Campton</t>
  </si>
  <si>
    <t>414</t>
  </si>
  <si>
    <t>415</t>
  </si>
  <si>
    <t>Pikeville</t>
  </si>
  <si>
    <t>416</t>
  </si>
  <si>
    <t>417</t>
  </si>
  <si>
    <t>Hazard</t>
  </si>
  <si>
    <t>418</t>
  </si>
  <si>
    <t>420</t>
  </si>
  <si>
    <t>Paducah</t>
  </si>
  <si>
    <t>421</t>
  </si>
  <si>
    <t>Bowling Green</t>
  </si>
  <si>
    <t>422</t>
  </si>
  <si>
    <t>Russellville</t>
  </si>
  <si>
    <t>423</t>
  </si>
  <si>
    <t>Owensboro</t>
  </si>
  <si>
    <t>424</t>
  </si>
  <si>
    <t>Henderson</t>
  </si>
  <si>
    <t>425</t>
  </si>
  <si>
    <t>426</t>
  </si>
  <si>
    <t>427</t>
  </si>
  <si>
    <t>Elizabethtown</t>
  </si>
  <si>
    <t>430</t>
  </si>
  <si>
    <t>OH</t>
  </si>
  <si>
    <t>431</t>
  </si>
  <si>
    <t>432</t>
  </si>
  <si>
    <t>433</t>
  </si>
  <si>
    <t>Marion</t>
  </si>
  <si>
    <t>434</t>
  </si>
  <si>
    <t>435</t>
  </si>
  <si>
    <t>Napoleon</t>
  </si>
  <si>
    <t>436</t>
  </si>
  <si>
    <t>Toledo</t>
  </si>
  <si>
    <t>437</t>
  </si>
  <si>
    <t>Zanesville</t>
  </si>
  <si>
    <t>438</t>
  </si>
  <si>
    <t>439</t>
  </si>
  <si>
    <t>Stuebenville</t>
  </si>
  <si>
    <t>440</t>
  </si>
  <si>
    <t>Cleveland</t>
  </si>
  <si>
    <t>441</t>
  </si>
  <si>
    <t>442</t>
  </si>
  <si>
    <t>Akron</t>
  </si>
  <si>
    <t>443</t>
  </si>
  <si>
    <t>444</t>
  </si>
  <si>
    <t>Youngstown</t>
  </si>
  <si>
    <t>445</t>
  </si>
  <si>
    <t>446</t>
  </si>
  <si>
    <t>Canton</t>
  </si>
  <si>
    <t>447</t>
  </si>
  <si>
    <t>448</t>
  </si>
  <si>
    <t>Mansfield</t>
  </si>
  <si>
    <t>449</t>
  </si>
  <si>
    <t>450</t>
  </si>
  <si>
    <t>Cincinnati</t>
  </si>
  <si>
    <t>451</t>
  </si>
  <si>
    <t>452</t>
  </si>
  <si>
    <t>453</t>
  </si>
  <si>
    <t>Dayton</t>
  </si>
  <si>
    <t>454</t>
  </si>
  <si>
    <t>455</t>
  </si>
  <si>
    <t>456</t>
  </si>
  <si>
    <t>Chillicothe</t>
  </si>
  <si>
    <t>457</t>
  </si>
  <si>
    <t>458</t>
  </si>
  <si>
    <t>Lima</t>
  </si>
  <si>
    <t>460</t>
  </si>
  <si>
    <t>Indianapolis</t>
  </si>
  <si>
    <t>IN</t>
  </si>
  <si>
    <t>461</t>
  </si>
  <si>
    <t>462</t>
  </si>
  <si>
    <t>463</t>
  </si>
  <si>
    <t>Gary</t>
  </si>
  <si>
    <t>464</t>
  </si>
  <si>
    <t>465</t>
  </si>
  <si>
    <t>South Bend</t>
  </si>
  <si>
    <t>466</t>
  </si>
  <si>
    <t>467</t>
  </si>
  <si>
    <t>Fort Wayne</t>
  </si>
  <si>
    <t>468</t>
  </si>
  <si>
    <t>469</t>
  </si>
  <si>
    <t>Kokomo</t>
  </si>
  <si>
    <t>470</t>
  </si>
  <si>
    <t>Lawrenceburg</t>
  </si>
  <si>
    <t>471</t>
  </si>
  <si>
    <t>New Albany</t>
  </si>
  <si>
    <t>472</t>
  </si>
  <si>
    <t>473</t>
  </si>
  <si>
    <t>Muncie</t>
  </si>
  <si>
    <t>474</t>
  </si>
  <si>
    <t>Bloomington</t>
  </si>
  <si>
    <t>475</t>
  </si>
  <si>
    <t>476</t>
  </si>
  <si>
    <t>Evansville</t>
  </si>
  <si>
    <t>477</t>
  </si>
  <si>
    <t>478</t>
  </si>
  <si>
    <t>Terre Haute</t>
  </si>
  <si>
    <t>479</t>
  </si>
  <si>
    <t>Lafayette</t>
  </si>
  <si>
    <t>480</t>
  </si>
  <si>
    <t>Royal_Oak</t>
  </si>
  <si>
    <t>MI</t>
  </si>
  <si>
    <t>481</t>
  </si>
  <si>
    <t>Ann Arbor</t>
  </si>
  <si>
    <t>482</t>
  </si>
  <si>
    <t>Detroit</t>
  </si>
  <si>
    <t>483</t>
  </si>
  <si>
    <t>484</t>
  </si>
  <si>
    <t>Flint</t>
  </si>
  <si>
    <t>485</t>
  </si>
  <si>
    <t>486</t>
  </si>
  <si>
    <t>Saginaw</t>
  </si>
  <si>
    <t>487</t>
  </si>
  <si>
    <t>488</t>
  </si>
  <si>
    <t>Lansing</t>
  </si>
  <si>
    <t>489</t>
  </si>
  <si>
    <t>490</t>
  </si>
  <si>
    <t>Kalamazoo</t>
  </si>
  <si>
    <t>491</t>
  </si>
  <si>
    <t>492</t>
  </si>
  <si>
    <t>493</t>
  </si>
  <si>
    <t>Grand Rapids</t>
  </si>
  <si>
    <t>494</t>
  </si>
  <si>
    <t>Muskegon</t>
  </si>
  <si>
    <t>495</t>
  </si>
  <si>
    <t>496</t>
  </si>
  <si>
    <t>Traverse City</t>
  </si>
  <si>
    <t>497</t>
  </si>
  <si>
    <t>Mackinaw City</t>
  </si>
  <si>
    <t>498</t>
  </si>
  <si>
    <t>Iron Mountain</t>
  </si>
  <si>
    <t>499</t>
  </si>
  <si>
    <t>Houghton</t>
  </si>
  <si>
    <t>500</t>
  </si>
  <si>
    <t>Des Moines</t>
  </si>
  <si>
    <t>IA</t>
  </si>
  <si>
    <t>501</t>
  </si>
  <si>
    <t>502</t>
  </si>
  <si>
    <t>503</t>
  </si>
  <si>
    <t>504</t>
  </si>
  <si>
    <t>Mason City</t>
  </si>
  <si>
    <t>505</t>
  </si>
  <si>
    <t>Fort Dodge</t>
  </si>
  <si>
    <t>506</t>
  </si>
  <si>
    <t>Waterloo</t>
  </si>
  <si>
    <t>507</t>
  </si>
  <si>
    <t>508</t>
  </si>
  <si>
    <t>Creston</t>
  </si>
  <si>
    <t>510</t>
  </si>
  <si>
    <t>Sioux City</t>
  </si>
  <si>
    <t>511</t>
  </si>
  <si>
    <t>512</t>
  </si>
  <si>
    <t>Sheldon</t>
  </si>
  <si>
    <t>513</t>
  </si>
  <si>
    <t>Spencer</t>
  </si>
  <si>
    <t>514</t>
  </si>
  <si>
    <t>Carroll</t>
  </si>
  <si>
    <t>515</t>
  </si>
  <si>
    <t>Council Bluffs</t>
  </si>
  <si>
    <t>516</t>
  </si>
  <si>
    <t>Shenandoah</t>
  </si>
  <si>
    <t>520</t>
  </si>
  <si>
    <t>Dubuque</t>
  </si>
  <si>
    <t>521</t>
  </si>
  <si>
    <t>Decorah</t>
  </si>
  <si>
    <t>522</t>
  </si>
  <si>
    <t>Cedar Rapids</t>
  </si>
  <si>
    <t>523</t>
  </si>
  <si>
    <t>524</t>
  </si>
  <si>
    <t>525</t>
  </si>
  <si>
    <t>Ottumwa</t>
  </si>
  <si>
    <t>526</t>
  </si>
  <si>
    <t>527</t>
  </si>
  <si>
    <t>Davenport</t>
  </si>
  <si>
    <t>528</t>
  </si>
  <si>
    <t>530</t>
  </si>
  <si>
    <t>Milwaukee</t>
  </si>
  <si>
    <t>WI</t>
  </si>
  <si>
    <t>531</t>
  </si>
  <si>
    <t>532</t>
  </si>
  <si>
    <t>533</t>
  </si>
  <si>
    <t>534</t>
  </si>
  <si>
    <t>Racine</t>
  </si>
  <si>
    <t>535</t>
  </si>
  <si>
    <t>Madison</t>
  </si>
  <si>
    <t>536</t>
  </si>
  <si>
    <t>537</t>
  </si>
  <si>
    <t>538</t>
  </si>
  <si>
    <t>Platteville</t>
  </si>
  <si>
    <t>539</t>
  </si>
  <si>
    <t>Portage</t>
  </si>
  <si>
    <t>540</t>
  </si>
  <si>
    <t>River Falls</t>
  </si>
  <si>
    <t>541</t>
  </si>
  <si>
    <t>Green Bay</t>
  </si>
  <si>
    <t>542</t>
  </si>
  <si>
    <t>543</t>
  </si>
  <si>
    <t>544</t>
  </si>
  <si>
    <t>Wausau</t>
  </si>
  <si>
    <t>545</t>
  </si>
  <si>
    <t>Rhinelander</t>
  </si>
  <si>
    <t>546</t>
  </si>
  <si>
    <t>La Crosse</t>
  </si>
  <si>
    <t>547</t>
  </si>
  <si>
    <t>Eau Claire</t>
  </si>
  <si>
    <t>548</t>
  </si>
  <si>
    <t>Spooner</t>
  </si>
  <si>
    <t>549</t>
  </si>
  <si>
    <t>Oshkosh</t>
  </si>
  <si>
    <t>550</t>
  </si>
  <si>
    <t>Saint Paul</t>
  </si>
  <si>
    <t>MN</t>
  </si>
  <si>
    <t>551</t>
  </si>
  <si>
    <t>553</t>
  </si>
  <si>
    <t>Minneapolis</t>
  </si>
  <si>
    <t>554</t>
  </si>
  <si>
    <t>556</t>
  </si>
  <si>
    <t>Duluth</t>
  </si>
  <si>
    <t>557</t>
  </si>
  <si>
    <t>558</t>
  </si>
  <si>
    <t>559</t>
  </si>
  <si>
    <t>560</t>
  </si>
  <si>
    <t>Mankato</t>
  </si>
  <si>
    <t>561</t>
  </si>
  <si>
    <t>Windom</t>
  </si>
  <si>
    <t>562</t>
  </si>
  <si>
    <t>Willmar</t>
  </si>
  <si>
    <t>563</t>
  </si>
  <si>
    <t>Saint Cloud</t>
  </si>
  <si>
    <t>564</t>
  </si>
  <si>
    <t>Brainerd</t>
  </si>
  <si>
    <t>565</t>
  </si>
  <si>
    <t>Detroit_Lakes</t>
  </si>
  <si>
    <t>566</t>
  </si>
  <si>
    <t>Bemidji</t>
  </si>
  <si>
    <t>567</t>
  </si>
  <si>
    <t>Thief River Falls</t>
  </si>
  <si>
    <t>570</t>
  </si>
  <si>
    <t>Sioux Falls</t>
  </si>
  <si>
    <t>SD</t>
  </si>
  <si>
    <t>571</t>
  </si>
  <si>
    <t>572</t>
  </si>
  <si>
    <t>573</t>
  </si>
  <si>
    <t>Mitchell</t>
  </si>
  <si>
    <t>574</t>
  </si>
  <si>
    <t>Aberdeen</t>
  </si>
  <si>
    <t>575</t>
  </si>
  <si>
    <t>Pierre</t>
  </si>
  <si>
    <t>576</t>
  </si>
  <si>
    <t>Mobridge</t>
  </si>
  <si>
    <t>577</t>
  </si>
  <si>
    <t>Rapid_City</t>
  </si>
  <si>
    <t>580</t>
  </si>
  <si>
    <t>Fargo</t>
  </si>
  <si>
    <t>ND</t>
  </si>
  <si>
    <t>581</t>
  </si>
  <si>
    <t>582</t>
  </si>
  <si>
    <t>Grand Forks</t>
  </si>
  <si>
    <t>583</t>
  </si>
  <si>
    <t>Devils Lake</t>
  </si>
  <si>
    <t>584</t>
  </si>
  <si>
    <t>585</t>
  </si>
  <si>
    <t>Bismarck</t>
  </si>
  <si>
    <t>586</t>
  </si>
  <si>
    <t>Dickinson</t>
  </si>
  <si>
    <t>587</t>
  </si>
  <si>
    <t>Minot</t>
  </si>
  <si>
    <t>588</t>
  </si>
  <si>
    <t>Williston</t>
  </si>
  <si>
    <t>590</t>
  </si>
  <si>
    <t>Billings</t>
  </si>
  <si>
    <t>MT</t>
  </si>
  <si>
    <t>591</t>
  </si>
  <si>
    <t>592</t>
  </si>
  <si>
    <t>Wolf Point</t>
  </si>
  <si>
    <t>593</t>
  </si>
  <si>
    <t>Miles City</t>
  </si>
  <si>
    <t>594</t>
  </si>
  <si>
    <t>Great Falls</t>
  </si>
  <si>
    <t>595</t>
  </si>
  <si>
    <t>Havre</t>
  </si>
  <si>
    <t>596</t>
  </si>
  <si>
    <t>Helena</t>
  </si>
  <si>
    <t>597</t>
  </si>
  <si>
    <t>Butte</t>
  </si>
  <si>
    <t>598</t>
  </si>
  <si>
    <t>Missoula</t>
  </si>
  <si>
    <t>599</t>
  </si>
  <si>
    <t>Kalispell</t>
  </si>
  <si>
    <t>600</t>
  </si>
  <si>
    <t>North Chicago Sub.</t>
  </si>
  <si>
    <t>IL</t>
  </si>
  <si>
    <t>601</t>
  </si>
  <si>
    <t>602</t>
  </si>
  <si>
    <t>Evanston</t>
  </si>
  <si>
    <t>603</t>
  </si>
  <si>
    <t>Oak_Park</t>
  </si>
  <si>
    <t>604</t>
  </si>
  <si>
    <t>South Chicago Sub.</t>
  </si>
  <si>
    <t>605</t>
  </si>
  <si>
    <t>606</t>
  </si>
  <si>
    <t>Chicago</t>
  </si>
  <si>
    <t>607</t>
  </si>
  <si>
    <t>609</t>
  </si>
  <si>
    <t>Kankakee</t>
  </si>
  <si>
    <t>610</t>
  </si>
  <si>
    <t>Rockford</t>
  </si>
  <si>
    <t>611</t>
  </si>
  <si>
    <t>612</t>
  </si>
  <si>
    <t>Rock Island</t>
  </si>
  <si>
    <t>613</t>
  </si>
  <si>
    <t>La Salle</t>
  </si>
  <si>
    <t>614</t>
  </si>
  <si>
    <t>Galesburg</t>
  </si>
  <si>
    <t>615</t>
  </si>
  <si>
    <t>Peoria</t>
  </si>
  <si>
    <t>616</t>
  </si>
  <si>
    <t>617</t>
  </si>
  <si>
    <t>618</t>
  </si>
  <si>
    <t>Champaign/Urbana</t>
  </si>
  <si>
    <t>619</t>
  </si>
  <si>
    <t>620</t>
  </si>
  <si>
    <t>East Saint Louis</t>
  </si>
  <si>
    <t>622</t>
  </si>
  <si>
    <t>623</t>
  </si>
  <si>
    <t>Quincy</t>
  </si>
  <si>
    <t>624</t>
  </si>
  <si>
    <t>Effingham</t>
  </si>
  <si>
    <t>625</t>
  </si>
  <si>
    <t>626</t>
  </si>
  <si>
    <t>627</t>
  </si>
  <si>
    <t>628</t>
  </si>
  <si>
    <t>Centralia</t>
  </si>
  <si>
    <t>629</t>
  </si>
  <si>
    <t>Carbondale</t>
  </si>
  <si>
    <t>630</t>
  </si>
  <si>
    <t>Saint Louis</t>
  </si>
  <si>
    <t>MO</t>
  </si>
  <si>
    <t>631</t>
  </si>
  <si>
    <t>632</t>
  </si>
  <si>
    <t>633</t>
  </si>
  <si>
    <t>Saint Charles</t>
  </si>
  <si>
    <t>634</t>
  </si>
  <si>
    <t>Hannibal</t>
  </si>
  <si>
    <t>635</t>
  </si>
  <si>
    <t>Kirksville</t>
  </si>
  <si>
    <t>636</t>
  </si>
  <si>
    <t>Flat River</t>
  </si>
  <si>
    <t>637</t>
  </si>
  <si>
    <t>Cape Girardeau</t>
  </si>
  <si>
    <t>638</t>
  </si>
  <si>
    <t>Sikeston</t>
  </si>
  <si>
    <t>639</t>
  </si>
  <si>
    <t>Poplar Bluff</t>
  </si>
  <si>
    <t>640</t>
  </si>
  <si>
    <t>Kansas City</t>
  </si>
  <si>
    <t>641</t>
  </si>
  <si>
    <t>644</t>
  </si>
  <si>
    <t>Saint Joseph</t>
  </si>
  <si>
    <t>645</t>
  </si>
  <si>
    <t>646</t>
  </si>
  <si>
    <t>647</t>
  </si>
  <si>
    <t>Harrisonville</t>
  </si>
  <si>
    <t>648</t>
  </si>
  <si>
    <t>Joplin</t>
  </si>
  <si>
    <t>650</t>
  </si>
  <si>
    <t>Jefferson City</t>
  </si>
  <si>
    <t>651</t>
  </si>
  <si>
    <t>652</t>
  </si>
  <si>
    <t>653</t>
  </si>
  <si>
    <t>Sedalia</t>
  </si>
  <si>
    <t>654</t>
  </si>
  <si>
    <t>Rolla</t>
  </si>
  <si>
    <t>655</t>
  </si>
  <si>
    <t>656</t>
  </si>
  <si>
    <t>657</t>
  </si>
  <si>
    <t>658</t>
  </si>
  <si>
    <t>660</t>
  </si>
  <si>
    <t>KS</t>
  </si>
  <si>
    <t>661</t>
  </si>
  <si>
    <t>662</t>
  </si>
  <si>
    <t>Shawnee/Mission</t>
  </si>
  <si>
    <t>664</t>
  </si>
  <si>
    <t>Topeka</t>
  </si>
  <si>
    <t>665</t>
  </si>
  <si>
    <t>666</t>
  </si>
  <si>
    <t>667</t>
  </si>
  <si>
    <t>Fort Scott</t>
  </si>
  <si>
    <t>668</t>
  </si>
  <si>
    <t>Emporia</t>
  </si>
  <si>
    <t>669</t>
  </si>
  <si>
    <t>Concordia</t>
  </si>
  <si>
    <t>670</t>
  </si>
  <si>
    <t>Wichita</t>
  </si>
  <si>
    <t>671</t>
  </si>
  <si>
    <t>672</t>
  </si>
  <si>
    <t>673</t>
  </si>
  <si>
    <t>Independence</t>
  </si>
  <si>
    <t>674</t>
  </si>
  <si>
    <t>Salina</t>
  </si>
  <si>
    <t>675</t>
  </si>
  <si>
    <t>Hutchinson</t>
  </si>
  <si>
    <t>676</t>
  </si>
  <si>
    <t>Hays</t>
  </si>
  <si>
    <t>677</t>
  </si>
  <si>
    <t>Colby</t>
  </si>
  <si>
    <t>678</t>
  </si>
  <si>
    <t>Dodge_City</t>
  </si>
  <si>
    <t>679</t>
  </si>
  <si>
    <t>Liberal</t>
  </si>
  <si>
    <t>680</t>
  </si>
  <si>
    <t>Omaha</t>
  </si>
  <si>
    <t>NE</t>
  </si>
  <si>
    <t>681</t>
  </si>
  <si>
    <t>683</t>
  </si>
  <si>
    <t>Lincoln</t>
  </si>
  <si>
    <t>684</t>
  </si>
  <si>
    <t>685</t>
  </si>
  <si>
    <t>686</t>
  </si>
  <si>
    <t>687</t>
  </si>
  <si>
    <t>688</t>
  </si>
  <si>
    <t>Grand Island</t>
  </si>
  <si>
    <t>689</t>
  </si>
  <si>
    <t>Hastings</t>
  </si>
  <si>
    <t>690</t>
  </si>
  <si>
    <t>McCook</t>
  </si>
  <si>
    <t>691</t>
  </si>
  <si>
    <t>North Platte</t>
  </si>
  <si>
    <t>692</t>
  </si>
  <si>
    <t>Valentine</t>
  </si>
  <si>
    <t>693</t>
  </si>
  <si>
    <t>Alliance</t>
  </si>
  <si>
    <t>700</t>
  </si>
  <si>
    <t>New Orleans</t>
  </si>
  <si>
    <t>LA</t>
  </si>
  <si>
    <t>701</t>
  </si>
  <si>
    <t>703</t>
  </si>
  <si>
    <t>Thibodaux</t>
  </si>
  <si>
    <t>704</t>
  </si>
  <si>
    <t>Hammond</t>
  </si>
  <si>
    <t>705</t>
  </si>
  <si>
    <t>706</t>
  </si>
  <si>
    <t>Lake Charles</t>
  </si>
  <si>
    <t>707</t>
  </si>
  <si>
    <t>Baton Rouge</t>
  </si>
  <si>
    <t>708</t>
  </si>
  <si>
    <t>710</t>
  </si>
  <si>
    <t>Shreveport</t>
  </si>
  <si>
    <t>711</t>
  </si>
  <si>
    <t>712</t>
  </si>
  <si>
    <t>Monroe</t>
  </si>
  <si>
    <t>713</t>
  </si>
  <si>
    <t>714</t>
  </si>
  <si>
    <t>Aimwell</t>
  </si>
  <si>
    <t>716</t>
  </si>
  <si>
    <t>Pine Bluff</t>
  </si>
  <si>
    <t>AR</t>
  </si>
  <si>
    <t>717</t>
  </si>
  <si>
    <t>718</t>
  </si>
  <si>
    <t>Hope</t>
  </si>
  <si>
    <t>719</t>
  </si>
  <si>
    <t>Hot Springs Nat Pk</t>
  </si>
  <si>
    <t>720</t>
  </si>
  <si>
    <t>Little Rock</t>
  </si>
  <si>
    <t>721</t>
  </si>
  <si>
    <t>722</t>
  </si>
  <si>
    <t>723</t>
  </si>
  <si>
    <t>West Memphis</t>
  </si>
  <si>
    <t>724</t>
  </si>
  <si>
    <t>Jonesboro</t>
  </si>
  <si>
    <t>725</t>
  </si>
  <si>
    <t>Batesville</t>
  </si>
  <si>
    <t>726</t>
  </si>
  <si>
    <t>Harrison</t>
  </si>
  <si>
    <t>727</t>
  </si>
  <si>
    <t>728</t>
  </si>
  <si>
    <t>729</t>
  </si>
  <si>
    <t>Fort Smith</t>
  </si>
  <si>
    <t>730</t>
  </si>
  <si>
    <t>Oklahoma City</t>
  </si>
  <si>
    <t>OK</t>
  </si>
  <si>
    <t>731</t>
  </si>
  <si>
    <t>734</t>
  </si>
  <si>
    <t>Ardmore</t>
  </si>
  <si>
    <t>735</t>
  </si>
  <si>
    <t>Lawton</t>
  </si>
  <si>
    <t>736</t>
  </si>
  <si>
    <t>Clinton</t>
  </si>
  <si>
    <t>737</t>
  </si>
  <si>
    <t>Enid</t>
  </si>
  <si>
    <t>738</t>
  </si>
  <si>
    <t>Woodward</t>
  </si>
  <si>
    <t>739</t>
  </si>
  <si>
    <t>Guymon</t>
  </si>
  <si>
    <t>740</t>
  </si>
  <si>
    <t>Tulsa</t>
  </si>
  <si>
    <t>741</t>
  </si>
  <si>
    <t>743</t>
  </si>
  <si>
    <t>Vinita</t>
  </si>
  <si>
    <t>744</t>
  </si>
  <si>
    <t>Muskogee</t>
  </si>
  <si>
    <t>745</t>
  </si>
  <si>
    <t>McAlester</t>
  </si>
  <si>
    <t>746</t>
  </si>
  <si>
    <t>Ponca City</t>
  </si>
  <si>
    <t>747</t>
  </si>
  <si>
    <t>Durant</t>
  </si>
  <si>
    <t>748</t>
  </si>
  <si>
    <t>Shawnee</t>
  </si>
  <si>
    <t>749</t>
  </si>
  <si>
    <t>Poteau</t>
  </si>
  <si>
    <t>750</t>
  </si>
  <si>
    <t>Dallas</t>
  </si>
  <si>
    <t>TX</t>
  </si>
  <si>
    <t>751</t>
  </si>
  <si>
    <t>752</t>
  </si>
  <si>
    <t>753</t>
  </si>
  <si>
    <t>754</t>
  </si>
  <si>
    <t>755</t>
  </si>
  <si>
    <t>Texarkana</t>
  </si>
  <si>
    <t>756</t>
  </si>
  <si>
    <t>Longview</t>
  </si>
  <si>
    <t>757</t>
  </si>
  <si>
    <t>Tyler</t>
  </si>
  <si>
    <t>758</t>
  </si>
  <si>
    <t>Palestine</t>
  </si>
  <si>
    <t>759</t>
  </si>
  <si>
    <t>Lufkin</t>
  </si>
  <si>
    <t>760</t>
  </si>
  <si>
    <t>Fort Worth</t>
  </si>
  <si>
    <t>761</t>
  </si>
  <si>
    <t>762</t>
  </si>
  <si>
    <t>Denton</t>
  </si>
  <si>
    <t>763</t>
  </si>
  <si>
    <t>Wichita Falls</t>
  </si>
  <si>
    <t>764</t>
  </si>
  <si>
    <t>Stephenville</t>
  </si>
  <si>
    <t>765</t>
  </si>
  <si>
    <t>Temple</t>
  </si>
  <si>
    <t>766</t>
  </si>
  <si>
    <t>Waco</t>
  </si>
  <si>
    <t>767</t>
  </si>
  <si>
    <t>768</t>
  </si>
  <si>
    <t>Brownwood</t>
  </si>
  <si>
    <t>769</t>
  </si>
  <si>
    <t>San Angelo</t>
  </si>
  <si>
    <t>770</t>
  </si>
  <si>
    <t>Houston</t>
  </si>
  <si>
    <t>771</t>
  </si>
  <si>
    <t>772</t>
  </si>
  <si>
    <t>773</t>
  </si>
  <si>
    <t>Conroe</t>
  </si>
  <si>
    <t>774</t>
  </si>
  <si>
    <t>775</t>
  </si>
  <si>
    <t>Galveston</t>
  </si>
  <si>
    <t>776</t>
  </si>
  <si>
    <t>Beaumont</t>
  </si>
  <si>
    <t>777</t>
  </si>
  <si>
    <t>778</t>
  </si>
  <si>
    <t>Bryan</t>
  </si>
  <si>
    <t>779</t>
  </si>
  <si>
    <t>Victoria</t>
  </si>
  <si>
    <t>780</t>
  </si>
  <si>
    <t>Laredo/Pearsall</t>
  </si>
  <si>
    <t>781</t>
  </si>
  <si>
    <t>San Antonio</t>
  </si>
  <si>
    <t>782</t>
  </si>
  <si>
    <t>783</t>
  </si>
  <si>
    <t>Corpus Christi</t>
  </si>
  <si>
    <t>784</t>
  </si>
  <si>
    <t>785</t>
  </si>
  <si>
    <t>Brownsville</t>
  </si>
  <si>
    <t>786</t>
  </si>
  <si>
    <t>Austin</t>
  </si>
  <si>
    <t>787</t>
  </si>
  <si>
    <t>788</t>
  </si>
  <si>
    <t>Uvalde</t>
  </si>
  <si>
    <t>789</t>
  </si>
  <si>
    <t>Giddings</t>
  </si>
  <si>
    <t>790</t>
  </si>
  <si>
    <t>Adrian</t>
  </si>
  <si>
    <t>791</t>
  </si>
  <si>
    <t>Amarillo</t>
  </si>
  <si>
    <t>792</t>
  </si>
  <si>
    <t>Childress</t>
  </si>
  <si>
    <t>793</t>
  </si>
  <si>
    <t>Lubbock</t>
  </si>
  <si>
    <t>794</t>
  </si>
  <si>
    <t>795</t>
  </si>
  <si>
    <t>Abilene</t>
  </si>
  <si>
    <t>796</t>
  </si>
  <si>
    <t>797</t>
  </si>
  <si>
    <t>Midland</t>
  </si>
  <si>
    <t>798</t>
  </si>
  <si>
    <t>El Paso</t>
  </si>
  <si>
    <t>799</t>
  </si>
  <si>
    <t>800</t>
  </si>
  <si>
    <t>Denver</t>
  </si>
  <si>
    <t>CO</t>
  </si>
  <si>
    <t>801</t>
  </si>
  <si>
    <t>802</t>
  </si>
  <si>
    <t>803</t>
  </si>
  <si>
    <t>Boulder</t>
  </si>
  <si>
    <t>804</t>
  </si>
  <si>
    <t>Golden/Dillon</t>
  </si>
  <si>
    <t>805</t>
  </si>
  <si>
    <t>Longmont</t>
  </si>
  <si>
    <t>806</t>
  </si>
  <si>
    <t>Greeley</t>
  </si>
  <si>
    <t>807</t>
  </si>
  <si>
    <t>Fort Morgan</t>
  </si>
  <si>
    <t>808</t>
  </si>
  <si>
    <t>Colorado Springs</t>
  </si>
  <si>
    <t>809</t>
  </si>
  <si>
    <t>810</t>
  </si>
  <si>
    <t>Pueblo</t>
  </si>
  <si>
    <t>811</t>
  </si>
  <si>
    <t>Alamosa</t>
  </si>
  <si>
    <t>812</t>
  </si>
  <si>
    <t>Salida</t>
  </si>
  <si>
    <t>813</t>
  </si>
  <si>
    <t>Durango</t>
  </si>
  <si>
    <t>814</t>
  </si>
  <si>
    <t>815</t>
  </si>
  <si>
    <t>Grand Junction</t>
  </si>
  <si>
    <t>816</t>
  </si>
  <si>
    <t>Glenwood Springs</t>
  </si>
  <si>
    <t>820</t>
  </si>
  <si>
    <t>Cheyenne</t>
  </si>
  <si>
    <t>WY</t>
  </si>
  <si>
    <t>821</t>
  </si>
  <si>
    <t>Yellowstone Nat Pk</t>
  </si>
  <si>
    <t>822</t>
  </si>
  <si>
    <t>Wheatland</t>
  </si>
  <si>
    <t>823</t>
  </si>
  <si>
    <t>Rawlins</t>
  </si>
  <si>
    <t>824</t>
  </si>
  <si>
    <t>Worland</t>
  </si>
  <si>
    <t>825</t>
  </si>
  <si>
    <t>Riverton</t>
  </si>
  <si>
    <t>826</t>
  </si>
  <si>
    <t>Casper</t>
  </si>
  <si>
    <t>827</t>
  </si>
  <si>
    <t>Gillette</t>
  </si>
  <si>
    <t>828</t>
  </si>
  <si>
    <t>Sheridan</t>
  </si>
  <si>
    <t>829</t>
  </si>
  <si>
    <t>Rock Springs</t>
  </si>
  <si>
    <t>830</t>
  </si>
  <si>
    <t>831</t>
  </si>
  <si>
    <t>Kemmerer</t>
  </si>
  <si>
    <t>832</t>
  </si>
  <si>
    <t>Pocatello</t>
  </si>
  <si>
    <t>ID</t>
  </si>
  <si>
    <t>833</t>
  </si>
  <si>
    <t>Twin Falls</t>
  </si>
  <si>
    <t>834</t>
  </si>
  <si>
    <t>Idaho Falls</t>
  </si>
  <si>
    <t>835</t>
  </si>
  <si>
    <t>Lewiston</t>
  </si>
  <si>
    <t>836</t>
  </si>
  <si>
    <t>Boise</t>
  </si>
  <si>
    <t>837</t>
  </si>
  <si>
    <t>838</t>
  </si>
  <si>
    <t>Coeur D'Alene</t>
  </si>
  <si>
    <t>840</t>
  </si>
  <si>
    <t>Salt Lake City/Heber City</t>
  </si>
  <si>
    <t>UT</t>
  </si>
  <si>
    <t>841</t>
  </si>
  <si>
    <t>Salt Lake City</t>
  </si>
  <si>
    <t>843</t>
  </si>
  <si>
    <t>Ogden/Logan</t>
  </si>
  <si>
    <t>844</t>
  </si>
  <si>
    <t>Ogden</t>
  </si>
  <si>
    <t>845</t>
  </si>
  <si>
    <t>Southeast Utah/Green River</t>
  </si>
  <si>
    <t>846</t>
  </si>
  <si>
    <t>Provo</t>
  </si>
  <si>
    <t>847</t>
  </si>
  <si>
    <t>Southwest Utah/Cedar City</t>
  </si>
  <si>
    <t>850</t>
  </si>
  <si>
    <t>Phoenix</t>
  </si>
  <si>
    <t>AZ</t>
  </si>
  <si>
    <t>851</t>
  </si>
  <si>
    <t>852</t>
  </si>
  <si>
    <t>Casa Grande</t>
  </si>
  <si>
    <t>853</t>
  </si>
  <si>
    <t>Buckeye/Yuma</t>
  </si>
  <si>
    <t>855</t>
  </si>
  <si>
    <t>Globe</t>
  </si>
  <si>
    <t>856</t>
  </si>
  <si>
    <t>Sierra Vista/Nogales</t>
  </si>
  <si>
    <t>857</t>
  </si>
  <si>
    <t>Tucson</t>
  </si>
  <si>
    <t>859</t>
  </si>
  <si>
    <t>Show Low</t>
  </si>
  <si>
    <t>860</t>
  </si>
  <si>
    <t>Flagstaff</t>
  </si>
  <si>
    <t>863</t>
  </si>
  <si>
    <t>Prescott</t>
  </si>
  <si>
    <t>864</t>
  </si>
  <si>
    <t>Kingman</t>
  </si>
  <si>
    <t>865</t>
  </si>
  <si>
    <t>Window Rock</t>
  </si>
  <si>
    <t>870</t>
  </si>
  <si>
    <t>Bernalillo</t>
  </si>
  <si>
    <t>NM</t>
  </si>
  <si>
    <t>871</t>
  </si>
  <si>
    <t>Albuquerque</t>
  </si>
  <si>
    <t>872</t>
  </si>
  <si>
    <t>873</t>
  </si>
  <si>
    <t>Gallup</t>
  </si>
  <si>
    <t>874</t>
  </si>
  <si>
    <t>Farmington</t>
  </si>
  <si>
    <t>875</t>
  </si>
  <si>
    <t>Santa Fe</t>
  </si>
  <si>
    <t>877</t>
  </si>
  <si>
    <t>Las Vegas</t>
  </si>
  <si>
    <t>878</t>
  </si>
  <si>
    <t>Socorro</t>
  </si>
  <si>
    <t>879</t>
  </si>
  <si>
    <t>Truth or Conseq.</t>
  </si>
  <si>
    <t>880</t>
  </si>
  <si>
    <t>Las Cruces</t>
  </si>
  <si>
    <t>881</t>
  </si>
  <si>
    <t>Clovis</t>
  </si>
  <si>
    <t>882</t>
  </si>
  <si>
    <t>Roswell</t>
  </si>
  <si>
    <t>883</t>
  </si>
  <si>
    <t>Carrizozo</t>
  </si>
  <si>
    <t>884</t>
  </si>
  <si>
    <t>Tucumcari</t>
  </si>
  <si>
    <t>890</t>
  </si>
  <si>
    <t>Tonopah</t>
  </si>
  <si>
    <t>NV</t>
  </si>
  <si>
    <t>891</t>
  </si>
  <si>
    <t>893</t>
  </si>
  <si>
    <t>Ely</t>
  </si>
  <si>
    <t>894</t>
  </si>
  <si>
    <t>Reno</t>
  </si>
  <si>
    <t>895</t>
  </si>
  <si>
    <t>896</t>
  </si>
  <si>
    <t>897</t>
  </si>
  <si>
    <t>Carson City</t>
  </si>
  <si>
    <t>898</t>
  </si>
  <si>
    <t>Elko</t>
  </si>
  <si>
    <t>900</t>
  </si>
  <si>
    <t>Los Angeles</t>
  </si>
  <si>
    <t>CA</t>
  </si>
  <si>
    <t>901</t>
  </si>
  <si>
    <t>902</t>
  </si>
  <si>
    <t>903</t>
  </si>
  <si>
    <t>Inglewood</t>
  </si>
  <si>
    <t>904</t>
  </si>
  <si>
    <t>Santa Monica</t>
  </si>
  <si>
    <t>905</t>
  </si>
  <si>
    <t>Torrance</t>
  </si>
  <si>
    <t>906</t>
  </si>
  <si>
    <t>Whittier</t>
  </si>
  <si>
    <t>907</t>
  </si>
  <si>
    <t>San Pedro</t>
  </si>
  <si>
    <t>908</t>
  </si>
  <si>
    <t>Long Beach</t>
  </si>
  <si>
    <t>910</t>
  </si>
  <si>
    <t>Pasadena</t>
  </si>
  <si>
    <t>911</t>
  </si>
  <si>
    <t>912</t>
  </si>
  <si>
    <t>Glendale</t>
  </si>
  <si>
    <t>913</t>
  </si>
  <si>
    <t>Van Nuys</t>
  </si>
  <si>
    <t>914</t>
  </si>
  <si>
    <t>915</t>
  </si>
  <si>
    <t>Burbank</t>
  </si>
  <si>
    <t>916</t>
  </si>
  <si>
    <t>North Hollywood</t>
  </si>
  <si>
    <t>917</t>
  </si>
  <si>
    <t>Covina</t>
  </si>
  <si>
    <t>918</t>
  </si>
  <si>
    <t>Alhambra</t>
  </si>
  <si>
    <t>919</t>
  </si>
  <si>
    <t>San Diego</t>
  </si>
  <si>
    <t>920</t>
  </si>
  <si>
    <t>921</t>
  </si>
  <si>
    <t>922</t>
  </si>
  <si>
    <t>Palm Springs</t>
  </si>
  <si>
    <t>923</t>
  </si>
  <si>
    <t>San Bern./Victorville/Redlands</t>
  </si>
  <si>
    <t>924</t>
  </si>
  <si>
    <t>San Bernardino</t>
  </si>
  <si>
    <t>925</t>
  </si>
  <si>
    <t>Riverside</t>
  </si>
  <si>
    <t>926</t>
  </si>
  <si>
    <t>Santa Ana</t>
  </si>
  <si>
    <t>927</t>
  </si>
  <si>
    <t>928</t>
  </si>
  <si>
    <t>Anaheim</t>
  </si>
  <si>
    <t>930</t>
  </si>
  <si>
    <t>Ventura/Oxnard</t>
  </si>
  <si>
    <t>931</t>
  </si>
  <si>
    <t>Santa Barbara</t>
  </si>
  <si>
    <t>932</t>
  </si>
  <si>
    <t>Bakersfield/Visalia</t>
  </si>
  <si>
    <t>933</t>
  </si>
  <si>
    <t>Bakersfield</t>
  </si>
  <si>
    <t>934</t>
  </si>
  <si>
    <t>San Luis Obispo</t>
  </si>
  <si>
    <t>935</t>
  </si>
  <si>
    <t>936</t>
  </si>
  <si>
    <t>Fresno</t>
  </si>
  <si>
    <t>937</t>
  </si>
  <si>
    <t>939</t>
  </si>
  <si>
    <t>Monterey</t>
  </si>
  <si>
    <t>940</t>
  </si>
  <si>
    <t>So. San Francisco</t>
  </si>
  <si>
    <t>941</t>
  </si>
  <si>
    <t>San Francisco</t>
  </si>
  <si>
    <t>942</t>
  </si>
  <si>
    <t>Sacramento/Placerville</t>
  </si>
  <si>
    <t>943</t>
  </si>
  <si>
    <t>Palo Alto</t>
  </si>
  <si>
    <t>944</t>
  </si>
  <si>
    <t>San Mateo</t>
  </si>
  <si>
    <t>945</t>
  </si>
  <si>
    <t>946</t>
  </si>
  <si>
    <t>Oakland</t>
  </si>
  <si>
    <t>947</t>
  </si>
  <si>
    <t>Berkeley</t>
  </si>
  <si>
    <t>948</t>
  </si>
  <si>
    <t>949</t>
  </si>
  <si>
    <t>San Rafael</t>
  </si>
  <si>
    <t>950</t>
  </si>
  <si>
    <t>Gilroy</t>
  </si>
  <si>
    <t>951</t>
  </si>
  <si>
    <t>San Jose</t>
  </si>
  <si>
    <t>952</t>
  </si>
  <si>
    <t>Stockton</t>
  </si>
  <si>
    <t>953</t>
  </si>
  <si>
    <t>Merced</t>
  </si>
  <si>
    <t>954</t>
  </si>
  <si>
    <t>Santa Rosa</t>
  </si>
  <si>
    <t>955</t>
  </si>
  <si>
    <t>Eureka</t>
  </si>
  <si>
    <t>956</t>
  </si>
  <si>
    <t>957</t>
  </si>
  <si>
    <t>Pollock Pines</t>
  </si>
  <si>
    <t>958</t>
  </si>
  <si>
    <t>Sacramento</t>
  </si>
  <si>
    <t>959</t>
  </si>
  <si>
    <t>Marysville</t>
  </si>
  <si>
    <t>960</t>
  </si>
  <si>
    <t>Redding</t>
  </si>
  <si>
    <t>961</t>
  </si>
  <si>
    <t>Susanville</t>
  </si>
  <si>
    <t>967</t>
  </si>
  <si>
    <t>Honolulu</t>
  </si>
  <si>
    <t>HI</t>
  </si>
  <si>
    <t>968</t>
  </si>
  <si>
    <t>Mangilao</t>
  </si>
  <si>
    <t>PC</t>
  </si>
  <si>
    <t>970</t>
  </si>
  <si>
    <t>Hood River</t>
  </si>
  <si>
    <t>OR</t>
  </si>
  <si>
    <t>971</t>
  </si>
  <si>
    <t>972</t>
  </si>
  <si>
    <t>973</t>
  </si>
  <si>
    <t>Salem</t>
  </si>
  <si>
    <t>974</t>
  </si>
  <si>
    <t>Eugene</t>
  </si>
  <si>
    <t>975</t>
  </si>
  <si>
    <t>Medford</t>
  </si>
  <si>
    <t>976</t>
  </si>
  <si>
    <t>Klamath Falls</t>
  </si>
  <si>
    <t>977</t>
  </si>
  <si>
    <t>Bend</t>
  </si>
  <si>
    <t>978</t>
  </si>
  <si>
    <t>Pendleton</t>
  </si>
  <si>
    <t>979</t>
  </si>
  <si>
    <t>Ontario</t>
  </si>
  <si>
    <t>980</t>
  </si>
  <si>
    <t>Seattle</t>
  </si>
  <si>
    <t>WA</t>
  </si>
  <si>
    <t>981</t>
  </si>
  <si>
    <t>982</t>
  </si>
  <si>
    <t>Everett</t>
  </si>
  <si>
    <t>983</t>
  </si>
  <si>
    <t>Tacoma</t>
  </si>
  <si>
    <t>984</t>
  </si>
  <si>
    <t>985</t>
  </si>
  <si>
    <t>Olympia</t>
  </si>
  <si>
    <t>986</t>
  </si>
  <si>
    <t>Vancouver</t>
  </si>
  <si>
    <t>988</t>
  </si>
  <si>
    <t>Wenatchee</t>
  </si>
  <si>
    <t>989</t>
  </si>
  <si>
    <t>Yakima</t>
  </si>
  <si>
    <t>990</t>
  </si>
  <si>
    <t>Spokane</t>
  </si>
  <si>
    <t>991</t>
  </si>
  <si>
    <t>992</t>
  </si>
  <si>
    <t>993</t>
  </si>
  <si>
    <t>Richland</t>
  </si>
  <si>
    <t>994</t>
  </si>
  <si>
    <t>Clarkston</t>
  </si>
  <si>
    <t>995</t>
  </si>
  <si>
    <t>Anchorage</t>
  </si>
  <si>
    <t>AK</t>
  </si>
  <si>
    <t>996</t>
  </si>
  <si>
    <t>997</t>
  </si>
  <si>
    <t>Fairbanks</t>
  </si>
  <si>
    <t>998</t>
  </si>
  <si>
    <t>Juneau</t>
  </si>
  <si>
    <t>999</t>
  </si>
  <si>
    <t>Ketchikan</t>
  </si>
  <si>
    <r>
      <t>GHG Emissions (Kg CO</t>
    </r>
    <r>
      <rPr>
        <vertAlign val="subscript"/>
        <sz val="10"/>
        <color indexed="63"/>
        <rFont val="Arial"/>
        <family val="2"/>
      </rPr>
      <t>2</t>
    </r>
    <r>
      <rPr>
        <sz val="10"/>
        <color indexed="63"/>
        <rFont val="Lucida Grande"/>
        <family val="0"/>
      </rPr>
      <t>e)</t>
    </r>
  </si>
  <si>
    <t>Purchased Source Energy (MMBtu)</t>
  </si>
  <si>
    <t>Purchased Site Energy (MMBtu)</t>
  </si>
  <si>
    <t>The EPI model correlates energy use with total product produced (total tons of paper).  The model adjusts for the mix of products produced (paper types).  There is a presumption that mostly virgin fiber in the form of whole tree or chip is used.  The model will adjust if some recycled fiber or market pulp is used for part of the paper production.  If neither is used, then 100% virgin fiber is assumed.  If chips are used for all (or part) then the model also adjusts the purchased energy requirement.  It is not necessary to input the amount of whole tree virgin fiber, since it is assumed that the balance of the fiber needed to make the product, accounting for these three other options, will be whole tree.</t>
  </si>
  <si>
    <t>Sanitary tissue (toilet paper, napkins, facial tissue, etc.)</t>
  </si>
  <si>
    <t xml:space="preserve">Onsite water treatment </t>
  </si>
  <si>
    <t>Production:</t>
  </si>
  <si>
    <t>Production</t>
  </si>
  <si>
    <t>Energy Intensity
(MMBtu/Ton of Paper):</t>
  </si>
  <si>
    <t>Other Units</t>
  </si>
  <si>
    <t>Energy Performance Score (EPS)</t>
  </si>
  <si>
    <t>2. All energy performance scores and supporting data must first be verified by the US EPA or a US EPA-designated EPI reviewer if supporting data is considered to be proprietary before submitting applications for the ENERGY STAR.</t>
  </si>
  <si>
    <t>F( 12,    86)</t>
  </si>
  <si>
    <t>--------</t>
  </si>
  <si>
    <t>softshare |</t>
  </si>
  <si>
    <t>totclshare |</t>
  </si>
  <si>
    <t>pqsshare30 |</t>
  </si>
  <si>
    <t>suppressed</t>
  </si>
  <si>
    <t>%</t>
  </si>
  <si>
    <t>green tons</t>
  </si>
  <si>
    <t>Yes</t>
  </si>
  <si>
    <t>The EPI produces an Energy Performance Score on a scale from 1 to 100, with a score of 100 reflecting the most efficient level of performance.  This score provides a relative measure of performance of the plant as compared to other plants.</t>
  </si>
  <si>
    <r>
      <t xml:space="preserve">To be eligible for ENERGY STAR certification, more than 50% of the production of the benchmarked plant must be comprised of the appropriate products (listed below). </t>
    </r>
    <r>
      <rPr>
        <sz val="14"/>
        <color indexed="10"/>
        <rFont val="Arial"/>
        <family val="2"/>
      </rPr>
      <t xml:space="preserve"> For plants that do not meet the minimum requirement for ENERGY STAR recognition, the EPI may still be used as a management tool.</t>
    </r>
    <r>
      <rPr>
        <sz val="14"/>
        <color indexed="10"/>
        <rFont val="Arial"/>
        <family val="2"/>
      </rPr>
      <t xml:space="preserve">  </t>
    </r>
    <r>
      <rPr>
        <sz val="14"/>
        <rFont val="Arial"/>
        <family val="2"/>
      </rPr>
      <t xml:space="preserve">Further information on model development is available in the documentation at </t>
    </r>
    <r>
      <rPr>
        <sz val="14"/>
        <color indexed="39"/>
        <rFont val="Arial"/>
        <family val="2"/>
      </rPr>
      <t>www.energystar.gov/EPIs</t>
    </r>
    <r>
      <rPr>
        <sz val="14"/>
        <rFont val="Arial"/>
        <family val="2"/>
      </rPr>
      <t>.</t>
    </r>
  </si>
  <si>
    <t>The Integrated Paper and Paperboard Manufacturing Plant Energy Performance Indicator is designed to be used to evaluate plants that are primarily engaged in manufacturing paper and paperboard products in a fully integrated plant (i.e., one that includes on-site pulping operations).</t>
  </si>
  <si>
    <t>The ENERGY STAR® Integrated Paper and Paperboard Manufacturing Plant Energy Performance Indicator (EPI) enables plants to compare their energy performance to similar plants operating in the United States.</t>
  </si>
  <si>
    <t>The EPI is an energy management tool, designed to support companies and plants that seek to improve the energy efficiency of their operations.  The EPI was developed as part of the voluntary ENERGY STAR program, and was not designed as a regulatory tool.</t>
  </si>
  <si>
    <t xml:space="preserve">The Integrated Paper and Paperboard Manufacturing EPI is based on industry data reported to the U.S. Census Bureau and uses statistical methodologies to compare the performance of a plant relative to the industry. </t>
  </si>
  <si>
    <t>Annual energy purchases or transfers for the "current" year (and optionally for a "reference" year, defined by user) for each energy source and fuel type. Annual is defined as a continuous 12-month period of data as defined by the user, such as a calendar year or fiscal year.</t>
  </si>
  <si>
    <r>
      <t xml:space="preserve">Production of any of the following product classes (in short tons).  </t>
    </r>
    <r>
      <rPr>
        <b/>
        <i/>
        <sz val="14"/>
        <rFont val="Arial"/>
        <family val="2"/>
      </rPr>
      <t>(Detailed list below)</t>
    </r>
  </si>
  <si>
    <t>Purchases of any of the following materials (in short tons, unless otherwise specified).</t>
  </si>
  <si>
    <t>All data values must be inserted in the white boxes on the EPI tab.  Definitions are given below.</t>
  </si>
  <si>
    <t>Notes</t>
  </si>
  <si>
    <t>Production of any defined product classes (in short tons).</t>
  </si>
  <si>
    <t>Purchases of any defined materials (in short tons, unless otherwise specified).</t>
  </si>
  <si>
    <t>Detailed Product Classes, by North American Industrial Classification System (NAICS) code</t>
  </si>
  <si>
    <r>
      <t xml:space="preserve">All energy inputs must be metered or otherwise verifiable (e.g., utility bills, delivery receipts).  Energy values are entered as </t>
    </r>
    <r>
      <rPr>
        <i/>
        <sz val="14"/>
        <rFont val="Arial"/>
        <family val="2"/>
      </rPr>
      <t>net</t>
    </r>
    <r>
      <rPr>
        <sz val="14"/>
        <color indexed="63"/>
        <rFont val="Arial"/>
        <family val="2"/>
      </rPr>
      <t xml:space="preserve"> values (i.e., purchases and transfers in minus sales and transfers out), subject to the descriptions below.</t>
    </r>
  </si>
  <si>
    <r>
      <t xml:space="preserve">Data for electricity includes only total electricity purchased or transferred into the plant from another facility, net of sales or transfers (see special case below for electricity generated from onsite renewables).  Purchased or transferred electricity is entered into the </t>
    </r>
    <r>
      <rPr>
        <i/>
        <sz val="14"/>
        <rFont val="Arial"/>
        <family val="2"/>
      </rPr>
      <t>Electricity</t>
    </r>
    <r>
      <rPr>
        <sz val="14"/>
        <rFont val="Arial"/>
        <family val="2"/>
      </rPr>
      <t xml:space="preserve"> column on the EPI worksheet.  Units are in terms of site energy, i.e., in kWh or MMBtu on the basis of 3,412 Btu per kWh.</t>
    </r>
  </si>
  <si>
    <r>
      <t>Compressed Air:</t>
    </r>
    <r>
      <rPr>
        <sz val="14"/>
        <rFont val="Arial"/>
        <family val="2"/>
      </rPr>
      <t xml:space="preserve">  Account for the energy used to produce compressed air if compressed air is transferred in from an external or third-party site whose energy does not appear in your plant's energy total.  The kWh for producing compressed air is calculated using actual conversion efficiencies of the external or third-party producer, and added to your plant's energy total.  For example,</t>
    </r>
  </si>
  <si>
    <r>
      <t>Electricity from All Other Onsite Generation:</t>
    </r>
    <r>
      <rPr>
        <sz val="14"/>
        <rFont val="Arial"/>
        <family val="2"/>
      </rPr>
      <t xml:space="preserve"> Do not include the electricity consumed from all other onsite generation (e.g., CHP, diesel generators) in your total energy consumption.  When electricity is generated onsite from these other sources, include the fuel that is purchased or transferred into the plant to operate other onsite generation, but do not include the electricity generated by those systems.
Electricity from onsite generation that is sold or transferred offsite must be subtracted from the total purchased electricity to represent "net of sales or transfer."  Enter your electricity purchases net of sales and transfers in the </t>
    </r>
    <r>
      <rPr>
        <i/>
        <sz val="14"/>
        <rFont val="Arial"/>
        <family val="2"/>
      </rPr>
      <t>Electricity</t>
    </r>
    <r>
      <rPr>
        <sz val="14"/>
        <rFont val="Arial"/>
        <family val="2"/>
      </rPr>
      <t xml:space="preserve"> column.</t>
    </r>
  </si>
  <si>
    <r>
      <t xml:space="preserve">Include all other forms of energy purchased or transferred (natural gas, oil, coal, etc.), net of sales or transfers.  For fuels not defined in the EPI, use the </t>
    </r>
    <r>
      <rPr>
        <i/>
        <sz val="14"/>
        <rFont val="Arial"/>
        <family val="2"/>
      </rPr>
      <t>Other</t>
    </r>
    <r>
      <rPr>
        <sz val="14"/>
        <color indexed="63"/>
        <rFont val="Arial"/>
        <family val="2"/>
      </rPr>
      <t xml:space="preserve"> column. </t>
    </r>
  </si>
  <si>
    <r>
      <t>Steam:</t>
    </r>
    <r>
      <rPr>
        <sz val="14"/>
        <rFont val="Arial"/>
        <family val="2"/>
      </rPr>
      <t xml:space="preserve">  Account for the energy used to produce steam if steam is transferred in from an external or third-party site whose energy does not appear in your plant's energy total.  The Btu for producing steam is calculated using actual boiler conversion efficiencies of the external or third-party producer, and added to your plant's energy total (i.e., the Btu value of the fuel used to make the steam).  For example,</t>
    </r>
  </si>
  <si>
    <r>
      <t xml:space="preserve">Total annual energy cost for each fuel type in current year dollars.  </t>
    </r>
    <r>
      <rPr>
        <b/>
        <i/>
        <sz val="14"/>
        <rFont val="Arial"/>
        <family val="2"/>
      </rPr>
      <t>Input of cost data is optional and does not impact the Energy Performance Score.  This feature is provided for your convenience and use.</t>
    </r>
  </si>
  <si>
    <r>
      <t>Recovered Energy:</t>
    </r>
    <r>
      <rPr>
        <sz val="14"/>
        <rFont val="Arial"/>
        <family val="2"/>
      </rPr>
      <t xml:space="preserve"> Do not include energy recovered from the production process (e.g., waste heat, process byproducts, bark, black liquor) in the energy accounting of the EPI.  The EPI’s underlying statistical model recognizes that plants have an opportunity to recover or self-produce a portion of the energy they require.  Since the product and input mix may influence the amount of energy that can be supplied in this manner, the contribution of internally generated energy is accounted for from data provided in the plant characteristics section, amount of purchased fuels, and from adjustments made in the EPI's statistical model.  For more information on this approach, please see the Technical Documentation for the EPI.  </t>
    </r>
  </si>
  <si>
    <t xml:space="preserve">The Energy Performance Score is a percentile ranking for your plant normalized for the plant characteristics listed above. </t>
  </si>
  <si>
    <t xml:space="preserve">The sum of direct fossil fuel consumption and electricity, with electricity converted from kWh to Btu using the thermal conversion factor for electricity (3,412 Btu/kWh). Coal and purchased Biomass are converted to a natural gas steam equivalent value (92% and 77%, respectively). </t>
  </si>
  <si>
    <r>
      <t xml:space="preserve">The sum of direct fossil fuel consumption and electricity, with electricity converted from kWh to Btu using the national average power plant conversion (11,396 Btu/kWh).  Coal and purchased Biomass are converted to a natural gas steam equivalent value (92% and 77%, respectively). For more information on source energy definitions see </t>
    </r>
    <r>
      <rPr>
        <sz val="14"/>
        <color indexed="39"/>
        <rFont val="Arial"/>
        <family val="2"/>
      </rPr>
      <t>www.energystar.gov</t>
    </r>
    <r>
      <rPr>
        <sz val="14"/>
        <color indexed="63"/>
        <rFont val="Arial"/>
        <family val="2"/>
      </rPr>
      <t xml:space="preserve">. </t>
    </r>
  </si>
  <si>
    <r>
      <t xml:space="preserve">Plant energy intensity based on total purchased source energy and short tons of paper produced for the current, reference, average and efficient plant.  The first two ratios are directly based on input data, and the latter two are the projected normalized values for an efficient and average plant (see below) relative to the current plant performance. 
</t>
    </r>
    <r>
      <rPr>
        <i/>
        <sz val="14"/>
        <rFont val="Arial"/>
        <family val="2"/>
      </rPr>
      <t>Note:</t>
    </r>
    <r>
      <rPr>
        <sz val="14"/>
        <color indexed="63"/>
        <rFont val="Arial"/>
        <family val="2"/>
      </rPr>
      <t xml:space="preserve"> This metric does not reflect energy use from self-generated energy and therefore does not capture the total energy intensity of the plant.</t>
    </r>
  </si>
  <si>
    <t>Charts:</t>
  </si>
  <si>
    <t>The charts plot the Energy Performance Scores of the current and reference plants relative to the observed performance of the industry (normalized for production variables).</t>
  </si>
  <si>
    <r>
      <t xml:space="preserve">This ENERGY STAR Plant EPI was developed by the US EPA in collaboration with companies participating in the ENERGY STAR Industry Focus, and with technical support from Duke University and ICF International.  The EPI is based upon confidential plant-level information. Technical documentation on the design of the EPI is available at </t>
    </r>
    <r>
      <rPr>
        <sz val="14"/>
        <color indexed="12"/>
        <rFont val="Arial"/>
        <family val="2"/>
      </rPr>
      <t>www.energystar.gov/EPIs</t>
    </r>
    <r>
      <rPr>
        <sz val="14"/>
        <rFont val="Arial"/>
        <family val="2"/>
      </rPr>
      <t xml:space="preserve">.  This EPI will be updated periodically and revised by the US EPA as part of the ENERGY STAR Industry Focus.  For more information on the Industry Focus, visit </t>
    </r>
    <r>
      <rPr>
        <sz val="14"/>
        <color indexed="12"/>
        <rFont val="Arial"/>
        <family val="2"/>
      </rPr>
      <t>www.energystar.gov/industry</t>
    </r>
    <r>
      <rPr>
        <sz val="14"/>
        <rFont val="Arial"/>
        <family val="2"/>
      </rPr>
      <t xml:space="preserve"> or contact </t>
    </r>
    <r>
      <rPr>
        <sz val="14"/>
        <color indexed="12"/>
        <rFont val="Arial"/>
        <family val="2"/>
      </rPr>
      <t>energystrategy@energystar.gov</t>
    </r>
    <r>
      <rPr>
        <sz val="14"/>
        <rFont val="Arial"/>
        <family val="2"/>
      </rPr>
      <t xml:space="preserve">. </t>
    </r>
  </si>
  <si>
    <t>The research for this model was conducted while the developer, Gale Boyd (gale.boyd@duke.edu), was a Special Sworn Status researcher of the U.S. Census Bureau at the Triangle Census Research Data Center. Research results and conclusions expressed are those of the author and do not necessarily reflect the views of the Census Bureau. The research results have been screened to insure that no confidential data are revealed in this spreadsheet or other documentation.</t>
  </si>
  <si>
    <t>Volume Notes &amp; Updates</t>
  </si>
  <si>
    <t>How the Energy Performance Indicator Works</t>
  </si>
  <si>
    <t>Year</t>
  </si>
  <si>
    <t>Semi-chemical, including corrugating medium (&gt;75% virgin)</t>
  </si>
  <si>
    <t>Softwood (share of total fiber)</t>
  </si>
  <si>
    <t>** Entering cost data is optional and does not impact the computation of the Energy Performance Score.</t>
  </si>
  <si>
    <t>Coal *</t>
  </si>
  <si>
    <t>Annual Purchases &amp; Transfers</t>
  </si>
  <si>
    <t>Annual Cost ($)**</t>
  </si>
  <si>
    <t>* Other solid fuels, e.g. pet coke or waste-derived, may also be input in this field.</t>
  </si>
  <si>
    <t>Energy Intensity (MMBtu/Ton of Paper)</t>
  </si>
  <si>
    <t xml:space="preserve"> Energy Cost ($/Ton of Paper)</t>
  </si>
  <si>
    <t>1. Applications for certification of plant energy performance to the US EPA must be made within 4 months of Period Ending date. Award of the ENERGY STAR is not final until approved by the US EPA.</t>
  </si>
  <si>
    <r>
      <t>4. Estimates of energy and CO</t>
    </r>
    <r>
      <rPr>
        <vertAlign val="subscript"/>
        <sz val="9"/>
        <rFont val="Arial"/>
        <family val="2"/>
      </rPr>
      <t>2</t>
    </r>
    <r>
      <rPr>
        <sz val="9"/>
        <color indexed="63"/>
        <rFont val="Arial"/>
        <family val="2"/>
      </rPr>
      <t xml:space="preserve"> emissions savings are provided to illustrate the difference between the benchmarked plant's energy use and estimated CO</t>
    </r>
    <r>
      <rPr>
        <vertAlign val="subscript"/>
        <sz val="9"/>
        <rFont val="Arial"/>
        <family val="2"/>
      </rPr>
      <t>2</t>
    </r>
    <r>
      <rPr>
        <sz val="9"/>
        <color indexed="63"/>
        <rFont val="Arial"/>
        <family val="2"/>
      </rPr>
      <t xml:space="preserve"> emissions as compared to "an average plant" that is defined as having an energy performance score at the 50th percentile.
The fuel mix used to estimate emissions data for the average plant is the same as for the benchmarked plant.  These estimates are provided to assist plants with communicating their energy and environmental achievements.</t>
    </r>
  </si>
  <si>
    <t>FACILITY PERFORMANCE REPORT</t>
  </si>
  <si>
    <t>For 12-month period ending</t>
  </si>
  <si>
    <t>kWh</t>
  </si>
  <si>
    <t>MWh</t>
  </si>
  <si>
    <t>Current YEAR</t>
  </si>
  <si>
    <t>Reference YEAR</t>
  </si>
  <si>
    <r>
      <t>Emissions (Kg CO</t>
    </r>
    <r>
      <rPr>
        <vertAlign val="subscript"/>
        <sz val="10"/>
        <color indexed="63"/>
        <rFont val="Arial"/>
        <family val="2"/>
      </rPr>
      <t>2</t>
    </r>
    <r>
      <rPr>
        <sz val="10"/>
        <color indexed="63"/>
        <rFont val="Lucida Grande"/>
        <family val="0"/>
      </rPr>
      <t>e)</t>
    </r>
  </si>
  <si>
    <t>Fuel Emission Factors</t>
  </si>
  <si>
    <t>http://www.eia.doe.gov/oiaf/1605/excel/Fuel%20Emission%20Factors.xls</t>
  </si>
  <si>
    <t>(From Appendix H of the instructions to Form EIA-1605)</t>
  </si>
  <si>
    <r>
      <t>1. Carbon Dioxide Emission Factors for Stationary Combustion</t>
    </r>
    <r>
      <rPr>
        <vertAlign val="superscript"/>
        <sz val="10"/>
        <color indexed="63"/>
        <rFont val="Arial Bold"/>
        <family val="0"/>
      </rPr>
      <t>1</t>
    </r>
  </si>
  <si>
    <t xml:space="preserve">Fuel </t>
  </si>
  <si>
    <t xml:space="preserve">Emission Factor </t>
  </si>
  <si>
    <r>
      <t>Coal</t>
    </r>
    <r>
      <rPr>
        <vertAlign val="superscript"/>
        <sz val="10"/>
        <color indexed="63"/>
        <rFont val="Arial Bold"/>
        <family val="0"/>
      </rPr>
      <t>2</t>
    </r>
  </si>
  <si>
    <t>Anthracite</t>
  </si>
  <si>
    <r>
      <t>kg CO</t>
    </r>
    <r>
      <rPr>
        <vertAlign val="subscript"/>
        <sz val="10"/>
        <color indexed="63"/>
        <rFont val="Arial"/>
        <family val="2"/>
      </rPr>
      <t xml:space="preserve">2 </t>
    </r>
    <r>
      <rPr>
        <sz val="9.5"/>
        <color indexed="63"/>
        <rFont val="Arial"/>
        <family val="2"/>
      </rPr>
      <t>/ MMBtu</t>
    </r>
  </si>
  <si>
    <t>Bituminous</t>
  </si>
  <si>
    <t>Sub-bituminous</t>
  </si>
  <si>
    <t>Lignite</t>
  </si>
  <si>
    <t>Electric Power Sector</t>
  </si>
  <si>
    <t>Industrial Coking</t>
  </si>
  <si>
    <t>Other Industrial</t>
  </si>
  <si>
    <t>Residential/Commercial</t>
  </si>
  <si>
    <r>
      <t>Natural Gas</t>
    </r>
    <r>
      <rPr>
        <vertAlign val="superscript"/>
        <sz val="10"/>
        <color indexed="63"/>
        <rFont val="Arial Bold"/>
        <family val="0"/>
      </rPr>
      <t>2</t>
    </r>
  </si>
  <si>
    <t>Pipeline Natural Gas</t>
  </si>
  <si>
    <t>HHV of 975 - 1000 Btu/scf</t>
  </si>
  <si>
    <r>
      <t>kg CO</t>
    </r>
    <r>
      <rPr>
        <vertAlign val="subscript"/>
        <sz val="10"/>
        <color indexed="63"/>
        <rFont val="Arial"/>
        <family val="2"/>
      </rPr>
      <t xml:space="preserve">2 </t>
    </r>
    <r>
      <rPr>
        <sz val="9.5"/>
        <color indexed="63"/>
        <rFont val="Arial"/>
        <family val="2"/>
      </rPr>
      <t>/ therm</t>
    </r>
  </si>
  <si>
    <t>HHV of 1000 - 1025 Btu/scf</t>
  </si>
  <si>
    <t>HHV of 1025 - 1050 Btu/scf</t>
  </si>
  <si>
    <r>
      <t>HHV of 1050 - 1075 Btu/scf</t>
    </r>
    <r>
      <rPr>
        <vertAlign val="superscript"/>
        <sz val="9.5"/>
        <color indexed="63"/>
        <rFont val="Arial Bold"/>
        <family val="0"/>
      </rPr>
      <t>1</t>
    </r>
  </si>
  <si>
    <t>HHV of 1075 - 1100 Btu/scf</t>
  </si>
  <si>
    <t xml:space="preserve">Weighted National Average (1029 </t>
  </si>
  <si>
    <t>Btu/scf)</t>
  </si>
  <si>
    <t>Flared Natural Gas</t>
  </si>
  <si>
    <r>
      <t>Petroleum Fuels</t>
    </r>
    <r>
      <rPr>
        <vertAlign val="superscript"/>
        <sz val="9.5"/>
        <color indexed="63"/>
        <rFont val="Arial"/>
        <family val="2"/>
      </rPr>
      <t>2</t>
    </r>
  </si>
  <si>
    <t>Middle Distillate Fuels (No. 1, No. 2, No. 4 fuel oil, diesel, home heating oil)</t>
  </si>
  <si>
    <t>Jet Fuel ( Jet A, JP-8)</t>
  </si>
  <si>
    <r>
      <t>Heavy Fuel Oil (No. 5, 6 fuel oil), bunker fuel</t>
    </r>
    <r>
      <rPr>
        <vertAlign val="superscript"/>
        <sz val="10"/>
        <color indexed="63"/>
        <rFont val="Arial Bold"/>
        <family val="0"/>
      </rPr>
      <t>1</t>
    </r>
  </si>
  <si>
    <t>Ethane</t>
  </si>
  <si>
    <t>Isobutane</t>
  </si>
  <si>
    <t>n-Butane</t>
  </si>
  <si>
    <t>Unspecified LPG</t>
  </si>
  <si>
    <t>Refinery (Still) Gas</t>
  </si>
  <si>
    <t>Crude Oil</t>
  </si>
  <si>
    <t>Petroleum Coke</t>
  </si>
  <si>
    <t>Other Fuels</t>
  </si>
  <si>
    <r>
      <t>Tires/Tire Derived Fuel</t>
    </r>
    <r>
      <rPr>
        <vertAlign val="superscript"/>
        <sz val="10"/>
        <color indexed="63"/>
        <rFont val="Arial Bold"/>
        <family val="0"/>
      </rPr>
      <t>3</t>
    </r>
  </si>
  <si>
    <r>
      <t>Waste Oil</t>
    </r>
    <r>
      <rPr>
        <vertAlign val="superscript"/>
        <sz val="10"/>
        <color indexed="63"/>
        <rFont val="Arial Bold"/>
        <family val="0"/>
      </rPr>
      <t>4,5</t>
    </r>
  </si>
  <si>
    <r>
      <t>kg CO</t>
    </r>
    <r>
      <rPr>
        <vertAlign val="subscript"/>
        <sz val="10"/>
        <color indexed="63"/>
        <rFont val="Arial"/>
        <family val="2"/>
      </rPr>
      <t xml:space="preserve">2 </t>
    </r>
    <r>
      <rPr>
        <sz val="9.5"/>
        <color indexed="63"/>
        <rFont val="Arial"/>
        <family val="2"/>
      </rPr>
      <t>/ gallon</t>
    </r>
  </si>
  <si>
    <r>
      <t>Waste Oil Blended with Residual Fuel Oil</t>
    </r>
    <r>
      <rPr>
        <vertAlign val="superscript"/>
        <sz val="10"/>
        <color indexed="63"/>
        <rFont val="Arial Bold"/>
        <family val="0"/>
      </rPr>
      <t>4</t>
    </r>
  </si>
  <si>
    <r>
      <t>Waste Oil Blended with Distillate Fuel Oil</t>
    </r>
    <r>
      <rPr>
        <vertAlign val="superscript"/>
        <sz val="10"/>
        <color indexed="63"/>
        <rFont val="Arial Bold"/>
        <family val="0"/>
      </rPr>
      <t>4</t>
    </r>
  </si>
  <si>
    <r>
      <t>Municipal Solid Waste (MSW)</t>
    </r>
    <r>
      <rPr>
        <vertAlign val="superscript"/>
        <sz val="10"/>
        <color indexed="63"/>
        <rFont val="Arial Bold"/>
        <family val="0"/>
      </rPr>
      <t>6,7</t>
    </r>
  </si>
  <si>
    <r>
      <t>kg CO</t>
    </r>
    <r>
      <rPr>
        <vertAlign val="subscript"/>
        <sz val="10"/>
        <color indexed="63"/>
        <rFont val="Arial"/>
        <family val="2"/>
      </rPr>
      <t xml:space="preserve">2 </t>
    </r>
    <r>
      <rPr>
        <sz val="9.5"/>
        <color indexed="63"/>
        <rFont val="Arial"/>
        <family val="2"/>
      </rPr>
      <t>/ short ton MSW</t>
    </r>
  </si>
  <si>
    <r>
      <t>kg CO</t>
    </r>
    <r>
      <rPr>
        <vertAlign val="subscript"/>
        <sz val="10"/>
        <color indexed="63"/>
        <rFont val="Arial"/>
        <family val="2"/>
      </rPr>
      <t>2</t>
    </r>
    <r>
      <rPr>
        <sz val="9.5"/>
        <color indexed="63"/>
        <rFont val="Arial"/>
        <family val="2"/>
      </rPr>
      <t xml:space="preserve"> / MMBtu MSW</t>
    </r>
  </si>
  <si>
    <r>
      <t>Plastics Portion of MSW</t>
    </r>
    <r>
      <rPr>
        <vertAlign val="superscript"/>
        <sz val="10"/>
        <color indexed="63"/>
        <rFont val="Arial Bold"/>
        <family val="0"/>
      </rPr>
      <t>6</t>
    </r>
  </si>
  <si>
    <r>
      <t>kg CO</t>
    </r>
    <r>
      <rPr>
        <vertAlign val="subscript"/>
        <sz val="10"/>
        <color indexed="63"/>
        <rFont val="Arial"/>
        <family val="2"/>
      </rPr>
      <t xml:space="preserve">2 </t>
    </r>
    <r>
      <rPr>
        <sz val="9.5"/>
        <color indexed="63"/>
        <rFont val="Arial"/>
        <family val="2"/>
      </rPr>
      <t>/ short ton plastics</t>
    </r>
  </si>
  <si>
    <r>
      <t xml:space="preserve">1 </t>
    </r>
    <r>
      <rPr>
        <sz val="8"/>
        <color indexed="63"/>
        <rFont val="Arial"/>
        <family val="2"/>
      </rPr>
      <t>All factors assume 100 percent combustion except those for MSW, which assume 98 percent combustion.</t>
    </r>
  </si>
  <si>
    <r>
      <t xml:space="preserve">2 </t>
    </r>
    <r>
      <rPr>
        <sz val="8"/>
        <color indexed="63"/>
        <rFont val="Arial"/>
        <family val="2"/>
      </rPr>
      <t>Energy Information Administration, Documentation for Emissions of Greenhouse Gases in the United States 2005, DOE/EIA-0638 (2005), October  2007, Tables 6-1, 6-2, 6-4, and 6-5.</t>
    </r>
  </si>
  <si>
    <r>
      <t xml:space="preserve">3 </t>
    </r>
    <r>
      <rPr>
        <sz val="8"/>
        <color indexed="63"/>
        <rFont val="Arial"/>
        <family val="2"/>
      </rPr>
      <t xml:space="preserve">U.S. Department of Energy, Technical Guidelines Voluntary Reporting of Greenhouse Gases (1605(b)) Program, Chapter 1, Part C, Stationary Source Combustion, January 2007. </t>
    </r>
  </si>
  <si>
    <r>
      <t>4</t>
    </r>
    <r>
      <rPr>
        <sz val="8"/>
        <color indexed="63"/>
        <rFont val="Arial"/>
        <family val="2"/>
      </rPr>
      <t xml:space="preserve"> U.S. EPA, AP 42, Fifth Edition, Compilation of Air Pollutant Emission Factors, Volume 1: Stationary Point and Area Sources, http://www.epa.gov/ttn/chief/ap42/ch01/final/c01s11.pdf.</t>
    </r>
  </si>
  <si>
    <r>
      <t xml:space="preserve">5 </t>
    </r>
    <r>
      <rPr>
        <sz val="8"/>
        <color indexed="63"/>
        <rFont val="Arial"/>
        <family val="2"/>
      </rPr>
      <t>To convert to an energy basis (kg/MMBtu), divide by the heating value of the oil in units of MMBtu/gal, if known.  If the heating value is not known, use the default values below depending on whether the waste oil is blended with residual or distillate fuel oil.</t>
    </r>
  </si>
  <si>
    <r>
      <t xml:space="preserve">6 </t>
    </r>
    <r>
      <rPr>
        <sz val="8"/>
        <color indexed="63"/>
        <rFont val="Arial"/>
        <family val="2"/>
      </rPr>
      <t xml:space="preserve">Emissions factors for components of MSW calculated from 2006 data in U.S. Environmental Protection Agency, Inventory of U.S. Greenhouse Gas Emissions and Sinks: 1990-2006, Public Review Draft, February 22, 2008, Section 3.9 and Annex 3.6. Weighted emission factor based on MSW composition for 2006 reported in U.S. Environmental Protection Agency, 2006 MSW Characterization Data Tables, http://www.epa.gov/epaoswer/non-hw/muncpl/pubs/06data.pdf.  </t>
    </r>
  </si>
  <si>
    <r>
      <t xml:space="preserve">7 </t>
    </r>
    <r>
      <rPr>
        <sz val="8"/>
        <color indexed="63"/>
        <rFont val="Arial"/>
        <family val="2"/>
      </rPr>
      <t>Emissions from other components of municipal solid waste are excluded because they are considered to be biogenic.</t>
    </r>
  </si>
  <si>
    <t>Domestic Electricity Emission Factors, 1999-2002</t>
  </si>
  <si>
    <t>http://www.eia.doe.gov/oiaf/1605/excel/electricity_factors_99-02region.xls</t>
  </si>
  <si>
    <t>Region</t>
  </si>
  <si>
    <r>
      <t>Emission Inventory</t>
    </r>
    <r>
      <rPr>
        <vertAlign val="superscript"/>
        <sz val="10"/>
        <color indexed="63"/>
        <rFont val="Arial Bold"/>
        <family val="0"/>
      </rPr>
      <t>a</t>
    </r>
    <r>
      <rPr>
        <sz val="10"/>
        <color indexed="63"/>
        <rFont val="Arial Bold"/>
        <family val="0"/>
      </rPr>
      <t xml:space="preserve"> </t>
    </r>
  </si>
  <si>
    <t>Emission Reductions (metric tons CO2e/MWh)</t>
  </si>
  <si>
    <t>CO2 (metric tons/MWh)</t>
  </si>
  <si>
    <t>CH4 (kg/MWh)</t>
  </si>
  <si>
    <t>N2O (kg/MWh)</t>
  </si>
  <si>
    <r>
      <t>Avoided Emissions</t>
    </r>
    <r>
      <rPr>
        <vertAlign val="superscript"/>
        <sz val="10"/>
        <color indexed="63"/>
        <rFont val="Arial Bold"/>
        <family val="0"/>
      </rPr>
      <t>b</t>
    </r>
  </si>
  <si>
    <r>
      <t>Indirect Emissions</t>
    </r>
    <r>
      <rPr>
        <vertAlign val="superscript"/>
        <sz val="10"/>
        <color indexed="63"/>
        <rFont val="Arial Bold"/>
        <family val="0"/>
      </rPr>
      <t>c</t>
    </r>
  </si>
  <si>
    <t>(1) New York, Connecticut, Rhode Island, Massachusetts, Vermont, New Hampshire and Maine</t>
  </si>
  <si>
    <t>(2) New Jersey, Delaware, Pennsylvania, Maryland, West Virginia, Ohio, Indiana and Michigan</t>
  </si>
  <si>
    <t>(3) Illinois and Wisconsin</t>
  </si>
  <si>
    <t>(4) Missouri, Kentucky, Virginia, Arkansas, Tennessee, North Carolina, South Carolina, Louisiana, Mississippi, Alabama and Georgia</t>
  </si>
  <si>
    <t>(5) Florida</t>
  </si>
  <si>
    <t>(6) Texas</t>
  </si>
  <si>
    <t>(7) Oklahoma and Kansas</t>
  </si>
  <si>
    <t>(8) North Dakota, South Dakota, Nebraska, Minnesota and Iowa</t>
  </si>
  <si>
    <t>(9) Colorado, Utah, Nevada, Wyoming and Montana</t>
  </si>
  <si>
    <t>(10) New Mexico and Arizona</t>
  </si>
  <si>
    <t>(11) Oregon, Washington and Idaho</t>
  </si>
  <si>
    <t>(12) California</t>
  </si>
  <si>
    <t>(13) Hawaii</t>
  </si>
  <si>
    <t>(14) Alaska</t>
  </si>
  <si>
    <t>(15) U.S. Territories</t>
  </si>
  <si>
    <t>U.S. Average</t>
  </si>
  <si>
    <r>
      <t xml:space="preserve">a </t>
    </r>
    <r>
      <rPr>
        <sz val="8"/>
        <color indexed="63"/>
        <rFont val="Arial"/>
        <family val="2"/>
      </rPr>
      <t>Emission Inventory Electricity Emission Factors based on average emissions intensity of total electric sector generation for specified state-based region, including transmission and distribution (T&amp;D) losses incurred in delivering electricity to point of use.</t>
    </r>
  </si>
  <si>
    <r>
      <t xml:space="preserve">b </t>
    </r>
    <r>
      <rPr>
        <sz val="8"/>
        <color indexed="63"/>
        <rFont val="Arial"/>
        <family val="2"/>
      </rPr>
      <t>Avoided Emissions Benchmark Emission Factors based on average emissions intensity of fossil-fired generation for specified state-based region, but no higher than 0.9 metric tons of CO2 equivalent per MWh.  Note that the Avoided Emissions Benchmark does not include (T&amp;D) losses.</t>
    </r>
  </si>
  <si>
    <r>
      <t xml:space="preserve">c </t>
    </r>
    <r>
      <rPr>
        <sz val="8"/>
        <color indexed="63"/>
        <rFont val="Arial"/>
        <family val="2"/>
      </rPr>
      <t>Indirect Emission Reductions Emission Factors for reduced purchases of electricity based on average emissions intensity of fossil-fired generation for specified state-based region, including transmission and distribution (T&amp;D) losses incurred in delivering electricity to point of use.</t>
    </r>
  </si>
  <si>
    <t>Source: U.S. Energy Information Administration, October, 2007</t>
  </si>
  <si>
    <t>MECS Standard (default) Btu conversion factors</t>
  </si>
  <si>
    <t>http://bhs.econ.census.gov/BHS/MEC/FormInstr_846.html</t>
  </si>
  <si>
    <t>Acetylene</t>
  </si>
  <si>
    <t>Btu/pound</t>
  </si>
  <si>
    <t>1,500 Btu/cubic foot</t>
  </si>
  <si>
    <t>Bagasse</t>
  </si>
  <si>
    <t>Breeze</t>
  </si>
  <si>
    <t>million Btu/short ton</t>
  </si>
  <si>
    <t>Butane</t>
  </si>
  <si>
    <t>million Btu/barrel</t>
  </si>
  <si>
    <t>0.10300 million Btu/gallon</t>
  </si>
  <si>
    <t>Coal (use for coke plants only)</t>
  </si>
  <si>
    <t>Coal Coke</t>
  </si>
  <si>
    <t>Distillate Fuel Oil</t>
  </si>
  <si>
    <t>Btu/kilowatt-hour</t>
  </si>
  <si>
    <t>Hydrogen</t>
  </si>
  <si>
    <t>325.11 Btu/cubic foot</t>
  </si>
  <si>
    <t>35,600 Btu gallon</t>
  </si>
  <si>
    <t>Industrial Hot Water</t>
  </si>
  <si>
    <t>Liquefied Petroleum Gas (LPG)</t>
  </si>
  <si>
    <t>0.08610 million Btu/gallon</t>
  </si>
  <si>
    <t>4.5 pounds/gallon</t>
  </si>
  <si>
    <t>million Btu/ 1,000 cubic feet</t>
  </si>
  <si>
    <t>10.27 therms/1,000 cubic feet</t>
  </si>
  <si>
    <t>30.12 million Btu/short ton</t>
  </si>
  <si>
    <t>5 barrels/short ton</t>
  </si>
  <si>
    <t>0.09133 million Btu/gallon</t>
  </si>
  <si>
    <t>Pulping and/or Black Liquor</t>
  </si>
  <si>
    <t>Residual Fuel Oil</t>
  </si>
  <si>
    <t>Roundwood</t>
  </si>
  <si>
    <t>million Btu/cord</t>
  </si>
  <si>
    <t>17.2 million Btu/short ton</t>
  </si>
  <si>
    <t>0.014 million Btu/board foot</t>
  </si>
  <si>
    <t>Sawdust (7% moisture)</t>
  </si>
  <si>
    <t>Steam</t>
  </si>
  <si>
    <t>Still, Refinery, and/or Waste Gas</t>
  </si>
  <si>
    <t>1,029 Btu/cubic foot</t>
  </si>
  <si>
    <t>Waste Materials (Wastepaper)</t>
  </si>
  <si>
    <t>Waste Oils and Tars</t>
  </si>
  <si>
    <t>(Green) Wood Chips (50% moisture</t>
  </si>
  <si>
    <t>To the right are Btu conversion factors that should be used only if you do not know the actual Btu factor of the fuels consumed at your establishment site.</t>
  </si>
  <si>
    <t>If your establishment uses more precise conversion values for your operations, use them in place of the approximations given below. However, please identify in Section: Remarks, the conversion factor(s) used, if different from those listed to the right.</t>
  </si>
  <si>
    <t>General Definitions:</t>
  </si>
  <si>
    <t>Btu = British thermal unit(s)</t>
  </si>
  <si>
    <t>One barrel = 42 gallons</t>
  </si>
  <si>
    <t>One short ton = 2,000 pounds</t>
  </si>
  <si>
    <t>Examples of conversion from physical quantities to Btu include:</t>
  </si>
  <si>
    <t>• Your establishment consumed 250 cubic feet of hydrogen in 2006.</t>
  </si>
  <si>
    <t>The Btu equivalent is:</t>
  </si>
  <si>
    <t>(250 cubic feet) x (325.11 Btu/cubic foot)</t>
  </si>
  <si>
    <t>= 81,277.5 Btu</t>
  </si>
  <si>
    <t>= 0.0813 million Btu</t>
  </si>
  <si>
    <t>• Your establishment consumed 300 pounds of hydrogen in 2006.</t>
  </si>
  <si>
    <t>(300 pounds) x (61,084 Btu/pound)</t>
  </si>
  <si>
    <t>= 18,325,200 Btu</t>
  </si>
  <si>
    <t>= 18.325 million Btu</t>
  </si>
  <si>
    <t>Wood Waste (50% moisture)</t>
  </si>
  <si>
    <t>9 million Btu/short ton</t>
  </si>
  <si>
    <t>Average BTU per kwh</t>
  </si>
  <si>
    <t>http://www.eia.doe.gov/oiaf/aeo/pdf/appendixes.pdf</t>
  </si>
  <si>
    <t>quada</t>
  </si>
  <si>
    <t>10^15</t>
  </si>
  <si>
    <t>EIA AEO table A2 Energy consumption by sector - Utility total 2005</t>
  </si>
  <si>
    <t>bill kwh</t>
  </si>
  <si>
    <t>10^9</t>
  </si>
  <si>
    <t>EIA AEO table A8 Net available to the grid 2005</t>
  </si>
  <si>
    <t>Table 1 Source-Site Ratios for all Portfolio Manager Fuels</t>
  </si>
  <si>
    <t>Fuel Type</t>
  </si>
  <si>
    <t>Source-Site Ratio</t>
  </si>
  <si>
    <t>Fuel Oil (1,2,4,5,6,Diesel, Kerosene)</t>
  </si>
  <si>
    <t>Propane &amp; Liquid Propane</t>
  </si>
  <si>
    <t>Hot Water</t>
  </si>
  <si>
    <t>Chilled Water</t>
  </si>
  <si>
    <t>Coal/Coke</t>
  </si>
  <si>
    <t>. regress ltotalmbtu lpqs pulpratio pqsshare211 pqsshare21gn pt_dummy softshare totclshare inaohshare chipshare2 recycleratio pqssha</t>
  </si>
  <si>
    <t>&gt; re30 outlier_dummy</t>
  </si>
  <si>
    <t>---------------</t>
  </si>
  <si>
    <t>--------------+</t>
  </si>
  <si>
    <t>inaohshare |</t>
  </si>
  <si>
    <t>outlier_dummy |</t>
  </si>
  <si>
    <t>suppressed s</t>
  </si>
  <si>
    <t>uppressed</t>
  </si>
  <si>
    <t>suppres</t>
  </si>
  <si>
    <t>sed suppresse</t>
  </si>
  <si>
    <t>d suppressed</t>
  </si>
  <si>
    <t>------</t>
  </si>
  <si>
    <t>Clearance result file 20120315</t>
  </si>
  <si>
    <t>Please note: all product classes are further detailed in the "Notes" section at the bottom of the "Instructions" tab.</t>
  </si>
  <si>
    <t>Chlorine compounds</t>
  </si>
  <si>
    <t>Sodium hydroxide</t>
  </si>
  <si>
    <t>Paperboard</t>
  </si>
  <si>
    <t>Paper</t>
  </si>
  <si>
    <t>Uncoated free sheet (&lt;10% mechanical fiber)</t>
  </si>
  <si>
    <t>Unbleached kraft packaging and industrial converting paperboard</t>
  </si>
  <si>
    <t>Recycled fiber (purchased)</t>
  </si>
  <si>
    <t>This Energy Performance Indicator analyzes products at the 7-digit NAICS code level.  Your production of any of the products listed below should be aggregated to their corresponding 7-digit NAICS code category and entered into the white boxes in the EPI tab.  Where the EPI does not specify a corresponding 7-digit NAICS code from the product classes below, enter the production in "All other paper and board."</t>
  </si>
  <si>
    <t>Clay-coated groundwood printing and converting paper (containing more than 10 percent mechanical fiber), including prime-coated body stock</t>
  </si>
  <si>
    <t>Clay-coated freesheet printing and converting paper, coated one side (containing not more than 10 percent mechanical fiber), including prime-coated body stock</t>
  </si>
  <si>
    <t>Clay-coated freesheet printing and converting paper, coated two sides (containing not more than 10 percent mechanical fiber), including prime-coated body stock</t>
  </si>
  <si>
    <t>3221211  CLAY-COATED PRINTING AND CONVERTING PAPER</t>
  </si>
  <si>
    <t xml:space="preserve">3221213  UNCOATED FREESHEET PAPER (CONTAINING NOT MORE THAN 10 PERCENT MECHANICAL FIBER) </t>
  </si>
  <si>
    <t>Bond and writing paper, including protective check, uncoated freesheet</t>
  </si>
  <si>
    <t>Form bond paper in rolls, uncoated freesheet</t>
  </si>
  <si>
    <t>Body stock for communication, copying, and related papers, uncoated freesheet</t>
  </si>
  <si>
    <t>Other uncoated freesheet technical and reproduction papers, including mimeograph and gelatin and spirit process duplicating</t>
  </si>
  <si>
    <t>Writing tablet paper, uncoated freesheet</t>
  </si>
  <si>
    <t>Other writing paper, including ledger, onion skin, papeterie and wedding, etc., uncoated freesheet</t>
  </si>
  <si>
    <t>Offset publication and printing paper, uncoated freesheet</t>
  </si>
  <si>
    <t>Other uncoated publication and printing freesheet paper</t>
  </si>
  <si>
    <t>Cover and text papers, uncoated freesheet</t>
  </si>
  <si>
    <t>Envelope (white wove) paper, uncoated freesheet</t>
  </si>
  <si>
    <t>Kraft envelope (bleached kraft and brown kraft) paper, uncoated freesheet</t>
  </si>
  <si>
    <t>Plain publication and printing paper, uncoated freesheet, including machine finish, English finish, antique, bulking, eggshell, and supercalendered</t>
  </si>
  <si>
    <t>Uncoated freesheet body stock paper for coating (base or raw stock for conversion of off-machine coating) and all other miscellaneous uncoated freesheet</t>
  </si>
  <si>
    <t>3221215  BLEACHED BRISTOLS (WEIGHT MORE THAN 150 G PER SQ METER), EXCLUDING COTTON FIBER INDEX AND BOGUS</t>
  </si>
  <si>
    <t>Uncoated bleached bristol tag stock (weight more than 150g per sq meter)</t>
  </si>
  <si>
    <t>Uncoated bleached bristol file folder stock (weight more than 150 g per sq meter)</t>
  </si>
  <si>
    <t>Other uncoated bleached bristols, including tabulating card, index, printing, and postcard stock (weight more than 150g per sq meter), excluding cotton fiber index and bogus</t>
  </si>
  <si>
    <t>Coated bleached bristols (weight more than 150 g per sq meter), excluding cotton fiber index and bogus</t>
  </si>
  <si>
    <t xml:space="preserve">3221217  COTTON FIBER PAPER (CONTAINING 25 PERCENT OR MORE COTTON OR SIMILAR FIBERS) AND THIN PAPER </t>
  </si>
  <si>
    <t>Cotton fiber paper (containing 25 percent or more cotton or similar fibers)</t>
  </si>
  <si>
    <t>Thin paper including carbonizing, Bible, mimeograph and duplicating stencil tissue, India, tipping, condenser, cigarette paper, etc.</t>
  </si>
  <si>
    <t xml:space="preserve">3221219  UNBLEACHED KRAFT (NOT LESS THAN 80 PERCENT) PACKAGING AND INDUSTRIAL CONVERTING PAPER
</t>
  </si>
  <si>
    <t>Unbleached kraft shipping sack paper (meets minimum Federal specifications UU-S-48) and other unbleached kraft shipping sack paper</t>
  </si>
  <si>
    <t>Unbleached kraft bag and sack paper (except shipping), including grocers’ and other unbleached kraft bag and sack for notion, millinery, etc.</t>
  </si>
  <si>
    <t>Unbleached kraft wrapping and specialty packaging paper (92 lb or less), including flour, sugar, dog food, fast foods, dairy products, etc.</t>
  </si>
  <si>
    <t>Other unbleached kraft converting paper, including creping (92 lb or less), asphalting paper, coating and laminating, gumming, etc.</t>
  </si>
  <si>
    <t>322121A  PACKAGING AND INDUSTRIAL CONVERTING PAPER, EXCEPT UNBLEACHED KRAFT</t>
  </si>
  <si>
    <t>322121A111</t>
  </si>
  <si>
    <t>Shipping sack paper (except unbleached kraft), including combination kraft and rope, bleached and semibleached</t>
  </si>
  <si>
    <t>322121A121</t>
  </si>
  <si>
    <t>Other bag and sack paper, except unbleached kraft and shipping, including grocers’, liquor, millinery, notion, variety, etc.</t>
  </si>
  <si>
    <t>322121A13</t>
  </si>
  <si>
    <t>Specialty packaging (92 lbs or less) and wrapping paper, except unbleached kraft (butcher, flour, sugar, fast foods, confectionery, etc.)</t>
  </si>
  <si>
    <t>322121A141</t>
  </si>
  <si>
    <t>Other converting stock, including asphalting and creping stocks (not more than 92 lbs), coating and laminating, gummed, twisting and spinning stock (19 lbs or more), and waxing stock (18 lbs or more)</t>
  </si>
  <si>
    <t>322121A151</t>
  </si>
  <si>
    <t>Glassine, greaseproof, and vegetable parchment, all grades regardless of end use (92 lb or less)</t>
  </si>
  <si>
    <t>322121C  SPECIAL INDUSTRIAL PAPER, EXCEPT SPECIALTY PACKAGING, INCLUDING ABSORBENT, BATTERY SEPARATOR, ELECTRICAL PAPERS, ETC.</t>
  </si>
  <si>
    <t xml:space="preserve">322121C100  </t>
  </si>
  <si>
    <t xml:space="preserve">Special industrial paper, except specialty packaging, including absorbent, battery separator, electrical papers, etc.  </t>
  </si>
  <si>
    <t>322121E  CONSTRUCTION PAPER</t>
  </si>
  <si>
    <t xml:space="preserve">Roofing felts, saturating and dry  </t>
  </si>
  <si>
    <t xml:space="preserve">Other construction paper, including sheathing paper, floor covering felts, automotive, insulating paper blankets, etc.  </t>
  </si>
  <si>
    <t xml:space="preserve">322121E111 </t>
  </si>
  <si>
    <t xml:space="preserve">322121E121 </t>
  </si>
  <si>
    <t xml:space="preserve">322121G  TISSUE PAPER AND OTHER MACHINE-CREPED PAPER </t>
  </si>
  <si>
    <t xml:space="preserve">322121G111 </t>
  </si>
  <si>
    <t xml:space="preserve">Toilet tissue stock  </t>
  </si>
  <si>
    <t xml:space="preserve">322121G221 </t>
  </si>
  <si>
    <t xml:space="preserve">Toweling paper stock, except wiper stock  </t>
  </si>
  <si>
    <t xml:space="preserve">322121G331 </t>
  </si>
  <si>
    <t xml:space="preserve">Facial tissue stock, except toweling, napkin, and toilet  </t>
  </si>
  <si>
    <t xml:space="preserve">322121G341 </t>
  </si>
  <si>
    <t xml:space="preserve">Napkin paper stock, except sanitary napkin stock wadding  </t>
  </si>
  <si>
    <t xml:space="preserve">322121G351 </t>
  </si>
  <si>
    <t xml:space="preserve">Wiper tissue stock, regular, facial, and wadding stock  </t>
  </si>
  <si>
    <t xml:space="preserve">322121G361 </t>
  </si>
  <si>
    <t xml:space="preserve">Other sanitary paper stock, including sanitary napkin stock wadding, aseptic paper stock, reinforced paper stock, etc.  </t>
  </si>
  <si>
    <t xml:space="preserve">322121G371 </t>
  </si>
  <si>
    <t xml:space="preserve">Wrapping tissue, including florist tissue stock, hosiery paper, interleaving, antitarnish, etc.  </t>
  </si>
  <si>
    <t xml:space="preserve">322121G391 </t>
  </si>
  <si>
    <t xml:space="preserve">Other tissue paper stock, including waxing tissue stock, creped wadding for interior packaging (excluding sanitary and thin)  </t>
  </si>
  <si>
    <t xml:space="preserve">322121K100 </t>
  </si>
  <si>
    <t>Disposable diapers and similar disposable products (including sanitary napkins, tampons, training pants, and incontinent pads), made in paper mills1 millions</t>
  </si>
  <si>
    <t>322121K  DISPOSABLE DIAPERS AND SIMILAR DISPOSABLE PRODUCTS, MADE IN PAPER MILLS</t>
  </si>
  <si>
    <t>322121N  SANITARY TISSUE PAPER PRODUCTS, MADE IN PAPER MILLS</t>
  </si>
  <si>
    <t>322121N111</t>
  </si>
  <si>
    <t>Facial tissues and handkerchiefs, including sputum wipes, made in paper mills</t>
  </si>
  <si>
    <t>322121N201</t>
  </si>
  <si>
    <t>Paper table napkins, industrial and retail packages, bulk and dispenser types, made in paper mills</t>
  </si>
  <si>
    <t>322121N331</t>
  </si>
  <si>
    <t>Toilet tissue, retail packages, rolls and ovals, facial tissue type, two-ply or more, made in paper mills</t>
  </si>
  <si>
    <t>322121N433</t>
  </si>
  <si>
    <t>Toilet tissue, retail packages, rolls and ovals, regular type, single-ply, made in paper mills</t>
  </si>
  <si>
    <t>322121N661</t>
  </si>
  <si>
    <t>Paper towels, industrial packages (rolled, folded, and interfolded), made in paper mills</t>
  </si>
  <si>
    <t>322121N701</t>
  </si>
  <si>
    <t>Paper towels, retail packages (rolled, folded, and interfolded), made in paper mills</t>
  </si>
  <si>
    <t xml:space="preserve">322121N901 </t>
  </si>
  <si>
    <t>Other sanitary paper products (including industrial packaged toilet tissue (all types), paper wipers (except nonwoven), absorbent pads, etc.), made in paper mills</t>
  </si>
  <si>
    <t xml:space="preserve">Unbleached kraft linerboard </t>
  </si>
  <si>
    <t xml:space="preserve">Other unbleached kraft packaging and industrial converting paperboard, including tube, can, and drum paperboard, corrugating medium, folding carton type board, etc. </t>
  </si>
  <si>
    <t>3221303  BLEACHED PACKAGING AND INDUSTRIAL CONVERTING PAPERBOARD (80 PERCENT OR MORE VIRGIN BLEACHED WOODPULP)</t>
  </si>
  <si>
    <t>Bleached folding carton-type paperboard</t>
  </si>
  <si>
    <t>Bleached milk carton board</t>
  </si>
  <si>
    <t>Bleached linerboard</t>
  </si>
  <si>
    <t>Bleached heavyweight cup and round nested food container paperboard</t>
  </si>
  <si>
    <t>Bleached plate, dish, and tray paperboard stock</t>
  </si>
  <si>
    <t>Other solid bleached paperboard, including paperboard for moist, liquid, and oily foods</t>
  </si>
  <si>
    <t>3221305  SEMI CHEMICAL PAPERBOARD, INCLUDING CORRUGATING MEDIUM (75 PERCENT OR MORE VIRGIN WOODPULP)</t>
  </si>
  <si>
    <t xml:space="preserve">Semichemical paperboard, including corrugating medium (75 percent or more virgin woodpulp) </t>
  </si>
  <si>
    <t>3221307  RECYCLED PAPERBOARD</t>
  </si>
  <si>
    <t>Recycled corrugating medium</t>
  </si>
  <si>
    <t>Recycled linerboard</t>
  </si>
  <si>
    <t>Recycled container chip and filler board</t>
  </si>
  <si>
    <t>Recycled clay coated folding carton board</t>
  </si>
  <si>
    <t>Recycled unlined folding carton chipboard</t>
  </si>
  <si>
    <t>Recycled setup board</t>
  </si>
  <si>
    <t>Recycled tube, can, and drum paperboard stock</t>
  </si>
  <si>
    <t>Recycled gypsum linerboard</t>
  </si>
  <si>
    <t>Recycled lined folding carton board, including kraft and white</t>
  </si>
  <si>
    <t>Other recycled paperboard, including panelboard and wall board stock and other special combination packaging and industrial converting paperboard</t>
  </si>
  <si>
    <t>3221309  WET MACHINE BOARD, INCLUDING BINDERS’ BOARD AND SHOE BOARD</t>
  </si>
  <si>
    <t xml:space="preserve">Wet machine board, including binders’ board and shoe board </t>
  </si>
  <si>
    <t>3221301  UNBLEACHED KRAFT PACKAGING AND INDUSTRIAL CONVERTING PAPERBOARD (80 PERCENT OR MORE VIRGIN WOODPULP)</t>
  </si>
  <si>
    <r>
      <t>-Market pulp (i.e., produced at the plant but shipped/transferred to another facility instead of used as an input to papermaking; on air-dry basis)
-Clay coated printing and converting
-Uncoated free sheet (&lt;10% mechanical)
-Bleached bristols
-Unbleached kraft (&gt;80%) packaging and industrial
-Tissue and other creped
-Sanitary tissue
-Unbleached kraft packaging and industrial converting paperboard
-Bleached packaging and industrial converting paperboard
-Semi-chemical, including corrugating medium (&gt;75% virgin)
-Recycled paperboard
-All other paper and board</t>
    </r>
    <r>
      <rPr>
        <sz val="14"/>
        <rFont val="Arial"/>
        <family val="2"/>
      </rPr>
      <t xml:space="preserve"> (paper and board production not appearing above)</t>
    </r>
  </si>
  <si>
    <t>-Purchased pulp (i.e., purchased or transferred from another facility)
-Recycled fiber (transferred in only, does not include internal plant "run-around")
-Wood chips (reported on "green tons" basis; if measured on an air-dry or bone-dry basis, must convert to green ton equivalents.  Absent your own conversion factor, the default conversion factor of 2 may be used -- i.e., 1 ton of air-dry = 2 tons of green.)
-Softwood (share of total fiber, entered as a percentage)
-Chlorine compounds (all chlorine-based compounds including sodium chlorate)
-Sodium hydroxide</t>
  </si>
  <si>
    <r>
      <t>Coal and Biomass:</t>
    </r>
    <r>
      <rPr>
        <sz val="14"/>
        <rFont val="Arial"/>
        <family val="2"/>
      </rPr>
      <t xml:space="preserve">  Coal and purchased Biomass are converted to a natural gas steam equivalent value (92% and 77%, respectively). For more information on these source energy conversions, see Section 3.2 of the </t>
    </r>
    <r>
      <rPr>
        <i/>
        <sz val="14"/>
        <rFont val="Arial"/>
        <family val="2"/>
      </rPr>
      <t>Development of the ENERGY STAR Energy Performance Indicator for Pulp, Paper, and Paperboard Mills</t>
    </r>
    <r>
      <rPr>
        <sz val="14"/>
        <rFont val="Arial"/>
        <family val="2"/>
      </rPr>
      <t xml:space="preserve"> at </t>
    </r>
    <r>
      <rPr>
        <sz val="14"/>
        <color indexed="39"/>
        <rFont val="Arial"/>
        <family val="2"/>
      </rPr>
      <t>www.energystar.gov/EPIs</t>
    </r>
    <r>
      <rPr>
        <sz val="14"/>
        <rFont val="Arial"/>
        <family val="2"/>
      </rPr>
      <t xml:space="preserve">. </t>
    </r>
  </si>
  <si>
    <t xml:space="preserve">Version 1.0, Release 5/5/2012 is the first public release of the finalized EPI.  </t>
  </si>
  <si>
    <t>Version 1.0, Release 6/27/2013 updates emissions factors used for calculating emissions savings.</t>
  </si>
  <si>
    <t>New: June 2013</t>
  </si>
  <si>
    <t>New electricity emissions recevied via email from Bill Von Neida, 5/9/2013</t>
  </si>
  <si>
    <t>Received via email from Bill Von Neida on 5/9/2013.  Consistent with July 2013 Portfolio Manager release.  Red text identifies what has changed.</t>
  </si>
  <si>
    <t>Below content for reference only.  No longer used.</t>
  </si>
  <si>
    <t>The public reporting burden for this collection of information is estimated to range up to 15 minutes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</si>
  <si>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Form 5900-89</t>
  </si>
  <si>
    <t>Source Energy savings</t>
  </si>
  <si>
    <t>Site Energy savings</t>
  </si>
  <si>
    <t>Email Address:</t>
  </si>
  <si>
    <r>
      <t xml:space="preserve">Manufacturing plants that score a 75 or higher using this EPI are eligible to earn ENERGY STAR certification as recognition for superior energy performance.  Eligible facilities should consult </t>
    </r>
    <r>
      <rPr>
        <sz val="14"/>
        <color indexed="39"/>
        <rFont val="Arial"/>
        <family val="2"/>
      </rPr>
      <t>www.energystar.gov/plants</t>
    </r>
    <r>
      <rPr>
        <sz val="14"/>
        <rFont val="Arial"/>
        <family val="2"/>
      </rPr>
      <t xml:space="preserve"> for further information.</t>
    </r>
  </si>
  <si>
    <t>NAICS Code:</t>
  </si>
  <si>
    <r>
      <t>Chilled Water:</t>
    </r>
    <r>
      <rPr>
        <sz val="14"/>
        <color indexed="63"/>
        <rFont val="Arial"/>
        <family val="2"/>
      </rPr>
      <t xml:space="preserve"> Account for the electricity used to produce chilled water if chilled water is transferred in from an external or third-party site whose energy does not appear in your plant's energy total.  The electricity for producing chilled water is calculated using actual chiller conversion efficiencies of the external or third-party producer, and added to your plant's </t>
    </r>
    <r>
      <rPr>
        <i/>
        <sz val="14"/>
        <rFont val="Arial"/>
        <family val="2"/>
      </rPr>
      <t>Electricity</t>
    </r>
    <r>
      <rPr>
        <sz val="14"/>
        <color indexed="63"/>
        <rFont val="Arial"/>
        <family val="2"/>
      </rPr>
      <t xml:space="preserve"> column.  If thermal energy is used to produce chilled water, see the Non-Electric Energy Use section below.</t>
    </r>
  </si>
  <si>
    <r>
      <t>Chilled Water:</t>
    </r>
    <r>
      <rPr>
        <sz val="14"/>
        <color indexed="63"/>
        <rFont val="Arial"/>
        <family val="2"/>
      </rPr>
      <t xml:space="preserve"> Account for the energy used to produce chilled water if chilled water is transferred in from an external or third-party site whose energy does not appear in your plant's energy total.  The heat for producing chilled water is calculated using actual chiller conversion efficiencies of the external or third-party producer, and added to your plant's fuel columns (based on the fuel used).  If electricity is used to produce chilled water, see the Electricity section above.</t>
    </r>
  </si>
  <si>
    <r>
      <t xml:space="preserve">The workbook tab labeled Statement of Energy Performance (SEP) contains a printable form that is used only when submitting an application for ENERGY STAR plant certification.  The results from the EPI will be automatically populated in the appropriate fields in the SEP form.  For further information on earning the ENERGY STAR, see </t>
    </r>
    <r>
      <rPr>
        <sz val="14"/>
        <color indexed="39"/>
        <rFont val="Arial"/>
        <family val="2"/>
      </rPr>
      <t>https://www.energystar.gov/plants.</t>
    </r>
  </si>
  <si>
    <t>The North American Industry Classification System (NAICS) is the standard used by Federal statistical agencies in classifying business establishments for the purpose of collecting, analyzing, and publishing statistical data related to the U.S. business economy.  For this analysis, relevant NAICS codes are listed at the bottom of these instructions.</t>
  </si>
  <si>
    <r>
      <t>Electricity from Onsite Renewables:</t>
    </r>
    <r>
      <rPr>
        <sz val="14"/>
        <rFont val="Arial"/>
        <family val="2"/>
      </rPr>
      <t xml:space="preserve"> Include the electricity consumed from onsite renewable generation (e.g., solar PV, wind, small hydro, but </t>
    </r>
    <r>
      <rPr>
        <u val="single"/>
        <sz val="14"/>
        <rFont val="Arial"/>
        <family val="2"/>
      </rPr>
      <t>not</t>
    </r>
    <r>
      <rPr>
        <sz val="14"/>
        <rFont val="Arial"/>
        <family val="2"/>
      </rPr>
      <t xml:space="preserve"> RECS, vPPAs, or other off-site renewable electricity purchases) in your total energy consumption (</t>
    </r>
    <r>
      <rPr>
        <i/>
        <sz val="14"/>
        <rFont val="Arial"/>
        <family val="2"/>
      </rPr>
      <t>Other</t>
    </r>
    <r>
      <rPr>
        <sz val="14"/>
        <rFont val="Arial"/>
        <family val="2"/>
      </rPr>
      <t xml:space="preserve"> column).  You must convert the total kWh of electricity consumed from onsite renewable generation to Btus by multiplying by the thermal conversion factor for electricity (3,412 Btu/kWh).  Enter that Btu value into the </t>
    </r>
    <r>
      <rPr>
        <i/>
        <sz val="14"/>
        <rFont val="Arial"/>
        <family val="2"/>
      </rPr>
      <t>Other</t>
    </r>
    <r>
      <rPr>
        <sz val="14"/>
        <rFont val="Arial"/>
        <family val="2"/>
      </rPr>
      <t xml:space="preserve"> column on the EPI worksheet.  Excess electricity from onsite renewable generation that is sold or transferred offsite is not accounted for in the EPI.  All electricity purchases or transfers into the plant are entered in the </t>
    </r>
    <r>
      <rPr>
        <i/>
        <sz val="14"/>
        <rFont val="Arial"/>
        <family val="2"/>
      </rPr>
      <t>Electricity</t>
    </r>
    <r>
      <rPr>
        <sz val="14"/>
        <rFont val="Arial"/>
        <family val="2"/>
      </rPr>
      <t xml:space="preserve"> column on the EPI worksheet, as specified above.  
The EPI recognizes the efficiency benefits of onsite generation by applying the site thermal conversion factor of 3,412 Btu/kWh rather than the higher value that is used for grid-sourced electricity.</t>
    </r>
  </si>
  <si>
    <t>Version 1.1, Release 03/01/2017</t>
  </si>
  <si>
    <t>Version 1.1, Release 3/01/2017 updates FPR, SEP, and instructions.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</si>
</sst>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_(* #,##0_);_(* \(#,##0\);_(* &quot;-&quot;??_);_(@_)"/>
    <numFmt numFmtId="167" formatCode="&quot;$&quot;#,##0"/>
    <numFmt numFmtId="168" formatCode="&quot;$&quot;#,##0.00"/>
    <numFmt numFmtId="169" formatCode="0.0000"/>
    <numFmt numFmtId="170" formatCode="0.00000"/>
    <numFmt numFmtId="171" formatCode="#,##0.0"/>
    <numFmt numFmtId="172" formatCode="0.000000000"/>
    <numFmt numFmtId="173" formatCode="#,##0.0000"/>
    <numFmt numFmtId="174" formatCode="_(* #,##0.0_);_(* \(#,##0.0\);_(* &quot;-&quot;??_);_(@_)"/>
    <numFmt numFmtId="175" formatCode="_(* #,##0.000_);_(* \(#,##0.000\);_(* &quot;-&quot;??_);_(@_)"/>
    <numFmt numFmtId="176" formatCode="0.000000"/>
    <numFmt numFmtId="177" formatCode="0.0000000"/>
    <numFmt numFmtId="178" formatCode="0.0000000000"/>
    <numFmt numFmtId="179" formatCode="&quot;Yes&quot;;&quot;Yes&quot;;&quot;No&quot;"/>
    <numFmt numFmtId="180" formatCode="&quot;True&quot;;&quot;True&quot;;&quot;False&quot;"/>
    <numFmt numFmtId="181" formatCode="&quot;On&quot;;&quot;On&quot;;&quot;Off&quot;"/>
    <numFmt numFmtId="182" formatCode="[$€-2]\ #,##0.00_);[Red]\([$€-2]\ #,##0.00\)"/>
  </numFmts>
  <fonts count="152">
    <font>
      <sz val="10"/>
      <name val="Arial"/>
      <family val="0"/>
    </font>
    <font>
      <sz val="11"/>
      <color indexed="8"/>
      <name val="Calibri"/>
      <family val="2"/>
    </font>
    <font>
      <u val="single"/>
      <sz val="14"/>
      <name val="Arial"/>
      <family val="2"/>
    </font>
    <font>
      <u val="single"/>
      <sz val="10"/>
      <color indexed="12"/>
      <name val="MS Sans Serif"/>
      <family val="2"/>
    </font>
    <font>
      <sz val="10"/>
      <name val="MS Sans Serif"/>
      <family val="2"/>
    </font>
    <font>
      <b/>
      <sz val="12"/>
      <name val="Arial"/>
      <family val="2"/>
    </font>
    <font>
      <sz val="9"/>
      <name val="Arial"/>
      <family val="2"/>
    </font>
    <font>
      <sz val="12"/>
      <name val="Arial"/>
      <family val="2"/>
    </font>
    <font>
      <b/>
      <sz val="14"/>
      <name val="Arial"/>
      <family val="2"/>
    </font>
    <font>
      <sz val="11"/>
      <name val="Arial"/>
      <family val="2"/>
    </font>
    <font>
      <b/>
      <sz val="11"/>
      <name val="Arial"/>
      <family val="2"/>
    </font>
    <font>
      <sz val="10"/>
      <color indexed="23"/>
      <name val="Arial"/>
      <family val="2"/>
    </font>
    <font>
      <sz val="14"/>
      <name val="Arial"/>
      <family val="2"/>
    </font>
    <font>
      <sz val="10"/>
      <color indexed="63"/>
      <name val="Arial"/>
      <family val="2"/>
    </font>
    <font>
      <b/>
      <i/>
      <sz val="12"/>
      <color indexed="10"/>
      <name val="Arial"/>
      <family val="2"/>
    </font>
    <font>
      <b/>
      <i/>
      <sz val="11"/>
      <color indexed="10"/>
      <name val="Arial"/>
      <family val="2"/>
    </font>
    <font>
      <sz val="12"/>
      <color indexed="9"/>
      <name val="Arial"/>
      <family val="2"/>
    </font>
    <font>
      <sz val="14"/>
      <color indexed="9"/>
      <name val="Arial"/>
      <family val="2"/>
    </font>
    <font>
      <sz val="14"/>
      <color indexed="9"/>
      <name val="MS Sans Serif"/>
      <family val="2"/>
    </font>
    <font>
      <b/>
      <sz val="14"/>
      <color indexed="9"/>
      <name val="Arial"/>
      <family val="2"/>
    </font>
    <font>
      <b/>
      <i/>
      <sz val="11"/>
      <color indexed="9"/>
      <name val="Arial"/>
      <family val="2"/>
    </font>
    <font>
      <b/>
      <sz val="22"/>
      <color indexed="9"/>
      <name val="Arial"/>
      <family val="2"/>
    </font>
    <font>
      <b/>
      <sz val="16"/>
      <color indexed="9"/>
      <name val="Arial"/>
      <family val="2"/>
    </font>
    <font>
      <sz val="10"/>
      <color indexed="9"/>
      <name val="Arial"/>
      <family val="2"/>
    </font>
    <font>
      <b/>
      <sz val="12"/>
      <color indexed="9"/>
      <name val="Arial"/>
      <family val="2"/>
    </font>
    <font>
      <sz val="16"/>
      <color indexed="9"/>
      <name val="WP IconicSymbolsA"/>
      <family val="0"/>
    </font>
    <font>
      <b/>
      <sz val="10"/>
      <name val="Arial"/>
      <family val="2"/>
    </font>
    <font>
      <sz val="8"/>
      <name val="Arial"/>
      <family val="2"/>
    </font>
    <font>
      <sz val="10"/>
      <name val="Courier New"/>
      <family val="3"/>
    </font>
    <font>
      <b/>
      <i/>
      <sz val="14"/>
      <name val="Arial"/>
      <family val="2"/>
    </font>
    <font>
      <sz val="20"/>
      <name val="Arial"/>
      <family val="2"/>
    </font>
    <font>
      <sz val="14"/>
      <color indexed="12"/>
      <name val="Arial"/>
      <family val="2"/>
    </font>
    <font>
      <b/>
      <sz val="14"/>
      <color indexed="12"/>
      <name val="Arial"/>
      <family val="2"/>
    </font>
    <font>
      <sz val="14"/>
      <color indexed="8"/>
      <name val="Arial"/>
      <family val="2"/>
    </font>
    <font>
      <b/>
      <sz val="14"/>
      <color indexed="10"/>
      <name val="Arial"/>
      <family val="2"/>
    </font>
    <font>
      <sz val="14"/>
      <color indexed="10"/>
      <name val="Arial"/>
      <family val="2"/>
    </font>
    <font>
      <sz val="10"/>
      <color indexed="10"/>
      <name val="Arial"/>
      <family val="2"/>
    </font>
    <font>
      <b/>
      <sz val="18"/>
      <color indexed="9"/>
      <name val="Arial"/>
      <family val="2"/>
    </font>
    <font>
      <sz val="8"/>
      <name val="Tahoma"/>
      <family val="2"/>
    </font>
    <font>
      <sz val="14"/>
      <color indexed="23"/>
      <name val="Arial"/>
      <family val="2"/>
    </font>
    <font>
      <sz val="11"/>
      <color indexed="23"/>
      <name val="Arial"/>
      <family val="2"/>
    </font>
    <font>
      <sz val="11"/>
      <color indexed="63"/>
      <name val="Arial"/>
      <family val="2"/>
    </font>
    <font>
      <b/>
      <sz val="16"/>
      <color indexed="10"/>
      <name val="Arial"/>
      <family val="2"/>
    </font>
    <font>
      <b/>
      <sz val="8"/>
      <name val="Tahoma"/>
      <family val="2"/>
    </font>
    <font>
      <sz val="12"/>
      <color indexed="63"/>
      <name val="Arial"/>
      <family val="2"/>
    </font>
    <font>
      <sz val="20"/>
      <color indexed="63"/>
      <name val="Arial Bold"/>
      <family val="0"/>
    </font>
    <font>
      <sz val="9"/>
      <color indexed="63"/>
      <name val="Arial"/>
      <family val="2"/>
    </font>
    <font>
      <sz val="14"/>
      <color indexed="63"/>
      <name val="Arial"/>
      <family val="2"/>
    </font>
    <font>
      <sz val="11"/>
      <color indexed="63"/>
      <name val="Arial Bold"/>
      <family val="0"/>
    </font>
    <font>
      <sz val="14"/>
      <color indexed="63"/>
      <name val="Arial Bold"/>
      <family val="0"/>
    </font>
    <font>
      <i/>
      <sz val="14"/>
      <name val="Arial"/>
      <family val="2"/>
    </font>
    <font>
      <sz val="11"/>
      <color indexed="9"/>
      <name val="Arial"/>
      <family val="2"/>
    </font>
    <font>
      <sz val="18"/>
      <color indexed="9"/>
      <name val="Arial Bold"/>
      <family val="0"/>
    </font>
    <font>
      <u val="single"/>
      <sz val="14"/>
      <color indexed="63"/>
      <name val="Arial"/>
      <family val="2"/>
    </font>
    <font>
      <u val="single"/>
      <sz val="16"/>
      <color indexed="9"/>
      <name val="Arial Bold"/>
      <family val="0"/>
    </font>
    <font>
      <u val="single"/>
      <sz val="16"/>
      <color indexed="63"/>
      <name val="Arial Bold"/>
      <family val="0"/>
    </font>
    <font>
      <sz val="11"/>
      <color indexed="13"/>
      <name val="Arial"/>
      <family val="2"/>
    </font>
    <font>
      <sz val="8"/>
      <color indexed="63"/>
      <name val="Arial"/>
      <family val="2"/>
    </font>
    <font>
      <sz val="10"/>
      <color indexed="63"/>
      <name val="Arial Bold"/>
      <family val="0"/>
    </font>
    <font>
      <vertAlign val="subscript"/>
      <sz val="10"/>
      <color indexed="63"/>
      <name val="Arial"/>
      <family val="2"/>
    </font>
    <font>
      <vertAlign val="subscript"/>
      <sz val="9"/>
      <name val="Arial"/>
      <family val="2"/>
    </font>
    <font>
      <b/>
      <sz val="22"/>
      <name val="Arial"/>
      <family val="2"/>
    </font>
    <font>
      <b/>
      <u val="single"/>
      <sz val="10"/>
      <name val="Arial"/>
      <family val="2"/>
    </font>
    <font>
      <sz val="10"/>
      <color indexed="63"/>
      <name val="Arial Bold Italic"/>
      <family val="0"/>
    </font>
    <font>
      <u val="single"/>
      <sz val="10"/>
      <color indexed="8"/>
      <name val="Arial"/>
      <family val="2"/>
    </font>
    <font>
      <sz val="10"/>
      <color indexed="63"/>
      <name val="Arial Italic"/>
      <family val="0"/>
    </font>
    <font>
      <sz val="8"/>
      <color indexed="63"/>
      <name val="Tahoma Bold"/>
      <family val="0"/>
    </font>
    <font>
      <sz val="10"/>
      <color indexed="63"/>
      <name val="Lucida Grande"/>
      <family val="0"/>
    </font>
    <font>
      <sz val="10"/>
      <name val="Tahoma"/>
      <family val="2"/>
    </font>
    <font>
      <sz val="10.5"/>
      <name val="Courier New"/>
      <family val="3"/>
    </font>
    <font>
      <sz val="14"/>
      <color indexed="39"/>
      <name val="Arial"/>
      <family val="2"/>
    </font>
    <font>
      <b/>
      <sz val="16"/>
      <name val="Arial"/>
      <family val="2"/>
    </font>
    <font>
      <b/>
      <sz val="20"/>
      <name val="Arial"/>
      <family val="2"/>
    </font>
    <font>
      <b/>
      <sz val="9"/>
      <name val="Tahoma"/>
      <family val="2"/>
    </font>
    <font>
      <sz val="9"/>
      <name val="Tahoma"/>
      <family val="2"/>
    </font>
    <font>
      <b/>
      <sz val="13.5"/>
      <color indexed="35"/>
      <name val="Lucida Grande"/>
      <family val="0"/>
    </font>
    <font>
      <b/>
      <sz val="10"/>
      <color indexed="9"/>
      <name val="Lucida Grande"/>
      <family val="0"/>
    </font>
    <font>
      <b/>
      <sz val="13.5"/>
      <color indexed="9"/>
      <name val="Lucida Grande"/>
      <family val="0"/>
    </font>
    <font>
      <sz val="10"/>
      <color indexed="9"/>
      <name val="Lucida Grande"/>
      <family val="0"/>
    </font>
    <font>
      <sz val="18"/>
      <color indexed="63"/>
      <name val="Arial Bold"/>
      <family val="0"/>
    </font>
    <font>
      <vertAlign val="superscript"/>
      <sz val="10"/>
      <color indexed="63"/>
      <name val="Arial Bold"/>
      <family val="0"/>
    </font>
    <font>
      <sz val="9.5"/>
      <color indexed="63"/>
      <name val="Arial Bold"/>
      <family val="0"/>
    </font>
    <font>
      <sz val="9.5"/>
      <color indexed="63"/>
      <name val="Arial"/>
      <family val="2"/>
    </font>
    <font>
      <sz val="9.5"/>
      <color indexed="63"/>
      <name val="Arial Bold Italic"/>
      <family val="0"/>
    </font>
    <font>
      <vertAlign val="superscript"/>
      <sz val="9.5"/>
      <color indexed="63"/>
      <name val="Arial Bold"/>
      <family val="0"/>
    </font>
    <font>
      <vertAlign val="superscript"/>
      <sz val="9.5"/>
      <color indexed="63"/>
      <name val="Arial"/>
      <family val="2"/>
    </font>
    <font>
      <vertAlign val="superscript"/>
      <sz val="8"/>
      <color indexed="63"/>
      <name val="Arial"/>
      <family val="2"/>
    </font>
    <font>
      <sz val="9"/>
      <color indexed="63"/>
      <name val="Arial Bold"/>
      <family val="0"/>
    </font>
    <font>
      <b/>
      <sz val="10"/>
      <color indexed="63"/>
      <name val="Lucida Grande"/>
      <family val="0"/>
    </font>
    <font>
      <u val="single"/>
      <sz val="10"/>
      <color indexed="12"/>
      <name val="Arial"/>
      <family val="2"/>
    </font>
    <font>
      <sz val="10"/>
      <color indexed="10"/>
      <name val="MS Sans Serif"/>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7.5"/>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9"/>
      <name val="Arial Bold"/>
      <family val="0"/>
    </font>
    <font>
      <sz val="9"/>
      <color indexed="9"/>
      <name val="Helvetica Neue"/>
      <family val="0"/>
    </font>
    <font>
      <sz val="9"/>
      <color indexed="9"/>
      <name val="Arial"/>
      <family val="2"/>
    </font>
    <font>
      <b/>
      <sz val="13.5"/>
      <color indexed="10"/>
      <name val="Lucida Grande"/>
      <family val="0"/>
    </font>
    <font>
      <b/>
      <sz val="13.5"/>
      <color indexed="12"/>
      <name val="Lucida Grande"/>
      <family val="0"/>
    </font>
    <font>
      <i/>
      <sz val="18"/>
      <color indexed="9"/>
      <name val="Arial"/>
      <family val="2"/>
    </font>
    <font>
      <sz val="20"/>
      <color indexed="9"/>
      <name val="Arial Bold"/>
      <family val="0"/>
    </font>
    <font>
      <sz val="8"/>
      <name val="Segoe UI"/>
      <family val="2"/>
    </font>
    <font>
      <sz val="11.5"/>
      <color indexed="8"/>
      <name val="Arial"/>
      <family val="0"/>
    </font>
    <font>
      <sz val="10"/>
      <color indexed="8"/>
      <name val="Arial"/>
      <family val="0"/>
    </font>
    <font>
      <b/>
      <sz val="14"/>
      <color indexed="8"/>
      <name val="Arial"/>
      <family val="0"/>
    </font>
    <font>
      <sz val="16"/>
      <color indexed="8"/>
      <name val="Calibri"/>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Arial Bold"/>
      <family val="0"/>
    </font>
    <font>
      <sz val="9"/>
      <color theme="0"/>
      <name val="Helvetica Neue"/>
      <family val="0"/>
    </font>
    <font>
      <sz val="10"/>
      <color theme="0"/>
      <name val="Arial"/>
      <family val="2"/>
    </font>
    <font>
      <sz val="9"/>
      <color theme="0"/>
      <name val="Arial"/>
      <family val="2"/>
    </font>
    <font>
      <sz val="12"/>
      <color theme="0"/>
      <name val="Arial"/>
      <family val="2"/>
    </font>
    <font>
      <sz val="10"/>
      <color rgb="FFFF0000"/>
      <name val="Arial"/>
      <family val="2"/>
    </font>
    <font>
      <b/>
      <sz val="13.5"/>
      <color rgb="FFFF0000"/>
      <name val="Lucida Grande"/>
      <family val="0"/>
    </font>
    <font>
      <b/>
      <sz val="13.5"/>
      <color rgb="FF0000D4"/>
      <name val="Lucida Grande"/>
      <family val="0"/>
    </font>
    <font>
      <i/>
      <sz val="18"/>
      <color theme="0"/>
      <name val="Arial"/>
      <family val="2"/>
    </font>
    <font>
      <sz val="20"/>
      <color theme="0"/>
      <name val="Arial Bold"/>
      <family val="0"/>
    </font>
    <font>
      <b/>
      <sz val="14"/>
      <color theme="0"/>
      <name val="Arial"/>
      <family val="2"/>
    </font>
    <font>
      <sz val="14"/>
      <color theme="0"/>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13"/>
        <bgColor indexed="64"/>
      </patternFill>
    </fill>
    <fill>
      <patternFill patternType="solid">
        <fgColor indexed="65"/>
        <bgColor indexed="64"/>
      </patternFill>
    </fill>
    <fill>
      <patternFill patternType="solid">
        <fgColor rgb="FFFFFF00"/>
        <bgColor indexed="64"/>
      </patternFill>
    </fill>
    <fill>
      <patternFill patternType="solid">
        <fgColor theme="0"/>
        <bgColor indexed="64"/>
      </patternFill>
    </fill>
    <fill>
      <patternFill patternType="solid">
        <fgColor indexed="34"/>
        <bgColor indexed="64"/>
      </patternFill>
    </fill>
    <fill>
      <patternFill patternType="solid">
        <fgColor indexed="14"/>
        <bgColor indexed="64"/>
      </patternFill>
    </fill>
    <fill>
      <patternFill patternType="solid">
        <fgColor indexed="11"/>
        <bgColor indexed="64"/>
      </patternFill>
    </fill>
    <fill>
      <patternFill patternType="solid">
        <fgColor rgb="FF0066FF"/>
        <bgColor indexed="64"/>
      </patternFill>
    </fill>
    <fill>
      <patternFill patternType="solid">
        <fgColor rgb="FF99CCFF"/>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
      <left style="thin"/>
      <right/>
      <top/>
      <bottom/>
    </border>
    <border>
      <left/>
      <right style="thin"/>
      <top/>
      <bottom/>
    </border>
    <border>
      <left/>
      <right/>
      <top style="medium"/>
      <bottom style="medium"/>
    </border>
    <border>
      <left style="thin"/>
      <right style="thin"/>
      <top style="thin"/>
      <bottom style="thin"/>
    </border>
    <border>
      <left style="medium"/>
      <right style="thin"/>
      <top/>
      <bottom/>
    </border>
    <border>
      <left style="medium"/>
      <right/>
      <top/>
      <bottom style="thin"/>
    </border>
    <border>
      <left/>
      <right style="medium"/>
      <top/>
      <bottom style="thin"/>
    </border>
    <border>
      <left style="medium"/>
      <right/>
      <top style="thin"/>
      <bottom style="thin"/>
    </border>
    <border>
      <left/>
      <right style="medium"/>
      <top style="thin"/>
      <bottom style="thin"/>
    </border>
    <border>
      <left style="medium"/>
      <right/>
      <top style="thin"/>
      <bottom/>
    </border>
    <border>
      <left/>
      <right style="medium"/>
      <top style="thin"/>
      <bottom/>
    </border>
    <border>
      <left/>
      <right/>
      <top style="thin">
        <color indexed="10"/>
      </top>
      <bottom style="thin"/>
    </border>
    <border>
      <left style="thin">
        <color indexed="10"/>
      </left>
      <right style="thin"/>
      <top/>
      <bottom/>
    </border>
    <border>
      <left style="medium"/>
      <right style="thin"/>
      <top style="medium"/>
      <bottom style="thin">
        <color indexed="10"/>
      </bottom>
    </border>
    <border>
      <left style="thin"/>
      <right style="medium"/>
      <top style="medium"/>
      <bottom style="thin">
        <color indexed="10"/>
      </bottom>
    </border>
    <border>
      <left style="thin">
        <color indexed="10"/>
      </left>
      <right style="thin">
        <color indexed="10"/>
      </right>
      <top style="medium"/>
      <bottom style="thin"/>
    </border>
    <border>
      <left style="thin">
        <color indexed="10"/>
      </left>
      <right style="thin">
        <color indexed="10"/>
      </right>
      <top style="thin">
        <color indexed="10"/>
      </top>
      <bottom style="thin">
        <color indexed="10"/>
      </bottom>
    </border>
    <border>
      <left style="medium"/>
      <right style="thin"/>
      <top style="thin">
        <color indexed="10"/>
      </top>
      <bottom style="medium"/>
    </border>
    <border>
      <left style="thin"/>
      <right style="medium"/>
      <top style="thin">
        <color indexed="10"/>
      </top>
      <bottom style="medium"/>
    </border>
    <border>
      <left style="thin"/>
      <right style="thin"/>
      <top style="thin"/>
      <bottom style="medium"/>
    </border>
    <border>
      <left style="thin"/>
      <right style="medium"/>
      <top style="thin"/>
      <bottom style="medium"/>
    </border>
    <border>
      <left style="medium"/>
      <right style="thin">
        <color indexed="10"/>
      </right>
      <top style="thin"/>
      <bottom style="medium"/>
    </border>
    <border>
      <left style="thin">
        <color indexed="10"/>
      </left>
      <right style="thin">
        <color indexed="10"/>
      </right>
      <top style="thin"/>
      <bottom style="medium"/>
    </border>
    <border>
      <left style="medium"/>
      <right style="thin">
        <color indexed="10"/>
      </right>
      <top style="medium"/>
      <bottom style="medium"/>
    </border>
    <border>
      <left style="thin">
        <color indexed="10"/>
      </left>
      <right style="medium"/>
      <top style="medium"/>
      <bottom style="medium"/>
    </border>
    <border>
      <left style="thin">
        <color indexed="10"/>
      </left>
      <right style="thin">
        <color indexed="10"/>
      </right>
      <top style="medium"/>
      <bottom style="medium"/>
    </border>
    <border>
      <left style="thin">
        <color indexed="10"/>
      </left>
      <right style="thin">
        <color indexed="10"/>
      </right>
      <top style="medium"/>
      <bottom style="thin">
        <color indexed="10"/>
      </bottom>
    </border>
    <border>
      <left style="medium"/>
      <right/>
      <top style="medium"/>
      <bottom style="medium"/>
    </border>
    <border>
      <left/>
      <right style="medium"/>
      <top style="medium"/>
      <bottom style="medium"/>
    </border>
    <border>
      <left/>
      <right style="thin">
        <color indexed="10"/>
      </right>
      <top style="thin">
        <color indexed="10"/>
      </top>
      <bottom style="thin">
        <color indexed="10"/>
      </bottom>
    </border>
    <border>
      <left style="medium"/>
      <right style="thin">
        <color indexed="10"/>
      </right>
      <top style="medium"/>
      <bottom style="thin">
        <color indexed="10"/>
      </bottom>
    </border>
    <border>
      <left style="thin">
        <color indexed="10"/>
      </left>
      <right style="medium"/>
      <top style="medium"/>
      <bottom style="thin">
        <color indexed="10"/>
      </bottom>
    </border>
    <border>
      <left style="medium"/>
      <right style="thin">
        <color indexed="10"/>
      </right>
      <top style="thin">
        <color indexed="10"/>
      </top>
      <bottom style="thin">
        <color indexed="10"/>
      </bottom>
    </border>
    <border>
      <left style="thin">
        <color indexed="10"/>
      </left>
      <right style="medium"/>
      <top style="thin">
        <color indexed="10"/>
      </top>
      <bottom style="thin">
        <color indexed="10"/>
      </bottom>
    </border>
    <border>
      <left style="medium"/>
      <right style="thin">
        <color indexed="10"/>
      </right>
      <top style="thin">
        <color indexed="10"/>
      </top>
      <bottom style="medium"/>
    </border>
    <border>
      <left style="thin">
        <color indexed="10"/>
      </left>
      <right style="medium"/>
      <top style="thin">
        <color indexed="10"/>
      </top>
      <bottom style="medium"/>
    </border>
    <border>
      <left style="thin">
        <color indexed="10"/>
      </left>
      <right style="thin">
        <color indexed="10"/>
      </right>
      <top style="thin">
        <color indexed="10"/>
      </top>
      <bottom style="medium"/>
    </border>
    <border>
      <left>
        <color indexed="10"/>
      </left>
      <right>
        <color indexed="10"/>
      </right>
      <top>
        <color indexed="10"/>
      </top>
      <bottom style="thin">
        <color indexed="10"/>
      </bottom>
    </border>
    <border>
      <left/>
      <right/>
      <top style="thin">
        <color indexed="10"/>
      </top>
      <bottom style="thin">
        <color indexed="10"/>
      </bottom>
    </border>
    <border>
      <left style="thin">
        <color indexed="10"/>
      </left>
      <right style="thin">
        <color indexed="10"/>
      </right>
      <top/>
      <bottom style="thin">
        <color indexed="10"/>
      </bottom>
    </border>
    <border>
      <left style="thin">
        <color indexed="10"/>
      </left>
      <right/>
      <top style="thin">
        <color indexed="10"/>
      </top>
      <bottom style="thin">
        <color indexed="10"/>
      </bottom>
    </border>
    <border>
      <left/>
      <right/>
      <top style="thin">
        <color indexed="10"/>
      </top>
      <bottom/>
    </border>
    <border>
      <left/>
      <right style="thin">
        <color indexed="10"/>
      </right>
      <top/>
      <bottom style="thin">
        <color indexed="10"/>
      </bottom>
    </border>
    <border>
      <left style="thin">
        <color indexed="10"/>
      </left>
      <right/>
      <top/>
      <bottom style="thin">
        <color indexed="10"/>
      </bottom>
    </border>
    <border>
      <left style="thin"/>
      <right style="thin">
        <color indexed="10"/>
      </right>
      <top style="thin"/>
      <bottom style="thin"/>
    </border>
    <border>
      <left style="thin">
        <color indexed="10"/>
      </left>
      <right style="thin"/>
      <top style="thin"/>
      <bottom style="thin"/>
    </border>
    <border>
      <left style="thin">
        <color indexed="10"/>
      </left>
      <right style="thin">
        <color indexed="10"/>
      </right>
      <top style="thin"/>
      <bottom style="thin"/>
    </border>
    <border>
      <left style="thin">
        <color indexed="10"/>
      </left>
      <right style="thin">
        <color indexed="10"/>
      </right>
      <top style="thin">
        <color indexed="10"/>
      </top>
      <bottom/>
    </border>
    <border>
      <left style="thin">
        <color indexed="10"/>
      </left>
      <right style="thin">
        <color indexed="10"/>
      </right>
      <top/>
      <bottom/>
    </border>
    <border>
      <left style="thin">
        <color indexed="10"/>
      </left>
      <right/>
      <top style="thin">
        <color indexed="10"/>
      </top>
      <bottom/>
    </border>
    <border>
      <left>
        <color indexed="63"/>
      </left>
      <right>
        <color indexed="63"/>
      </right>
      <top style="thin">
        <color theme="0"/>
      </top>
      <bottom style="thin">
        <color theme="0"/>
      </bottom>
    </border>
    <border>
      <left/>
      <right style="thin">
        <color indexed="10"/>
      </right>
      <top/>
      <bottom/>
    </border>
    <border>
      <left style="thin">
        <color indexed="10"/>
      </left>
      <right/>
      <top/>
      <bottom/>
    </border>
    <border>
      <left style="thin"/>
      <right/>
      <top style="thin"/>
      <bottom style="thin"/>
    </border>
    <border>
      <left/>
      <right/>
      <top style="thin"/>
      <bottom style="thin"/>
    </border>
    <border>
      <left/>
      <right style="thin"/>
      <top style="thin"/>
      <bottom style="thin"/>
    </border>
    <border>
      <left>
        <color indexed="63"/>
      </left>
      <right>
        <color indexed="63"/>
      </right>
      <top style="thin">
        <color theme="0"/>
      </top>
      <bottom/>
    </border>
    <border>
      <left>
        <color indexed="63"/>
      </left>
      <right>
        <color indexed="63"/>
      </right>
      <top>
        <color indexed="63"/>
      </top>
      <bottom style="thin">
        <color theme="0"/>
      </bottom>
    </border>
    <border>
      <left>
        <color indexed="63"/>
      </left>
      <right style="thin"/>
      <top style="thin">
        <color theme="0"/>
      </top>
      <bottom style="thin">
        <color theme="0"/>
      </bottom>
    </border>
    <border>
      <left>
        <color indexed="63"/>
      </left>
      <right style="thin"/>
      <top>
        <color indexed="63"/>
      </top>
      <bottom style="thin">
        <color theme="0"/>
      </bottom>
    </border>
    <border>
      <left>
        <color indexed="63"/>
      </left>
      <right style="thin"/>
      <top style="thin">
        <color theme="0"/>
      </top>
      <bottom/>
    </border>
    <border>
      <left style="thin">
        <color indexed="10"/>
      </left>
      <right/>
      <top/>
      <bottom style="thin"/>
    </border>
    <border>
      <left style="thin">
        <color indexed="10"/>
      </left>
      <right/>
      <top style="thin"/>
      <bottom style="thin">
        <color indexed="10"/>
      </bottom>
    </border>
    <border>
      <left style="thin">
        <color indexed="10"/>
      </left>
      <right/>
      <top style="medium"/>
      <bottom style="thin">
        <color indexed="10"/>
      </bottom>
    </border>
    <border>
      <left style="medium"/>
      <right style="medium"/>
      <top/>
      <bottom/>
    </border>
    <border>
      <left style="medium"/>
      <right style="medium"/>
      <top style="thin">
        <color indexed="10"/>
      </top>
      <bottom style="thin">
        <color indexed="10"/>
      </bottom>
    </border>
    <border>
      <left style="medium"/>
      <right style="medium"/>
      <top/>
      <bottom style="medium"/>
    </border>
    <border>
      <left style="medium"/>
      <right style="medium"/>
      <top style="thin">
        <color indexed="10"/>
      </top>
      <bottom style="medium"/>
    </border>
    <border>
      <left style="medium"/>
      <right style="medium"/>
      <top style="medium"/>
      <bottom style="thin">
        <color indexed="10"/>
      </bottom>
    </border>
    <border>
      <left style="medium"/>
      <right style="medium"/>
      <top style="medium"/>
      <bottom/>
    </border>
    <border>
      <left style="thin">
        <color indexed="10"/>
      </left>
      <right/>
      <top style="medium"/>
      <bottom style="medium"/>
    </border>
    <border>
      <left style="medium"/>
      <right style="medium"/>
      <top style="medium"/>
      <bottom style="medium"/>
    </border>
    <border>
      <left style="thin"/>
      <right style="thin">
        <color indexed="10"/>
      </right>
      <top style="medium"/>
      <bottom style="thin"/>
    </border>
    <border>
      <left style="thin">
        <color indexed="10"/>
      </left>
      <right style="medium"/>
      <top style="medium"/>
      <bottom style="thin"/>
    </border>
    <border>
      <left style="medium"/>
      <right style="thin">
        <color indexed="10"/>
      </right>
      <top style="medium"/>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1" fillId="2" borderId="0" applyNumberFormat="0" applyBorder="0" applyAlignment="0" applyProtection="0"/>
    <xf numFmtId="0" fontId="121" fillId="3" borderId="0" applyNumberFormat="0" applyBorder="0" applyAlignment="0" applyProtection="0"/>
    <xf numFmtId="0" fontId="121" fillId="4" borderId="0" applyNumberFormat="0" applyBorder="0" applyAlignment="0" applyProtection="0"/>
    <xf numFmtId="0" fontId="121" fillId="5" borderId="0" applyNumberFormat="0" applyBorder="0" applyAlignment="0" applyProtection="0"/>
    <xf numFmtId="0" fontId="121" fillId="6" borderId="0" applyNumberFormat="0" applyBorder="0" applyAlignment="0" applyProtection="0"/>
    <xf numFmtId="0" fontId="121" fillId="7" borderId="0" applyNumberFormat="0" applyBorder="0" applyAlignment="0" applyProtection="0"/>
    <xf numFmtId="0" fontId="121" fillId="8" borderId="0" applyNumberFormat="0" applyBorder="0" applyAlignment="0" applyProtection="0"/>
    <xf numFmtId="0" fontId="121" fillId="9" borderId="0" applyNumberFormat="0" applyBorder="0" applyAlignment="0" applyProtection="0"/>
    <xf numFmtId="0" fontId="121" fillId="10" borderId="0" applyNumberFormat="0" applyBorder="0" applyAlignment="0" applyProtection="0"/>
    <xf numFmtId="0" fontId="121" fillId="11" borderId="0" applyNumberFormat="0" applyBorder="0" applyAlignment="0" applyProtection="0"/>
    <xf numFmtId="0" fontId="121" fillId="12" borderId="0" applyNumberFormat="0" applyBorder="0" applyAlignment="0" applyProtection="0"/>
    <xf numFmtId="0" fontId="121" fillId="13" borderId="0" applyNumberFormat="0" applyBorder="0" applyAlignment="0" applyProtection="0"/>
    <xf numFmtId="0" fontId="122" fillId="14" borderId="0" applyNumberFormat="0" applyBorder="0" applyAlignment="0" applyProtection="0"/>
    <xf numFmtId="0" fontId="122" fillId="15" borderId="0" applyNumberFormat="0" applyBorder="0" applyAlignment="0" applyProtection="0"/>
    <xf numFmtId="0" fontId="122" fillId="16" borderId="0" applyNumberFormat="0" applyBorder="0" applyAlignment="0" applyProtection="0"/>
    <xf numFmtId="0" fontId="122" fillId="17" borderId="0" applyNumberFormat="0" applyBorder="0" applyAlignment="0" applyProtection="0"/>
    <xf numFmtId="0" fontId="122" fillId="18" borderId="0" applyNumberFormat="0" applyBorder="0" applyAlignment="0" applyProtection="0"/>
    <xf numFmtId="0" fontId="122" fillId="19" borderId="0" applyNumberFormat="0" applyBorder="0" applyAlignment="0" applyProtection="0"/>
    <xf numFmtId="0" fontId="122" fillId="20" borderId="0" applyNumberFormat="0" applyBorder="0" applyAlignment="0" applyProtection="0"/>
    <xf numFmtId="0" fontId="122" fillId="21" borderId="0" applyNumberFormat="0" applyBorder="0" applyAlignment="0" applyProtection="0"/>
    <xf numFmtId="0" fontId="122" fillId="22" borderId="0" applyNumberFormat="0" applyBorder="0" applyAlignment="0" applyProtection="0"/>
    <xf numFmtId="0" fontId="122" fillId="23" borderId="0" applyNumberFormat="0" applyBorder="0" applyAlignment="0" applyProtection="0"/>
    <xf numFmtId="0" fontId="122" fillId="24" borderId="0" applyNumberFormat="0" applyBorder="0" applyAlignment="0" applyProtection="0"/>
    <xf numFmtId="0" fontId="122" fillId="25" borderId="0" applyNumberFormat="0" applyBorder="0" applyAlignment="0" applyProtection="0"/>
    <xf numFmtId="0" fontId="123" fillId="26" borderId="0" applyNumberFormat="0" applyBorder="0" applyAlignment="0" applyProtection="0"/>
    <xf numFmtId="0" fontId="124" fillId="27" borderId="1" applyNumberFormat="0" applyAlignment="0" applyProtection="0"/>
    <xf numFmtId="0" fontId="1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8" fillId="29" borderId="0" applyNumberFormat="0" applyBorder="0" applyAlignment="0" applyProtection="0"/>
    <xf numFmtId="0" fontId="129" fillId="0" borderId="3" applyNumberFormat="0" applyFill="0" applyAlignment="0" applyProtection="0"/>
    <xf numFmtId="0" fontId="130" fillId="0" borderId="4" applyNumberFormat="0" applyFill="0" applyAlignment="0" applyProtection="0"/>
    <xf numFmtId="0" fontId="131" fillId="0" borderId="5" applyNumberFormat="0" applyFill="0" applyAlignment="0" applyProtection="0"/>
    <xf numFmtId="0" fontId="13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89" fillId="0" borderId="0" applyNumberFormat="0" applyFill="0" applyBorder="0" applyAlignment="0" applyProtection="0"/>
    <xf numFmtId="0" fontId="3" fillId="0" borderId="0" applyNumberFormat="0" applyFill="0" applyBorder="0" applyAlignment="0" applyProtection="0"/>
    <xf numFmtId="0" fontId="132" fillId="30" borderId="1" applyNumberFormat="0" applyAlignment="0" applyProtection="0"/>
    <xf numFmtId="0" fontId="133" fillId="0" borderId="6" applyNumberFormat="0" applyFill="0" applyAlignment="0" applyProtection="0"/>
    <xf numFmtId="0" fontId="13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0" borderId="0" applyNumberFormat="0" applyFill="0" applyBorder="0" applyProtection="0">
      <alignment/>
    </xf>
    <xf numFmtId="0" fontId="13" fillId="0" borderId="0" applyNumberFormat="0" applyFill="0" applyBorder="0" applyProtection="0">
      <alignment/>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13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36" fillId="0" borderId="0" applyNumberFormat="0" applyFill="0" applyBorder="0" applyAlignment="0" applyProtection="0"/>
    <xf numFmtId="0" fontId="137" fillId="0" borderId="9" applyNumberFormat="0" applyFill="0" applyAlignment="0" applyProtection="0"/>
    <xf numFmtId="0" fontId="138" fillId="0" borderId="0" applyNumberFormat="0" applyFill="0" applyBorder="0" applyAlignment="0" applyProtection="0"/>
  </cellStyleXfs>
  <cellXfs count="742">
    <xf numFmtId="0" fontId="0" fillId="0" borderId="0" xfId="0" applyAlignment="1">
      <alignment/>
    </xf>
    <xf numFmtId="0" fontId="0" fillId="33" borderId="0" xfId="0" applyFill="1" applyBorder="1" applyAlignment="1">
      <alignment/>
    </xf>
    <xf numFmtId="0" fontId="0" fillId="33" borderId="10" xfId="0" applyFill="1" applyBorder="1" applyAlignment="1">
      <alignment/>
    </xf>
    <xf numFmtId="0" fontId="7" fillId="33" borderId="0" xfId="0" applyFont="1" applyFill="1" applyBorder="1" applyAlignment="1">
      <alignment/>
    </xf>
    <xf numFmtId="3" fontId="7" fillId="33" borderId="0" xfId="42" applyNumberFormat="1" applyFont="1" applyFill="1" applyBorder="1" applyAlignment="1">
      <alignment/>
    </xf>
    <xf numFmtId="0" fontId="8" fillId="33" borderId="0" xfId="0" applyFont="1" applyFill="1" applyBorder="1" applyAlignment="1">
      <alignment horizontal="right"/>
    </xf>
    <xf numFmtId="0" fontId="0" fillId="33" borderId="0" xfId="0" applyFill="1" applyAlignment="1">
      <alignment/>
    </xf>
    <xf numFmtId="0" fontId="12" fillId="33" borderId="0" xfId="0" applyFont="1" applyFill="1" applyBorder="1" applyAlignment="1">
      <alignment/>
    </xf>
    <xf numFmtId="0" fontId="12" fillId="33" borderId="0" xfId="0" applyFont="1" applyFill="1" applyBorder="1" applyAlignment="1">
      <alignment horizontal="center"/>
    </xf>
    <xf numFmtId="3" fontId="12" fillId="33" borderId="0" xfId="0" applyNumberFormat="1" applyFont="1" applyFill="1" applyBorder="1" applyAlignment="1">
      <alignment horizontal="center"/>
    </xf>
    <xf numFmtId="0" fontId="12" fillId="33" borderId="0" xfId="0" applyFont="1" applyFill="1" applyBorder="1" applyAlignment="1">
      <alignment horizontal="right"/>
    </xf>
    <xf numFmtId="0" fontId="12" fillId="33" borderId="11" xfId="0" applyFont="1" applyFill="1" applyBorder="1" applyAlignment="1">
      <alignment/>
    </xf>
    <xf numFmtId="0" fontId="12" fillId="33" borderId="0" xfId="0" applyFont="1" applyFill="1" applyAlignment="1">
      <alignment/>
    </xf>
    <xf numFmtId="3" fontId="12" fillId="33" borderId="0" xfId="0" applyNumberFormat="1" applyFont="1" applyFill="1" applyBorder="1" applyAlignment="1" applyProtection="1">
      <alignment horizontal="left"/>
      <protection/>
    </xf>
    <xf numFmtId="3" fontId="12" fillId="33" borderId="0" xfId="42" applyNumberFormat="1" applyFont="1" applyFill="1" applyBorder="1" applyAlignment="1" applyProtection="1">
      <alignment horizontal="center"/>
      <protection locked="0"/>
    </xf>
    <xf numFmtId="0" fontId="12" fillId="33" borderId="10" xfId="0" applyFont="1" applyFill="1" applyBorder="1" applyAlignment="1">
      <alignment/>
    </xf>
    <xf numFmtId="0" fontId="8" fillId="33" borderId="0" xfId="0" applyFont="1" applyFill="1" applyBorder="1" applyAlignment="1">
      <alignment horizontal="center" wrapText="1"/>
    </xf>
    <xf numFmtId="0" fontId="12" fillId="33" borderId="10" xfId="0" applyFont="1" applyFill="1" applyBorder="1" applyAlignment="1">
      <alignment horizontal="center" wrapText="1"/>
    </xf>
    <xf numFmtId="1" fontId="12" fillId="33" borderId="0" xfId="0" applyNumberFormat="1" applyFont="1" applyFill="1" applyBorder="1" applyAlignment="1">
      <alignment horizontal="center"/>
    </xf>
    <xf numFmtId="3" fontId="12" fillId="33" borderId="0" xfId="42" applyNumberFormat="1" applyFont="1" applyFill="1" applyBorder="1" applyAlignment="1">
      <alignment horizontal="center"/>
    </xf>
    <xf numFmtId="0" fontId="12" fillId="33" borderId="12" xfId="0" applyFont="1" applyFill="1" applyBorder="1" applyAlignment="1">
      <alignment/>
    </xf>
    <xf numFmtId="0" fontId="12" fillId="33" borderId="13" xfId="0" applyFont="1" applyFill="1" applyBorder="1" applyAlignment="1">
      <alignment/>
    </xf>
    <xf numFmtId="0" fontId="12" fillId="33" borderId="14" xfId="0" applyFont="1" applyFill="1" applyBorder="1" applyAlignment="1">
      <alignment/>
    </xf>
    <xf numFmtId="0" fontId="13" fillId="0" borderId="0" xfId="0" applyFont="1" applyAlignment="1">
      <alignment/>
    </xf>
    <xf numFmtId="3" fontId="12" fillId="33" borderId="0" xfId="42" applyNumberFormat="1" applyFont="1" applyFill="1" applyBorder="1" applyAlignment="1" applyProtection="1">
      <alignment horizontal="right"/>
      <protection locked="0"/>
    </xf>
    <xf numFmtId="0" fontId="12" fillId="33" borderId="0" xfId="57" applyFont="1" applyFill="1" applyBorder="1" applyAlignment="1">
      <alignment horizontal="center"/>
    </xf>
    <xf numFmtId="0" fontId="7" fillId="34" borderId="11" xfId="0" applyFont="1" applyFill="1" applyBorder="1" applyAlignment="1">
      <alignment/>
    </xf>
    <xf numFmtId="0" fontId="7" fillId="34" borderId="0" xfId="0" applyFont="1" applyFill="1" applyBorder="1" applyAlignment="1">
      <alignment/>
    </xf>
    <xf numFmtId="0" fontId="0" fillId="34" borderId="10" xfId="0" applyFill="1" applyBorder="1" applyAlignment="1">
      <alignment/>
    </xf>
    <xf numFmtId="0" fontId="0" fillId="34" borderId="0" xfId="0" applyFill="1" applyBorder="1" applyAlignment="1">
      <alignment/>
    </xf>
    <xf numFmtId="0" fontId="5" fillId="34" borderId="0" xfId="0" applyFont="1" applyFill="1" applyBorder="1" applyAlignment="1">
      <alignment horizontal="right"/>
    </xf>
    <xf numFmtId="0" fontId="17" fillId="33" borderId="0" xfId="0" applyFont="1" applyFill="1" applyBorder="1" applyAlignment="1">
      <alignment/>
    </xf>
    <xf numFmtId="0" fontId="18" fillId="33" borderId="0" xfId="57" applyFont="1" applyFill="1" applyBorder="1" applyAlignment="1">
      <alignment horizontal="right"/>
    </xf>
    <xf numFmtId="0" fontId="17" fillId="33" borderId="0" xfId="0" applyFont="1" applyFill="1" applyBorder="1" applyAlignment="1">
      <alignment horizontal="right"/>
    </xf>
    <xf numFmtId="0" fontId="17" fillId="33" borderId="0" xfId="57" applyFont="1" applyFill="1" applyBorder="1" applyAlignment="1">
      <alignment horizontal="right"/>
    </xf>
    <xf numFmtId="0" fontId="19" fillId="33" borderId="0" xfId="0" applyFont="1" applyFill="1" applyBorder="1" applyAlignment="1">
      <alignment/>
    </xf>
    <xf numFmtId="0" fontId="22" fillId="33" borderId="0" xfId="0" applyFont="1" applyFill="1" applyBorder="1" applyAlignment="1">
      <alignment horizontal="right"/>
    </xf>
    <xf numFmtId="0" fontId="17" fillId="33" borderId="11" xfId="0" applyFont="1" applyFill="1" applyBorder="1" applyAlignment="1">
      <alignment/>
    </xf>
    <xf numFmtId="0" fontId="23" fillId="33" borderId="0" xfId="0" applyFont="1" applyFill="1" applyBorder="1" applyAlignment="1">
      <alignment/>
    </xf>
    <xf numFmtId="0" fontId="23" fillId="33" borderId="0" xfId="0" applyFont="1" applyFill="1" applyAlignment="1">
      <alignment/>
    </xf>
    <xf numFmtId="0" fontId="17" fillId="33" borderId="0" xfId="0" applyFont="1" applyFill="1" applyBorder="1" applyAlignment="1">
      <alignment horizontal="center"/>
    </xf>
    <xf numFmtId="0" fontId="0" fillId="0" borderId="0" xfId="0" applyAlignment="1" applyProtection="1">
      <alignment/>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0" fontId="0" fillId="33" borderId="17" xfId="0" applyFill="1" applyBorder="1" applyAlignment="1" applyProtection="1">
      <alignment/>
      <protection/>
    </xf>
    <xf numFmtId="0" fontId="0" fillId="33" borderId="10" xfId="0" applyFill="1" applyBorder="1" applyAlignment="1" applyProtection="1">
      <alignment/>
      <protection/>
    </xf>
    <xf numFmtId="0" fontId="9" fillId="33" borderId="11" xfId="0" applyFont="1" applyFill="1" applyBorder="1" applyAlignment="1" applyProtection="1">
      <alignment/>
      <protection/>
    </xf>
    <xf numFmtId="0" fontId="9" fillId="33" borderId="0" xfId="0" applyFont="1" applyFill="1" applyBorder="1" applyAlignment="1" applyProtection="1">
      <alignment/>
      <protection/>
    </xf>
    <xf numFmtId="0" fontId="9" fillId="33" borderId="10" xfId="0" applyFont="1" applyFill="1" applyBorder="1" applyAlignment="1" applyProtection="1">
      <alignment/>
      <protection/>
    </xf>
    <xf numFmtId="0" fontId="7" fillId="34" borderId="11" xfId="0" applyFont="1" applyFill="1" applyBorder="1" applyAlignment="1" applyProtection="1">
      <alignment/>
      <protection/>
    </xf>
    <xf numFmtId="0" fontId="7" fillId="34" borderId="0" xfId="0" applyFont="1" applyFill="1" applyBorder="1" applyAlignment="1" applyProtection="1">
      <alignment/>
      <protection/>
    </xf>
    <xf numFmtId="0" fontId="7" fillId="34" borderId="0" xfId="0" applyFont="1" applyFill="1" applyBorder="1" applyAlignment="1" applyProtection="1">
      <alignment horizontal="right"/>
      <protection/>
    </xf>
    <xf numFmtId="0" fontId="0" fillId="34" borderId="10" xfId="0" applyFill="1" applyBorder="1" applyAlignment="1" applyProtection="1">
      <alignment/>
      <protection/>
    </xf>
    <xf numFmtId="0" fontId="7" fillId="33" borderId="11" xfId="0" applyFont="1" applyFill="1" applyBorder="1" applyAlignment="1" applyProtection="1">
      <alignment/>
      <protection/>
    </xf>
    <xf numFmtId="0" fontId="7" fillId="33" borderId="0" xfId="0" applyFont="1" applyFill="1" applyBorder="1" applyAlignment="1" applyProtection="1">
      <alignment/>
      <protection/>
    </xf>
    <xf numFmtId="0" fontId="7" fillId="33" borderId="0" xfId="0" applyFont="1" applyFill="1" applyBorder="1" applyAlignment="1" applyProtection="1">
      <alignment horizontal="right"/>
      <protection/>
    </xf>
    <xf numFmtId="0" fontId="16" fillId="33" borderId="0" xfId="0" applyFont="1" applyFill="1" applyBorder="1" applyAlignment="1" applyProtection="1">
      <alignment/>
      <protection/>
    </xf>
    <xf numFmtId="0" fontId="22" fillId="33" borderId="0" xfId="0" applyFont="1" applyFill="1" applyBorder="1" applyAlignment="1" applyProtection="1">
      <alignment horizontal="right"/>
      <protection/>
    </xf>
    <xf numFmtId="0" fontId="12" fillId="33" borderId="11" xfId="0" applyFont="1" applyFill="1" applyBorder="1" applyAlignment="1" applyProtection="1">
      <alignment/>
      <protection/>
    </xf>
    <xf numFmtId="0" fontId="17" fillId="33" borderId="0" xfId="0" applyFont="1" applyFill="1" applyBorder="1" applyAlignment="1" applyProtection="1">
      <alignment/>
      <protection/>
    </xf>
    <xf numFmtId="0" fontId="17" fillId="33" borderId="0" xfId="0" applyFont="1" applyFill="1" applyBorder="1" applyAlignment="1" applyProtection="1">
      <alignment horizontal="right"/>
      <protection/>
    </xf>
    <xf numFmtId="0" fontId="12" fillId="33" borderId="0" xfId="0" applyFont="1" applyFill="1" applyBorder="1" applyAlignment="1" applyProtection="1">
      <alignment/>
      <protection/>
    </xf>
    <xf numFmtId="0" fontId="20" fillId="33" borderId="0" xfId="0" applyFont="1" applyFill="1" applyAlignment="1" applyProtection="1">
      <alignment horizontal="left"/>
      <protection/>
    </xf>
    <xf numFmtId="0" fontId="12" fillId="33" borderId="0" xfId="0" applyFont="1" applyFill="1" applyBorder="1" applyAlignment="1" applyProtection="1">
      <alignment horizontal="center"/>
      <protection hidden="1"/>
    </xf>
    <xf numFmtId="0" fontId="0" fillId="0" borderId="0" xfId="0" applyBorder="1" applyAlignment="1" applyProtection="1">
      <alignment/>
      <protection hidden="1"/>
    </xf>
    <xf numFmtId="0" fontId="22" fillId="33" borderId="0" xfId="0" applyFont="1" applyFill="1" applyBorder="1" applyAlignment="1">
      <alignment horizontal="left"/>
    </xf>
    <xf numFmtId="0" fontId="22" fillId="33" borderId="0" xfId="0" applyFont="1" applyFill="1" applyBorder="1" applyAlignment="1" applyProtection="1">
      <alignment horizontal="left"/>
      <protection/>
    </xf>
    <xf numFmtId="0" fontId="12" fillId="33" borderId="11" xfId="0" applyFont="1" applyFill="1" applyBorder="1" applyAlignment="1">
      <alignment horizontal="center"/>
    </xf>
    <xf numFmtId="0" fontId="0" fillId="34" borderId="11" xfId="0" applyFill="1" applyBorder="1" applyAlignment="1">
      <alignment horizontal="center"/>
    </xf>
    <xf numFmtId="0" fontId="23" fillId="33" borderId="11" xfId="0" applyFont="1" applyFill="1" applyBorder="1" applyAlignment="1">
      <alignment horizontal="center"/>
    </xf>
    <xf numFmtId="0" fontId="17" fillId="33" borderId="11" xfId="0" applyFont="1" applyFill="1" applyBorder="1" applyAlignment="1">
      <alignment horizontal="center"/>
    </xf>
    <xf numFmtId="0" fontId="7" fillId="33" borderId="11" xfId="0" applyFont="1" applyFill="1" applyBorder="1" applyAlignment="1" applyProtection="1">
      <alignment/>
      <protection hidden="1"/>
    </xf>
    <xf numFmtId="0" fontId="7" fillId="33" borderId="0" xfId="0" applyFont="1" applyFill="1" applyBorder="1" applyAlignment="1" applyProtection="1">
      <alignment/>
      <protection hidden="1"/>
    </xf>
    <xf numFmtId="0" fontId="0" fillId="33" borderId="10" xfId="0" applyFill="1" applyBorder="1" applyAlignment="1" applyProtection="1">
      <alignment/>
      <protection hidden="1"/>
    </xf>
    <xf numFmtId="0" fontId="22" fillId="33" borderId="0" xfId="0" applyFont="1" applyFill="1" applyBorder="1" applyAlignment="1" applyProtection="1">
      <alignment horizontal="right"/>
      <protection hidden="1"/>
    </xf>
    <xf numFmtId="0" fontId="17" fillId="33" borderId="0" xfId="0" applyFont="1" applyFill="1" applyBorder="1" applyAlignment="1" applyProtection="1">
      <alignment/>
      <protection hidden="1"/>
    </xf>
    <xf numFmtId="0" fontId="12" fillId="33" borderId="0" xfId="0" applyFont="1" applyFill="1" applyBorder="1" applyAlignment="1" applyProtection="1">
      <alignment/>
      <protection hidden="1"/>
    </xf>
    <xf numFmtId="0" fontId="17" fillId="33" borderId="0" xfId="0" applyFont="1" applyFill="1" applyBorder="1" applyAlignment="1" applyProtection="1">
      <alignment horizontal="right"/>
      <protection hidden="1"/>
    </xf>
    <xf numFmtId="0" fontId="5" fillId="33" borderId="10" xfId="0" applyFont="1" applyFill="1" applyBorder="1" applyAlignment="1" applyProtection="1">
      <alignment/>
      <protection hidden="1"/>
    </xf>
    <xf numFmtId="3" fontId="12" fillId="33" borderId="0" xfId="42" applyNumberFormat="1" applyFont="1" applyFill="1" applyBorder="1" applyAlignment="1" applyProtection="1">
      <alignment horizontal="center"/>
      <protection hidden="1" locked="0"/>
    </xf>
    <xf numFmtId="0" fontId="9" fillId="0" borderId="18" xfId="0" applyFont="1" applyFill="1" applyBorder="1" applyAlignment="1" applyProtection="1">
      <alignment/>
      <protection hidden="1"/>
    </xf>
    <xf numFmtId="0" fontId="12" fillId="0" borderId="19" xfId="0" applyFont="1" applyFill="1" applyBorder="1" applyAlignment="1" applyProtection="1">
      <alignment/>
      <protection hidden="1"/>
    </xf>
    <xf numFmtId="0" fontId="9" fillId="0" borderId="20" xfId="0" applyFont="1" applyFill="1" applyBorder="1" applyAlignment="1" applyProtection="1">
      <alignment/>
      <protection hidden="1"/>
    </xf>
    <xf numFmtId="0" fontId="12" fillId="0" borderId="21" xfId="0" applyFont="1" applyFill="1" applyBorder="1" applyAlignment="1" applyProtection="1">
      <alignment/>
      <protection hidden="1"/>
    </xf>
    <xf numFmtId="0" fontId="25" fillId="33" borderId="11" xfId="0" applyFont="1" applyFill="1" applyBorder="1" applyAlignment="1" applyProtection="1">
      <alignment horizontal="center"/>
      <protection hidden="1"/>
    </xf>
    <xf numFmtId="0" fontId="0" fillId="0" borderId="19" xfId="0" applyFill="1" applyBorder="1" applyAlignment="1" applyProtection="1">
      <alignment/>
      <protection hidden="1"/>
    </xf>
    <xf numFmtId="0" fontId="12" fillId="0" borderId="22" xfId="0" applyFont="1" applyFill="1" applyBorder="1" applyAlignment="1" applyProtection="1">
      <alignment/>
      <protection hidden="1"/>
    </xf>
    <xf numFmtId="0" fontId="0" fillId="0" borderId="21" xfId="0" applyFill="1" applyBorder="1" applyAlignment="1" applyProtection="1">
      <alignment/>
      <protection hidden="1"/>
    </xf>
    <xf numFmtId="0" fontId="12" fillId="0" borderId="23" xfId="0" applyFont="1" applyFill="1" applyBorder="1" applyAlignment="1" applyProtection="1">
      <alignment/>
      <protection hidden="1"/>
    </xf>
    <xf numFmtId="0" fontId="17" fillId="33" borderId="0" xfId="0" applyFont="1" applyFill="1" applyAlignment="1" applyProtection="1">
      <alignment/>
      <protection hidden="1"/>
    </xf>
    <xf numFmtId="0" fontId="12" fillId="33" borderId="0" xfId="0" applyFont="1" applyFill="1" applyBorder="1" applyAlignment="1" applyProtection="1">
      <alignment/>
      <protection hidden="1"/>
    </xf>
    <xf numFmtId="0" fontId="8" fillId="33" borderId="0" xfId="0" applyFont="1" applyFill="1" applyBorder="1" applyAlignment="1" applyProtection="1">
      <alignment horizontal="right"/>
      <protection hidden="1"/>
    </xf>
    <xf numFmtId="0" fontId="11" fillId="33" borderId="0" xfId="0" applyFont="1" applyFill="1" applyAlignment="1" applyProtection="1">
      <alignment/>
      <protection hidden="1"/>
    </xf>
    <xf numFmtId="0" fontId="23" fillId="33" borderId="0" xfId="0" applyFont="1" applyFill="1" applyAlignment="1" applyProtection="1">
      <alignment/>
      <protection hidden="1"/>
    </xf>
    <xf numFmtId="0" fontId="19" fillId="33" borderId="0" xfId="57" applyFont="1" applyFill="1" applyBorder="1" applyAlignment="1" applyProtection="1">
      <alignment horizontal="center"/>
      <protection hidden="1"/>
    </xf>
    <xf numFmtId="0" fontId="17" fillId="33" borderId="0" xfId="0" applyFont="1" applyFill="1" applyBorder="1" applyAlignment="1" applyProtection="1">
      <alignment horizontal="center"/>
      <protection hidden="1"/>
    </xf>
    <xf numFmtId="3" fontId="12" fillId="33" borderId="0" xfId="0" applyNumberFormat="1" applyFont="1" applyFill="1" applyBorder="1" applyAlignment="1" applyProtection="1">
      <alignment horizontal="left"/>
      <protection hidden="1"/>
    </xf>
    <xf numFmtId="0" fontId="0" fillId="0" borderId="0" xfId="0" applyFont="1" applyAlignment="1" applyProtection="1">
      <alignment/>
      <protection hidden="1"/>
    </xf>
    <xf numFmtId="164" fontId="0" fillId="0" borderId="0" xfId="77" applyNumberFormat="1" applyFont="1" applyAlignment="1" applyProtection="1">
      <alignment/>
      <protection hidden="1"/>
    </xf>
    <xf numFmtId="166" fontId="0" fillId="0" borderId="0" xfId="42" applyNumberFormat="1" applyFont="1" applyAlignment="1" applyProtection="1">
      <alignment/>
      <protection hidden="1"/>
    </xf>
    <xf numFmtId="166" fontId="0" fillId="0" borderId="0" xfId="42" applyNumberFormat="1" applyFont="1" applyAlignment="1" applyProtection="1">
      <alignment horizontal="center"/>
      <protection hidden="1"/>
    </xf>
    <xf numFmtId="9" fontId="0" fillId="0" borderId="0" xfId="77" applyFont="1" applyAlignment="1" applyProtection="1">
      <alignment horizontal="center"/>
      <protection hidden="1"/>
    </xf>
    <xf numFmtId="9" fontId="0" fillId="0" borderId="0" xfId="0" applyNumberFormat="1" applyFont="1" applyAlignment="1" applyProtection="1">
      <alignment/>
      <protection hidden="1"/>
    </xf>
    <xf numFmtId="9" fontId="0" fillId="0" borderId="0" xfId="77" applyFont="1" applyAlignment="1" applyProtection="1">
      <alignment/>
      <protection hidden="1"/>
    </xf>
    <xf numFmtId="0" fontId="0" fillId="0" borderId="0" xfId="0" applyFont="1" applyAlignment="1" applyProtection="1">
      <alignment horizontal="center"/>
      <protection hidden="1"/>
    </xf>
    <xf numFmtId="2" fontId="0" fillId="0" borderId="0" xfId="0" applyNumberFormat="1" applyFont="1" applyAlignment="1" applyProtection="1">
      <alignment/>
      <protection hidden="1"/>
    </xf>
    <xf numFmtId="2" fontId="0" fillId="0" borderId="0" xfId="77" applyNumberFormat="1" applyFont="1" applyAlignment="1" applyProtection="1">
      <alignment/>
      <protection hidden="1"/>
    </xf>
    <xf numFmtId="9" fontId="0" fillId="0" borderId="0" xfId="0" applyNumberFormat="1" applyFont="1" applyAlignment="1" applyProtection="1">
      <alignment horizontal="center"/>
      <protection hidden="1"/>
    </xf>
    <xf numFmtId="1" fontId="0" fillId="0" borderId="0" xfId="0" applyNumberFormat="1" applyFont="1" applyAlignment="1" applyProtection="1">
      <alignment/>
      <protection hidden="1"/>
    </xf>
    <xf numFmtId="1" fontId="0" fillId="0" borderId="0" xfId="0" applyNumberFormat="1" applyFont="1" applyAlignment="1" applyProtection="1">
      <alignment horizontal="center"/>
      <protection hidden="1"/>
    </xf>
    <xf numFmtId="43" fontId="0" fillId="0" borderId="0" xfId="42" applyNumberFormat="1" applyFont="1" applyAlignment="1" applyProtection="1">
      <alignment/>
      <protection hidden="1"/>
    </xf>
    <xf numFmtId="43" fontId="0" fillId="0" borderId="0" xfId="42" applyNumberFormat="1" applyFont="1" applyAlignment="1" applyProtection="1">
      <alignment/>
      <protection hidden="1"/>
    </xf>
    <xf numFmtId="0" fontId="28" fillId="0" borderId="0" xfId="0" applyFont="1" applyAlignment="1">
      <alignment/>
    </xf>
    <xf numFmtId="174" fontId="0" fillId="0" borderId="0" xfId="42" applyNumberFormat="1" applyFont="1" applyAlignment="1" applyProtection="1">
      <alignment/>
      <protection hidden="1"/>
    </xf>
    <xf numFmtId="170" fontId="0" fillId="0" borderId="0" xfId="0" applyNumberFormat="1" applyFont="1" applyAlignment="1" applyProtection="1">
      <alignment/>
      <protection hidden="1"/>
    </xf>
    <xf numFmtId="166" fontId="0" fillId="0" borderId="0" xfId="0" applyNumberFormat="1" applyFont="1" applyAlignment="1" applyProtection="1">
      <alignment horizontal="center"/>
      <protection hidden="1"/>
    </xf>
    <xf numFmtId="3" fontId="0" fillId="0" borderId="0" xfId="0" applyNumberFormat="1" applyFont="1" applyAlignment="1" applyProtection="1">
      <alignment/>
      <protection hidden="1"/>
    </xf>
    <xf numFmtId="174" fontId="0" fillId="0" borderId="0" xfId="0" applyNumberFormat="1" applyFont="1" applyAlignment="1" applyProtection="1">
      <alignment horizontal="center"/>
      <protection hidden="1"/>
    </xf>
    <xf numFmtId="169" fontId="0" fillId="0" borderId="0" xfId="0" applyNumberFormat="1" applyFont="1" applyAlignment="1" applyProtection="1">
      <alignment/>
      <protection hidden="1"/>
    </xf>
    <xf numFmtId="175" fontId="0" fillId="0" borderId="0" xfId="42" applyNumberFormat="1" applyFont="1" applyAlignment="1" applyProtection="1">
      <alignment/>
      <protection hidden="1"/>
    </xf>
    <xf numFmtId="0" fontId="0" fillId="34" borderId="18" xfId="0" applyFill="1" applyBorder="1" applyAlignment="1">
      <alignment/>
    </xf>
    <xf numFmtId="0" fontId="0" fillId="34" borderId="19" xfId="0" applyFill="1" applyBorder="1" applyAlignment="1">
      <alignment/>
    </xf>
    <xf numFmtId="0" fontId="0" fillId="34" borderId="22" xfId="0" applyFill="1" applyBorder="1" applyAlignment="1">
      <alignment/>
    </xf>
    <xf numFmtId="0" fontId="0" fillId="34" borderId="24" xfId="0" applyFill="1" applyBorder="1" applyAlignment="1">
      <alignment/>
    </xf>
    <xf numFmtId="0" fontId="7" fillId="34" borderId="0" xfId="0" applyFont="1" applyFill="1" applyBorder="1" applyAlignment="1">
      <alignment/>
    </xf>
    <xf numFmtId="0" fontId="0" fillId="34" borderId="25" xfId="0" applyFill="1" applyBorder="1" applyAlignment="1">
      <alignment/>
    </xf>
    <xf numFmtId="3" fontId="7" fillId="34" borderId="0" xfId="0" applyNumberFormat="1" applyFont="1" applyFill="1" applyBorder="1" applyAlignment="1" applyProtection="1">
      <alignment/>
      <protection locked="0"/>
    </xf>
    <xf numFmtId="0" fontId="0" fillId="34" borderId="0" xfId="0" applyFill="1" applyBorder="1" applyAlignment="1" applyProtection="1">
      <alignment/>
      <protection locked="0"/>
    </xf>
    <xf numFmtId="0" fontId="0" fillId="34" borderId="0" xfId="0" applyFill="1" applyAlignment="1" applyProtection="1">
      <alignment/>
      <protection locked="0"/>
    </xf>
    <xf numFmtId="0" fontId="0" fillId="34" borderId="0" xfId="0" applyFill="1" applyAlignment="1">
      <alignment/>
    </xf>
    <xf numFmtId="0" fontId="26" fillId="34" borderId="0" xfId="0" applyFont="1"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23" xfId="0" applyFill="1" applyBorder="1" applyAlignment="1">
      <alignment/>
    </xf>
    <xf numFmtId="3" fontId="0" fillId="34" borderId="0" xfId="0" applyNumberFormat="1" applyFill="1" applyBorder="1" applyAlignment="1">
      <alignment/>
    </xf>
    <xf numFmtId="0" fontId="0" fillId="0" borderId="24" xfId="0" applyBorder="1" applyAlignment="1">
      <alignment/>
    </xf>
    <xf numFmtId="0" fontId="0" fillId="0" borderId="0" xfId="0" applyAlignment="1" applyProtection="1">
      <alignment/>
      <protection hidden="1"/>
    </xf>
    <xf numFmtId="0" fontId="23" fillId="0" borderId="0" xfId="0" applyFont="1" applyAlignment="1" applyProtection="1">
      <alignment/>
      <protection hidden="1"/>
    </xf>
    <xf numFmtId="0" fontId="18" fillId="33" borderId="0" xfId="57" applyFont="1" applyFill="1" applyBorder="1" applyAlignment="1" applyProtection="1">
      <alignment horizontal="right"/>
      <protection/>
    </xf>
    <xf numFmtId="3" fontId="12" fillId="33" borderId="0" xfId="0" applyNumberFormat="1" applyFont="1" applyFill="1" applyBorder="1" applyAlignment="1" applyProtection="1">
      <alignment horizontal="right"/>
      <protection/>
    </xf>
    <xf numFmtId="0" fontId="12" fillId="33" borderId="0" xfId="0" applyFont="1" applyFill="1" applyAlignment="1" applyProtection="1">
      <alignment/>
      <protection/>
    </xf>
    <xf numFmtId="3" fontId="7" fillId="33" borderId="0" xfId="42" applyNumberFormat="1" applyFont="1" applyFill="1" applyBorder="1" applyAlignment="1" applyProtection="1">
      <alignment/>
      <protection/>
    </xf>
    <xf numFmtId="0" fontId="14" fillId="33" borderId="0" xfId="0" applyFont="1" applyFill="1" applyAlignment="1" applyProtection="1">
      <alignment horizontal="right" vertical="top" wrapText="1"/>
      <protection/>
    </xf>
    <xf numFmtId="3" fontId="7" fillId="33" borderId="0" xfId="0" applyNumberFormat="1" applyFont="1" applyFill="1" applyBorder="1" applyAlignment="1" applyProtection="1">
      <alignment/>
      <protection/>
    </xf>
    <xf numFmtId="0" fontId="30" fillId="0" borderId="0" xfId="0" applyFont="1" applyAlignment="1">
      <alignment/>
    </xf>
    <xf numFmtId="0" fontId="24" fillId="33" borderId="0" xfId="0" applyFont="1" applyFill="1" applyAlignment="1">
      <alignment/>
    </xf>
    <xf numFmtId="0" fontId="0" fillId="0" borderId="0" xfId="0" applyBorder="1" applyAlignment="1">
      <alignment/>
    </xf>
    <xf numFmtId="0" fontId="7" fillId="34" borderId="26" xfId="0" applyFont="1" applyFill="1" applyBorder="1" applyAlignment="1">
      <alignment/>
    </xf>
    <xf numFmtId="0" fontId="0" fillId="34" borderId="26" xfId="0" applyFill="1" applyBorder="1" applyAlignment="1">
      <alignment/>
    </xf>
    <xf numFmtId="0" fontId="0" fillId="0" borderId="0" xfId="0" applyFill="1" applyAlignment="1" applyProtection="1">
      <alignment/>
      <protection hidden="1"/>
    </xf>
    <xf numFmtId="0" fontId="31" fillId="33" borderId="0" xfId="0" applyFont="1" applyFill="1" applyBorder="1" applyAlignment="1" applyProtection="1">
      <alignment horizontal="center" vertical="center"/>
      <protection hidden="1"/>
    </xf>
    <xf numFmtId="3" fontId="31" fillId="33" borderId="0" xfId="0" applyNumberFormat="1" applyFont="1" applyFill="1" applyBorder="1" applyAlignment="1" applyProtection="1">
      <alignment horizontal="center" vertical="center"/>
      <protection hidden="1"/>
    </xf>
    <xf numFmtId="167" fontId="31" fillId="33" borderId="0" xfId="0" applyNumberFormat="1" applyFont="1" applyFill="1" applyBorder="1" applyAlignment="1" applyProtection="1">
      <alignment horizontal="center" vertical="center"/>
      <protection hidden="1"/>
    </xf>
    <xf numFmtId="169" fontId="31" fillId="33" borderId="0" xfId="0" applyNumberFormat="1" applyFont="1" applyFill="1" applyBorder="1" applyAlignment="1" applyProtection="1">
      <alignment horizontal="center"/>
      <protection hidden="1"/>
    </xf>
    <xf numFmtId="3" fontId="31" fillId="33" borderId="0" xfId="0" applyNumberFormat="1" applyFont="1" applyFill="1" applyBorder="1" applyAlignment="1" applyProtection="1">
      <alignment vertical="center"/>
      <protection hidden="1"/>
    </xf>
    <xf numFmtId="0" fontId="31" fillId="33" borderId="0" xfId="0" applyFont="1" applyFill="1" applyBorder="1" applyAlignment="1" applyProtection="1">
      <alignment horizontal="center"/>
      <protection hidden="1"/>
    </xf>
    <xf numFmtId="0" fontId="26" fillId="0" borderId="0" xfId="0" applyFont="1" applyAlignment="1" applyProtection="1">
      <alignment/>
      <protection hidden="1"/>
    </xf>
    <xf numFmtId="166" fontId="26" fillId="0" borderId="0" xfId="42" applyNumberFormat="1" applyFont="1" applyAlignment="1" applyProtection="1">
      <alignment/>
      <protection hidden="1"/>
    </xf>
    <xf numFmtId="0" fontId="26" fillId="0" borderId="0" xfId="0" applyFont="1" applyAlignment="1" applyProtection="1">
      <alignment horizontal="center" wrapText="1"/>
      <protection hidden="1"/>
    </xf>
    <xf numFmtId="0" fontId="17" fillId="33" borderId="0" xfId="0" applyFont="1" applyFill="1" applyAlignment="1" applyProtection="1">
      <alignment/>
      <protection/>
    </xf>
    <xf numFmtId="0" fontId="12" fillId="0" borderId="0" xfId="0" applyFont="1" applyFill="1" applyAlignment="1">
      <alignment horizontal="left" wrapText="1"/>
    </xf>
    <xf numFmtId="0" fontId="12" fillId="0" borderId="0" xfId="0" applyFont="1" applyFill="1" applyAlignment="1">
      <alignment horizontal="left"/>
    </xf>
    <xf numFmtId="0" fontId="17" fillId="33" borderId="0" xfId="0" applyFont="1" applyFill="1" applyAlignment="1">
      <alignment/>
    </xf>
    <xf numFmtId="167" fontId="31" fillId="33" borderId="0" xfId="42" applyNumberFormat="1" applyFont="1" applyFill="1" applyBorder="1" applyAlignment="1" applyProtection="1">
      <alignment horizontal="center" vertical="center"/>
      <protection hidden="1"/>
    </xf>
    <xf numFmtId="0" fontId="17" fillId="33" borderId="0" xfId="0" applyFont="1" applyFill="1" applyAlignment="1">
      <alignment horizontal="left"/>
    </xf>
    <xf numFmtId="167" fontId="35" fillId="33" borderId="0" xfId="42" applyNumberFormat="1" applyFont="1" applyFill="1" applyBorder="1" applyAlignment="1" applyProtection="1">
      <alignment horizontal="center" vertical="center"/>
      <protection hidden="1"/>
    </xf>
    <xf numFmtId="0" fontId="34" fillId="34" borderId="27" xfId="0" applyFont="1" applyFill="1" applyBorder="1" applyAlignment="1" applyProtection="1">
      <alignment horizontal="center"/>
      <protection/>
    </xf>
    <xf numFmtId="43" fontId="0" fillId="0" borderId="0" xfId="42" applyFont="1" applyAlignment="1" applyProtection="1">
      <alignment/>
      <protection hidden="1"/>
    </xf>
    <xf numFmtId="0" fontId="31" fillId="33" borderId="0" xfId="0" applyFont="1" applyFill="1" applyBorder="1" applyAlignment="1" applyProtection="1">
      <alignment vertical="center"/>
      <protection hidden="1"/>
    </xf>
    <xf numFmtId="171" fontId="31" fillId="33" borderId="0" xfId="42" applyNumberFormat="1" applyFont="1" applyFill="1" applyBorder="1" applyAlignment="1" applyProtection="1">
      <alignment horizontal="right"/>
      <protection locked="0"/>
    </xf>
    <xf numFmtId="0" fontId="31" fillId="0" borderId="27" xfId="42" applyNumberFormat="1" applyFont="1" applyFill="1" applyBorder="1" applyAlignment="1" applyProtection="1">
      <alignment horizontal="right"/>
      <protection locked="0"/>
    </xf>
    <xf numFmtId="0" fontId="31" fillId="33" borderId="0" xfId="0" applyFont="1" applyFill="1" applyBorder="1" applyAlignment="1">
      <alignment/>
    </xf>
    <xf numFmtId="0" fontId="31" fillId="33" borderId="0" xfId="0" applyFont="1" applyFill="1" applyBorder="1" applyAlignment="1" applyProtection="1">
      <alignment/>
      <protection/>
    </xf>
    <xf numFmtId="3" fontId="31" fillId="0" borderId="27" xfId="42" applyNumberFormat="1" applyFont="1" applyFill="1" applyBorder="1" applyAlignment="1" applyProtection="1">
      <alignment horizontal="right"/>
      <protection locked="0"/>
    </xf>
    <xf numFmtId="0" fontId="35" fillId="0" borderId="27" xfId="42" applyNumberFormat="1" applyFont="1" applyFill="1" applyBorder="1" applyAlignment="1" applyProtection="1">
      <alignment horizontal="right"/>
      <protection locked="0"/>
    </xf>
    <xf numFmtId="0" fontId="35" fillId="33" borderId="0" xfId="0" applyFont="1" applyFill="1" applyBorder="1" applyAlignment="1">
      <alignment/>
    </xf>
    <xf numFmtId="0" fontId="35" fillId="33" borderId="0" xfId="0" applyFont="1" applyFill="1" applyBorder="1" applyAlignment="1" applyProtection="1">
      <alignment/>
      <protection/>
    </xf>
    <xf numFmtId="3" fontId="35" fillId="33" borderId="0" xfId="42" applyNumberFormat="1" applyFont="1" applyFill="1" applyBorder="1" applyAlignment="1" applyProtection="1">
      <alignment horizontal="right"/>
      <protection locked="0"/>
    </xf>
    <xf numFmtId="0" fontId="35" fillId="33" borderId="0" xfId="0" applyFont="1" applyFill="1" applyBorder="1" applyAlignment="1" applyProtection="1">
      <alignment horizontal="center" vertical="center"/>
      <protection hidden="1"/>
    </xf>
    <xf numFmtId="0" fontId="35" fillId="33" borderId="0" xfId="0" applyFont="1" applyFill="1" applyBorder="1" applyAlignment="1" applyProtection="1">
      <alignment vertical="center"/>
      <protection hidden="1"/>
    </xf>
    <xf numFmtId="0" fontId="31" fillId="33" borderId="0" xfId="0" applyFont="1" applyFill="1" applyBorder="1" applyAlignment="1" applyProtection="1">
      <alignment horizontal="center" vertical="center"/>
      <protection hidden="1"/>
    </xf>
    <xf numFmtId="167" fontId="31" fillId="33" borderId="0" xfId="42" applyNumberFormat="1" applyFont="1" applyFill="1" applyBorder="1" applyAlignment="1" applyProtection="1">
      <alignment horizontal="center" vertical="center"/>
      <protection hidden="1"/>
    </xf>
    <xf numFmtId="0" fontId="31" fillId="33" borderId="0" xfId="0" applyFont="1" applyFill="1" applyBorder="1" applyAlignment="1" applyProtection="1">
      <alignment vertical="center"/>
      <protection hidden="1"/>
    </xf>
    <xf numFmtId="0" fontId="9" fillId="34" borderId="0" xfId="0" applyFont="1" applyFill="1" applyBorder="1" applyAlignment="1">
      <alignment/>
    </xf>
    <xf numFmtId="0" fontId="5" fillId="34" borderId="0" xfId="0" applyFont="1" applyFill="1" applyBorder="1" applyAlignment="1">
      <alignment/>
    </xf>
    <xf numFmtId="0" fontId="9" fillId="34" borderId="0" xfId="0" applyFont="1" applyFill="1" applyBorder="1" applyAlignment="1">
      <alignment horizontal="right"/>
    </xf>
    <xf numFmtId="0" fontId="15" fillId="33" borderId="0" xfId="0" applyFont="1" applyFill="1" applyAlignment="1" applyProtection="1">
      <alignment wrapText="1"/>
      <protection/>
    </xf>
    <xf numFmtId="0" fontId="34" fillId="33" borderId="0" xfId="57" applyFont="1" applyFill="1" applyBorder="1" applyAlignment="1" applyProtection="1">
      <alignment horizontal="center"/>
      <protection hidden="1"/>
    </xf>
    <xf numFmtId="2" fontId="0" fillId="34" borderId="0" xfId="0" applyNumberFormat="1" applyFill="1" applyBorder="1" applyAlignment="1">
      <alignment/>
    </xf>
    <xf numFmtId="166" fontId="0" fillId="34" borderId="0" xfId="42" applyNumberFormat="1" applyFont="1" applyFill="1" applyBorder="1" applyAlignment="1">
      <alignment horizontal="right"/>
    </xf>
    <xf numFmtId="0" fontId="26" fillId="0" borderId="0" xfId="0" applyFont="1" applyAlignment="1" applyProtection="1">
      <alignment wrapText="1"/>
      <protection hidden="1"/>
    </xf>
    <xf numFmtId="166" fontId="0" fillId="0" borderId="0" xfId="0" applyNumberFormat="1" applyFont="1" applyAlignment="1" applyProtection="1">
      <alignment/>
      <protection hidden="1"/>
    </xf>
    <xf numFmtId="1" fontId="0" fillId="0" borderId="0" xfId="42" applyNumberFormat="1" applyFont="1" applyAlignment="1" applyProtection="1">
      <alignment horizontal="center"/>
      <protection hidden="1"/>
    </xf>
    <xf numFmtId="0" fontId="0" fillId="34" borderId="0" xfId="0" applyFill="1" applyBorder="1" applyAlignment="1">
      <alignment wrapText="1"/>
    </xf>
    <xf numFmtId="0" fontId="36" fillId="0" borderId="0" xfId="0" applyFont="1" applyAlignment="1">
      <alignment/>
    </xf>
    <xf numFmtId="3" fontId="35" fillId="0" borderId="27" xfId="42" applyNumberFormat="1" applyFont="1" applyFill="1" applyBorder="1" applyAlignment="1" applyProtection="1">
      <alignment horizontal="right"/>
      <protection locked="0"/>
    </xf>
    <xf numFmtId="0" fontId="19" fillId="33" borderId="0" xfId="0" applyFont="1" applyFill="1" applyBorder="1" applyAlignment="1">
      <alignment horizontal="center" wrapText="1"/>
    </xf>
    <xf numFmtId="43" fontId="26" fillId="0" borderId="0" xfId="0" applyNumberFormat="1" applyFont="1" applyAlignment="1" applyProtection="1">
      <alignment/>
      <protection hidden="1"/>
    </xf>
    <xf numFmtId="0" fontId="0" fillId="0" borderId="0" xfId="0" applyFont="1" applyAlignment="1" applyProtection="1">
      <alignment/>
      <protection hidden="1"/>
    </xf>
    <xf numFmtId="0" fontId="0" fillId="35" borderId="0" xfId="0" applyFont="1" applyFill="1" applyAlignment="1" applyProtection="1">
      <alignment/>
      <protection hidden="1"/>
    </xf>
    <xf numFmtId="0" fontId="18" fillId="33" borderId="0" xfId="57" applyFont="1" applyFill="1" applyBorder="1" applyAlignment="1">
      <alignment horizontal="right"/>
    </xf>
    <xf numFmtId="3" fontId="17" fillId="33" borderId="0" xfId="0" applyNumberFormat="1" applyFont="1" applyFill="1" applyBorder="1" applyAlignment="1" applyProtection="1">
      <alignment horizontal="center"/>
      <protection hidden="1"/>
    </xf>
    <xf numFmtId="0" fontId="41" fillId="36" borderId="0" xfId="0" applyNumberFormat="1" applyFont="1" applyFill="1" applyBorder="1" applyAlignment="1">
      <alignment/>
    </xf>
    <xf numFmtId="0" fontId="0" fillId="0" borderId="0" xfId="0" applyNumberFormat="1" applyFont="1" applyAlignment="1">
      <alignment/>
    </xf>
    <xf numFmtId="3" fontId="31" fillId="0" borderId="27" xfId="42" applyNumberFormat="1" applyFont="1" applyFill="1" applyBorder="1" applyAlignment="1" applyProtection="1">
      <alignment horizontal="right"/>
      <protection locked="0"/>
    </xf>
    <xf numFmtId="0" fontId="0" fillId="37" borderId="0" xfId="0" applyFont="1" applyFill="1" applyAlignment="1" applyProtection="1">
      <alignment/>
      <protection hidden="1"/>
    </xf>
    <xf numFmtId="9" fontId="0" fillId="37" borderId="0" xfId="77" applyFont="1" applyFill="1" applyAlignment="1" applyProtection="1">
      <alignment/>
      <protection hidden="1"/>
    </xf>
    <xf numFmtId="166" fontId="0" fillId="37" borderId="0" xfId="42" applyNumberFormat="1" applyFont="1" applyFill="1" applyAlignment="1" applyProtection="1">
      <alignment/>
      <protection hidden="1"/>
    </xf>
    <xf numFmtId="0" fontId="41" fillId="36" borderId="0" xfId="67" applyNumberFormat="1" applyFont="1" applyFill="1" applyBorder="1" applyAlignment="1">
      <alignment/>
    </xf>
    <xf numFmtId="0" fontId="13" fillId="0" borderId="0" xfId="67" applyNumberFormat="1" applyFont="1" applyAlignment="1">
      <alignment/>
    </xf>
    <xf numFmtId="0" fontId="47" fillId="36" borderId="0" xfId="67" applyNumberFormat="1" applyFont="1" applyFill="1" applyBorder="1" applyAlignment="1">
      <alignment vertical="top"/>
    </xf>
    <xf numFmtId="0" fontId="13" fillId="0" borderId="0" xfId="67" applyNumberFormat="1" applyFont="1" applyBorder="1" applyAlignment="1">
      <alignment/>
    </xf>
    <xf numFmtId="0" fontId="53" fillId="36" borderId="0" xfId="67" applyNumberFormat="1" applyFont="1" applyFill="1" applyBorder="1" applyAlignment="1">
      <alignment vertical="top"/>
    </xf>
    <xf numFmtId="0" fontId="48" fillId="36" borderId="0" xfId="67" applyNumberFormat="1" applyFont="1" applyFill="1" applyBorder="1" applyAlignment="1">
      <alignment/>
    </xf>
    <xf numFmtId="0" fontId="0" fillId="34" borderId="0" xfId="0" applyNumberFormat="1" applyFont="1" applyFill="1" applyAlignment="1">
      <alignment/>
    </xf>
    <xf numFmtId="0" fontId="13" fillId="0" borderId="0" xfId="67" applyNumberFormat="1" applyFont="1" applyFill="1" applyAlignment="1">
      <alignment/>
    </xf>
    <xf numFmtId="0" fontId="13" fillId="36" borderId="18" xfId="67" applyNumberFormat="1" applyFont="1" applyFill="1" applyBorder="1" applyAlignment="1">
      <alignment/>
    </xf>
    <xf numFmtId="0" fontId="13" fillId="36" borderId="19" xfId="67" applyNumberFormat="1" applyFont="1" applyFill="1" applyBorder="1" applyAlignment="1">
      <alignment/>
    </xf>
    <xf numFmtId="0" fontId="57" fillId="36" borderId="19" xfId="67" applyNumberFormat="1" applyFont="1" applyFill="1" applyBorder="1" applyAlignment="1">
      <alignment/>
    </xf>
    <xf numFmtId="0" fontId="13" fillId="36" borderId="22" xfId="67" applyNumberFormat="1" applyFont="1" applyFill="1" applyBorder="1" applyAlignment="1">
      <alignment/>
    </xf>
    <xf numFmtId="0" fontId="13" fillId="36" borderId="24" xfId="67" applyNumberFormat="1" applyFont="1" applyFill="1" applyBorder="1" applyAlignment="1">
      <alignment/>
    </xf>
    <xf numFmtId="0" fontId="13" fillId="36" borderId="0" xfId="67" applyNumberFormat="1" applyFont="1" applyFill="1" applyBorder="1" applyAlignment="1">
      <alignment/>
    </xf>
    <xf numFmtId="0" fontId="44" fillId="36" borderId="0" xfId="67" applyNumberFormat="1" applyFont="1" applyFill="1" applyBorder="1" applyAlignment="1">
      <alignment/>
    </xf>
    <xf numFmtId="0" fontId="13" fillId="36" borderId="25" xfId="67" applyNumberFormat="1" applyFont="1" applyFill="1" applyBorder="1" applyAlignment="1">
      <alignment/>
    </xf>
    <xf numFmtId="3" fontId="44" fillId="36" borderId="0" xfId="67" applyNumberFormat="1" applyFont="1" applyFill="1" applyBorder="1" applyAlignment="1">
      <alignment/>
    </xf>
    <xf numFmtId="0" fontId="58" fillId="36" borderId="0" xfId="67" applyNumberFormat="1" applyFont="1" applyFill="1" applyBorder="1" applyAlignment="1">
      <alignment/>
    </xf>
    <xf numFmtId="3" fontId="13" fillId="36" borderId="0" xfId="67" applyNumberFormat="1" applyFont="1" applyFill="1" applyBorder="1" applyAlignment="1">
      <alignment/>
    </xf>
    <xf numFmtId="0" fontId="13" fillId="36" borderId="13" xfId="67" applyNumberFormat="1" applyFont="1" applyFill="1" applyBorder="1" applyAlignment="1">
      <alignment/>
    </xf>
    <xf numFmtId="0" fontId="13" fillId="36" borderId="15" xfId="67" applyNumberFormat="1" applyFont="1" applyFill="1" applyBorder="1" applyAlignment="1">
      <alignment/>
    </xf>
    <xf numFmtId="0" fontId="13" fillId="36" borderId="16" xfId="67" applyNumberFormat="1" applyFont="1" applyFill="1" applyBorder="1" applyAlignment="1">
      <alignment/>
    </xf>
    <xf numFmtId="0" fontId="13" fillId="36" borderId="17" xfId="67" applyNumberFormat="1" applyFont="1" applyFill="1" applyBorder="1" applyAlignment="1">
      <alignment/>
    </xf>
    <xf numFmtId="0" fontId="13" fillId="36" borderId="28" xfId="67" applyNumberFormat="1" applyFont="1" applyFill="1" applyBorder="1" applyAlignment="1">
      <alignment/>
    </xf>
    <xf numFmtId="0" fontId="13" fillId="36" borderId="11" xfId="67" applyNumberFormat="1" applyFont="1" applyFill="1" applyBorder="1" applyAlignment="1">
      <alignment/>
    </xf>
    <xf numFmtId="0" fontId="13" fillId="36" borderId="10" xfId="67" applyNumberFormat="1" applyFont="1" applyFill="1" applyBorder="1" applyAlignment="1">
      <alignment/>
    </xf>
    <xf numFmtId="0" fontId="13" fillId="36" borderId="0" xfId="67" applyNumberFormat="1" applyFill="1" applyBorder="1" applyAlignment="1">
      <alignment vertical="top" wrapText="1"/>
    </xf>
    <xf numFmtId="3" fontId="13" fillId="36" borderId="10" xfId="67" applyNumberFormat="1" applyFont="1" applyFill="1" applyBorder="1" applyAlignment="1">
      <alignment horizontal="center"/>
    </xf>
    <xf numFmtId="0" fontId="13" fillId="36" borderId="29" xfId="67" applyNumberFormat="1" applyFont="1" applyFill="1" applyBorder="1" applyAlignment="1">
      <alignment/>
    </xf>
    <xf numFmtId="0" fontId="13" fillId="36" borderId="21" xfId="67" applyNumberFormat="1" applyFont="1" applyFill="1" applyBorder="1" applyAlignment="1">
      <alignment/>
    </xf>
    <xf numFmtId="0" fontId="13" fillId="36" borderId="30" xfId="67" applyNumberFormat="1" applyFont="1" applyFill="1" applyBorder="1" applyAlignment="1">
      <alignment/>
    </xf>
    <xf numFmtId="0" fontId="13" fillId="36" borderId="0" xfId="67" applyNumberFormat="1" applyFont="1" applyFill="1" applyBorder="1" applyAlignment="1">
      <alignment horizontal="left"/>
    </xf>
    <xf numFmtId="0" fontId="13" fillId="36" borderId="10" xfId="67" applyNumberFormat="1" applyFont="1" applyFill="1" applyBorder="1" applyAlignment="1">
      <alignment horizontal="left"/>
    </xf>
    <xf numFmtId="0" fontId="13" fillId="36" borderId="31" xfId="67" applyNumberFormat="1" applyFont="1" applyFill="1" applyBorder="1" applyAlignment="1">
      <alignment/>
    </xf>
    <xf numFmtId="0" fontId="13" fillId="36" borderId="32" xfId="67" applyNumberFormat="1" applyFont="1" applyFill="1" applyBorder="1" applyAlignment="1">
      <alignment/>
    </xf>
    <xf numFmtId="0" fontId="13" fillId="36" borderId="33" xfId="67" applyNumberFormat="1" applyFont="1" applyFill="1" applyBorder="1" applyAlignment="1">
      <alignment/>
    </xf>
    <xf numFmtId="0" fontId="13" fillId="36" borderId="19" xfId="67" applyNumberFormat="1" applyFont="1" applyFill="1" applyBorder="1" applyAlignment="1">
      <alignment horizontal="center"/>
    </xf>
    <xf numFmtId="0" fontId="13" fillId="36" borderId="34" xfId="67" applyNumberFormat="1" applyFont="1" applyFill="1" applyBorder="1" applyAlignment="1">
      <alignment/>
    </xf>
    <xf numFmtId="0" fontId="13" fillId="36" borderId="12" xfId="67" applyNumberFormat="1" applyFont="1" applyFill="1" applyBorder="1" applyAlignment="1">
      <alignment/>
    </xf>
    <xf numFmtId="0" fontId="13" fillId="36" borderId="14" xfId="67" applyNumberFormat="1" applyFont="1" applyFill="1" applyBorder="1" applyAlignment="1">
      <alignment/>
    </xf>
    <xf numFmtId="0" fontId="46" fillId="36" borderId="0" xfId="67" applyNumberFormat="1" applyFont="1" applyFill="1" applyBorder="1" applyAlignment="1">
      <alignment wrapText="1"/>
    </xf>
    <xf numFmtId="0" fontId="13" fillId="36" borderId="23" xfId="67" applyNumberFormat="1" applyFont="1" applyFill="1" applyBorder="1" applyAlignment="1">
      <alignment/>
    </xf>
    <xf numFmtId="0" fontId="13" fillId="0" borderId="0" xfId="68" applyNumberFormat="1" applyFont="1" applyAlignment="1">
      <alignment/>
    </xf>
    <xf numFmtId="0" fontId="9" fillId="38" borderId="0" xfId="0" applyFont="1" applyFill="1" applyBorder="1" applyAlignment="1">
      <alignment/>
    </xf>
    <xf numFmtId="0" fontId="13" fillId="38" borderId="0" xfId="67" applyNumberFormat="1" applyFont="1" applyFill="1" applyAlignment="1">
      <alignment/>
    </xf>
    <xf numFmtId="0" fontId="41" fillId="38" borderId="0" xfId="67" applyNumberFormat="1" applyFont="1" applyFill="1" applyBorder="1" applyAlignment="1">
      <alignment/>
    </xf>
    <xf numFmtId="0" fontId="49" fillId="38" borderId="0" xfId="67" applyNumberFormat="1" applyFont="1" applyFill="1" applyBorder="1" applyAlignment="1">
      <alignment horizontal="right" vertical="top"/>
    </xf>
    <xf numFmtId="0" fontId="9" fillId="38" borderId="0" xfId="0" applyFont="1" applyFill="1" applyBorder="1" applyAlignment="1">
      <alignment horizontal="right"/>
    </xf>
    <xf numFmtId="0" fontId="8" fillId="38" borderId="0" xfId="0" applyFont="1" applyFill="1" applyBorder="1" applyAlignment="1">
      <alignment horizontal="left"/>
    </xf>
    <xf numFmtId="0" fontId="39" fillId="38" borderId="0" xfId="0" applyFont="1" applyFill="1" applyAlignment="1">
      <alignment/>
    </xf>
    <xf numFmtId="0" fontId="40" fillId="38" borderId="0" xfId="0" applyFont="1" applyFill="1" applyBorder="1" applyAlignment="1">
      <alignment/>
    </xf>
    <xf numFmtId="0" fontId="12" fillId="38" borderId="0" xfId="0" applyFont="1" applyFill="1" applyAlignment="1">
      <alignment/>
    </xf>
    <xf numFmtId="0" fontId="2" fillId="38" borderId="0" xfId="0" applyFont="1" applyFill="1" applyAlignment="1">
      <alignment/>
    </xf>
    <xf numFmtId="0" fontId="47" fillId="38" borderId="0" xfId="67" applyNumberFormat="1" applyFont="1" applyFill="1" applyBorder="1" applyAlignment="1">
      <alignment horizontal="right" vertical="top"/>
    </xf>
    <xf numFmtId="0" fontId="47" fillId="38" borderId="0" xfId="67" applyNumberFormat="1" applyFont="1" applyFill="1" applyBorder="1" applyAlignment="1">
      <alignment vertical="top"/>
    </xf>
    <xf numFmtId="0" fontId="49" fillId="38" borderId="0" xfId="67" applyNumberFormat="1" applyFont="1" applyFill="1" applyBorder="1" applyAlignment="1">
      <alignment horizontal="right" vertical="top" wrapText="1"/>
    </xf>
    <xf numFmtId="0" fontId="47" fillId="38" borderId="0" xfId="67" applyNumberFormat="1" applyFont="1" applyFill="1" applyBorder="1" applyAlignment="1">
      <alignment horizontal="left" vertical="top" wrapText="1"/>
    </xf>
    <xf numFmtId="9" fontId="49" fillId="38" borderId="0" xfId="67" applyNumberFormat="1" applyFont="1" applyFill="1" applyBorder="1" applyAlignment="1">
      <alignment horizontal="right" vertical="top"/>
    </xf>
    <xf numFmtId="0" fontId="12" fillId="38" borderId="0" xfId="0" applyFont="1" applyFill="1" applyBorder="1" applyAlignment="1">
      <alignment/>
    </xf>
    <xf numFmtId="0" fontId="10" fillId="38" borderId="0" xfId="0" applyFont="1" applyFill="1" applyBorder="1" applyAlignment="1">
      <alignment horizontal="center"/>
    </xf>
    <xf numFmtId="0" fontId="12" fillId="38" borderId="0" xfId="0" applyFont="1" applyFill="1" applyBorder="1" applyAlignment="1">
      <alignment horizontal="right"/>
    </xf>
    <xf numFmtId="0" fontId="13" fillId="38" borderId="0" xfId="67" applyNumberFormat="1" applyFont="1" applyFill="1" applyBorder="1" applyAlignment="1">
      <alignment/>
    </xf>
    <xf numFmtId="0" fontId="48" fillId="38" borderId="0" xfId="67" applyNumberFormat="1" applyFont="1" applyFill="1" applyBorder="1" applyAlignment="1">
      <alignment horizontal="center"/>
    </xf>
    <xf numFmtId="0" fontId="12" fillId="38" borderId="0" xfId="0" applyFont="1" applyFill="1" applyBorder="1" applyAlignment="1">
      <alignment horizontal="left"/>
    </xf>
    <xf numFmtId="0" fontId="7" fillId="38" borderId="0" xfId="0" applyFont="1" applyFill="1" applyBorder="1" applyAlignment="1">
      <alignment horizontal="left" vertical="top" wrapText="1"/>
    </xf>
    <xf numFmtId="0" fontId="32" fillId="33" borderId="0" xfId="57" applyFont="1" applyFill="1" applyBorder="1" applyAlignment="1" applyProtection="1">
      <alignment horizontal="center"/>
      <protection hidden="1"/>
    </xf>
    <xf numFmtId="3" fontId="32" fillId="0" borderId="27" xfId="42" applyNumberFormat="1" applyFont="1" applyFill="1" applyBorder="1" applyAlignment="1" applyProtection="1">
      <alignment horizontal="center"/>
      <protection locked="0"/>
    </xf>
    <xf numFmtId="0" fontId="13" fillId="0" borderId="35" xfId="67" applyNumberFormat="1" applyFont="1" applyBorder="1" applyAlignment="1">
      <alignment/>
    </xf>
    <xf numFmtId="0" fontId="13" fillId="0" borderId="0" xfId="67" applyNumberFormat="1" applyFont="1" applyFill="1" applyBorder="1" applyAlignment="1">
      <alignment/>
    </xf>
    <xf numFmtId="0" fontId="13" fillId="0" borderId="36" xfId="67" applyNumberFormat="1" applyFont="1" applyBorder="1" applyAlignment="1">
      <alignment/>
    </xf>
    <xf numFmtId="1" fontId="7" fillId="34" borderId="0" xfId="0" applyNumberFormat="1" applyFont="1" applyFill="1" applyBorder="1" applyAlignment="1">
      <alignment horizontal="center" vertical="center"/>
    </xf>
    <xf numFmtId="0" fontId="62" fillId="34" borderId="0" xfId="0" applyFont="1" applyFill="1" applyBorder="1" applyAlignment="1">
      <alignment/>
    </xf>
    <xf numFmtId="3" fontId="0" fillId="34" borderId="0" xfId="0" applyNumberFormat="1" applyFill="1" applyBorder="1" applyAlignment="1">
      <alignment horizontal="right"/>
    </xf>
    <xf numFmtId="1" fontId="0" fillId="34" borderId="0" xfId="0" applyNumberFormat="1" applyFill="1" applyBorder="1" applyAlignment="1">
      <alignment horizontal="right"/>
    </xf>
    <xf numFmtId="0" fontId="0" fillId="34" borderId="0" xfId="0" applyFont="1" applyFill="1" applyAlignment="1" applyProtection="1">
      <alignment/>
      <protection locked="0"/>
    </xf>
    <xf numFmtId="3" fontId="13" fillId="38" borderId="10" xfId="67" applyNumberFormat="1" applyFont="1" applyFill="1" applyBorder="1" applyAlignment="1">
      <alignment horizontal="center"/>
    </xf>
    <xf numFmtId="0" fontId="63" fillId="39" borderId="0" xfId="68" applyNumberFormat="1" applyFont="1" applyFill="1" applyBorder="1" applyAlignment="1">
      <alignment horizontal="left"/>
    </xf>
    <xf numFmtId="0" fontId="13" fillId="39" borderId="0" xfId="68" applyNumberFormat="1" applyFont="1" applyFill="1" applyBorder="1" applyAlignment="1">
      <alignment horizontal="left"/>
    </xf>
    <xf numFmtId="0" fontId="58" fillId="40" borderId="0" xfId="68" applyNumberFormat="1" applyFont="1" applyFill="1" applyBorder="1" applyAlignment="1">
      <alignment horizontal="center" wrapText="1"/>
    </xf>
    <xf numFmtId="1" fontId="12" fillId="0" borderId="27" xfId="0" applyNumberFormat="1" applyFont="1" applyFill="1" applyBorder="1" applyAlignment="1" applyProtection="1">
      <alignment horizontal="left"/>
      <protection locked="0"/>
    </xf>
    <xf numFmtId="3" fontId="31" fillId="0" borderId="27" xfId="42" applyNumberFormat="1" applyFont="1" applyFill="1" applyBorder="1" applyAlignment="1" applyProtection="1">
      <alignment horizontal="center"/>
      <protection locked="0"/>
    </xf>
    <xf numFmtId="3" fontId="35" fillId="0" borderId="27" xfId="42" applyNumberFormat="1" applyFont="1" applyFill="1" applyBorder="1" applyAlignment="1" applyProtection="1">
      <alignment horizontal="center"/>
      <protection locked="0"/>
    </xf>
    <xf numFmtId="3" fontId="35" fillId="0" borderId="27" xfId="42" applyNumberFormat="1" applyFont="1" applyFill="1" applyBorder="1" applyAlignment="1" applyProtection="1">
      <alignment horizontal="center"/>
      <protection hidden="1" locked="0"/>
    </xf>
    <xf numFmtId="0" fontId="139" fillId="0" borderId="37" xfId="68" applyNumberFormat="1" applyFont="1" applyBorder="1" applyAlignment="1">
      <alignment horizontal="center"/>
    </xf>
    <xf numFmtId="0" fontId="139" fillId="0" borderId="38" xfId="68" applyNumberFormat="1" applyFont="1" applyBorder="1" applyAlignment="1">
      <alignment horizontal="center"/>
    </xf>
    <xf numFmtId="0" fontId="139" fillId="0" borderId="39" xfId="68" applyNumberFormat="1" applyFont="1" applyBorder="1" applyAlignment="1">
      <alignment horizontal="center"/>
    </xf>
    <xf numFmtId="0" fontId="140" fillId="0" borderId="40" xfId="68" applyNumberFormat="1" applyFont="1" applyBorder="1" applyAlignment="1">
      <alignment/>
    </xf>
    <xf numFmtId="0" fontId="141" fillId="0" borderId="0" xfId="68" applyNumberFormat="1" applyFont="1" applyAlignment="1">
      <alignment/>
    </xf>
    <xf numFmtId="0" fontId="139" fillId="0" borderId="41" xfId="68" applyNumberFormat="1" applyFont="1" applyBorder="1" applyAlignment="1">
      <alignment horizontal="center"/>
    </xf>
    <xf numFmtId="0" fontId="139" fillId="0" borderId="42" xfId="68" applyNumberFormat="1" applyFont="1" applyBorder="1" applyAlignment="1">
      <alignment horizontal="center"/>
    </xf>
    <xf numFmtId="0" fontId="139" fillId="0" borderId="43" xfId="68" applyNumberFormat="1" applyFont="1" applyBorder="1" applyAlignment="1">
      <alignment horizontal="center"/>
    </xf>
    <xf numFmtId="0" fontId="139" fillId="0" borderId="44" xfId="68" applyNumberFormat="1" applyFont="1" applyBorder="1" applyAlignment="1">
      <alignment horizontal="center"/>
    </xf>
    <xf numFmtId="0" fontId="139" fillId="0" borderId="45" xfId="68" applyNumberFormat="1" applyFont="1" applyBorder="1" applyAlignment="1">
      <alignment horizontal="center"/>
    </xf>
    <xf numFmtId="0" fontId="139" fillId="0" borderId="46" xfId="68" applyNumberFormat="1" applyFont="1" applyBorder="1" applyAlignment="1">
      <alignment horizontal="center"/>
    </xf>
    <xf numFmtId="0" fontId="139" fillId="0" borderId="47" xfId="68" applyNumberFormat="1" applyFont="1" applyBorder="1" applyAlignment="1">
      <alignment horizontal="center"/>
    </xf>
    <xf numFmtId="0" fontId="139" fillId="0" borderId="48" xfId="68" applyNumberFormat="1" applyFont="1" applyBorder="1" applyAlignment="1">
      <alignment horizontal="center"/>
    </xf>
    <xf numFmtId="0" fontId="139" fillId="0" borderId="49" xfId="68" applyNumberFormat="1" applyFont="1" applyBorder="1" applyAlignment="1">
      <alignment horizontal="center"/>
    </xf>
    <xf numFmtId="0" fontId="139" fillId="0" borderId="50" xfId="68" applyNumberFormat="1" applyFont="1" applyBorder="1" applyAlignment="1">
      <alignment horizontal="center"/>
    </xf>
    <xf numFmtId="0" fontId="140" fillId="0" borderId="50" xfId="68" applyNumberFormat="1" applyFont="1" applyBorder="1" applyAlignment="1">
      <alignment horizontal="center"/>
    </xf>
    <xf numFmtId="3" fontId="142" fillId="41" borderId="51" xfId="68" applyNumberFormat="1" applyFont="1" applyFill="1" applyBorder="1" applyAlignment="1">
      <alignment horizontal="center"/>
    </xf>
    <xf numFmtId="1" fontId="142" fillId="41" borderId="26" xfId="68" applyNumberFormat="1" applyFont="1" applyFill="1" applyBorder="1" applyAlignment="1">
      <alignment horizontal="center"/>
    </xf>
    <xf numFmtId="1" fontId="142" fillId="41" borderId="52" xfId="68" applyNumberFormat="1" applyFont="1" applyFill="1" applyBorder="1" applyAlignment="1">
      <alignment horizontal="center"/>
    </xf>
    <xf numFmtId="2" fontId="142" fillId="41" borderId="51" xfId="68" applyNumberFormat="1" applyFont="1" applyFill="1" applyBorder="1" applyAlignment="1">
      <alignment horizontal="center"/>
    </xf>
    <xf numFmtId="2" fontId="142" fillId="41" borderId="26" xfId="68" applyNumberFormat="1" applyFont="1" applyFill="1" applyBorder="1" applyAlignment="1">
      <alignment horizontal="center"/>
    </xf>
    <xf numFmtId="0" fontId="143" fillId="0" borderId="53" xfId="68" applyNumberFormat="1" applyFont="1" applyBorder="1" applyAlignment="1">
      <alignment horizontal="left"/>
    </xf>
    <xf numFmtId="1" fontId="141" fillId="0" borderId="0" xfId="68" applyNumberFormat="1" applyFont="1" applyAlignment="1">
      <alignment/>
    </xf>
    <xf numFmtId="0" fontId="140" fillId="0" borderId="40" xfId="68" applyNumberFormat="1" applyFont="1" applyBorder="1" applyAlignment="1">
      <alignment horizontal="center"/>
    </xf>
    <xf numFmtId="0" fontId="139" fillId="0" borderId="40" xfId="68" applyNumberFormat="1" applyFont="1" applyBorder="1" applyAlignment="1">
      <alignment horizontal="center"/>
    </xf>
    <xf numFmtId="0" fontId="139" fillId="0" borderId="54" xfId="68" applyNumberFormat="1" applyFont="1" applyBorder="1" applyAlignment="1">
      <alignment horizontal="center"/>
    </xf>
    <xf numFmtId="0" fontId="139" fillId="0" borderId="55" xfId="68" applyNumberFormat="1" applyFont="1" applyBorder="1" applyAlignment="1">
      <alignment horizontal="center"/>
    </xf>
    <xf numFmtId="49" fontId="142" fillId="0" borderId="56" xfId="68" applyNumberFormat="1" applyFont="1" applyBorder="1" applyAlignment="1">
      <alignment horizontal="center"/>
    </xf>
    <xf numFmtId="0" fontId="142" fillId="0" borderId="57" xfId="68" applyNumberFormat="1" applyFont="1" applyBorder="1" applyAlignment="1">
      <alignment horizontal="center"/>
    </xf>
    <xf numFmtId="0" fontId="142" fillId="0" borderId="56" xfId="68" applyNumberFormat="1" applyFont="1" applyBorder="1" applyAlignment="1">
      <alignment horizontal="center"/>
    </xf>
    <xf numFmtId="0" fontId="142" fillId="0" borderId="40" xfId="68" applyNumberFormat="1" applyFont="1" applyBorder="1" applyAlignment="1">
      <alignment horizontal="center"/>
    </xf>
    <xf numFmtId="2" fontId="142" fillId="0" borderId="56" xfId="68" applyNumberFormat="1" applyFont="1" applyBorder="1" applyAlignment="1">
      <alignment horizontal="center"/>
    </xf>
    <xf numFmtId="2" fontId="142" fillId="0" borderId="40" xfId="68" applyNumberFormat="1" applyFont="1" applyBorder="1" applyAlignment="1">
      <alignment horizontal="center"/>
    </xf>
    <xf numFmtId="0" fontId="140" fillId="0" borderId="56" xfId="68" applyNumberFormat="1" applyFont="1" applyBorder="1" applyAlignment="1">
      <alignment horizontal="center"/>
    </xf>
    <xf numFmtId="0" fontId="140" fillId="0" borderId="57" xfId="68" applyNumberFormat="1" applyFont="1" applyBorder="1" applyAlignment="1">
      <alignment horizontal="center"/>
    </xf>
    <xf numFmtId="0" fontId="140" fillId="0" borderId="57" xfId="68" applyNumberFormat="1" applyFont="1" applyBorder="1" applyAlignment="1">
      <alignment/>
    </xf>
    <xf numFmtId="0" fontId="140" fillId="0" borderId="56" xfId="68" applyNumberFormat="1" applyFont="1" applyBorder="1" applyAlignment="1">
      <alignment/>
    </xf>
    <xf numFmtId="0" fontId="140" fillId="0" borderId="58" xfId="68" applyNumberFormat="1" applyFont="1" applyBorder="1" applyAlignment="1">
      <alignment horizontal="center"/>
    </xf>
    <xf numFmtId="0" fontId="140" fillId="0" borderId="59" xfId="68" applyNumberFormat="1" applyFont="1" applyBorder="1" applyAlignment="1">
      <alignment horizontal="center"/>
    </xf>
    <xf numFmtId="0" fontId="140" fillId="0" borderId="60" xfId="68" applyNumberFormat="1" applyFont="1" applyBorder="1" applyAlignment="1">
      <alignment/>
    </xf>
    <xf numFmtId="0" fontId="140" fillId="0" borderId="59" xfId="68" applyNumberFormat="1" applyFont="1" applyBorder="1" applyAlignment="1">
      <alignment/>
    </xf>
    <xf numFmtId="0" fontId="140" fillId="0" borderId="58" xfId="68" applyNumberFormat="1" applyFont="1" applyBorder="1" applyAlignment="1">
      <alignment/>
    </xf>
    <xf numFmtId="0" fontId="13" fillId="0" borderId="0" xfId="68" applyNumberFormat="1" applyFont="1" applyBorder="1" applyAlignment="1">
      <alignment/>
    </xf>
    <xf numFmtId="3" fontId="13" fillId="0" borderId="0" xfId="68" applyNumberFormat="1" applyFont="1" applyBorder="1" applyAlignment="1">
      <alignment/>
    </xf>
    <xf numFmtId="0" fontId="13" fillId="0" borderId="0" xfId="68" applyNumberFormat="1" applyFont="1" applyBorder="1" applyAlignment="1">
      <alignment horizontal="left"/>
    </xf>
    <xf numFmtId="0" fontId="58" fillId="0" borderId="0" xfId="68" applyNumberFormat="1" applyFont="1" applyBorder="1" applyAlignment="1">
      <alignment horizontal="center"/>
    </xf>
    <xf numFmtId="0" fontId="13" fillId="0" borderId="0" xfId="68" applyNumberFormat="1" applyFont="1" applyBorder="1" applyAlignment="1">
      <alignment horizontal="center"/>
    </xf>
    <xf numFmtId="169" fontId="13" fillId="0" borderId="0" xfId="68" applyNumberFormat="1" applyFont="1" applyBorder="1" applyAlignment="1">
      <alignment horizontal="center"/>
    </xf>
    <xf numFmtId="2" fontId="13" fillId="0" borderId="0" xfId="68" applyNumberFormat="1" applyFont="1" applyBorder="1" applyAlignment="1">
      <alignment horizontal="center"/>
    </xf>
    <xf numFmtId="171" fontId="13" fillId="0" borderId="0" xfId="68" applyNumberFormat="1" applyFont="1" applyBorder="1" applyAlignment="1">
      <alignment horizontal="center"/>
    </xf>
    <xf numFmtId="173" fontId="13" fillId="0" borderId="0" xfId="68" applyNumberFormat="1" applyFont="1" applyBorder="1" applyAlignment="1">
      <alignment horizontal="center"/>
    </xf>
    <xf numFmtId="177" fontId="13" fillId="0" borderId="0" xfId="68" applyNumberFormat="1" applyFont="1" applyBorder="1" applyAlignment="1">
      <alignment horizontal="center"/>
    </xf>
    <xf numFmtId="172" fontId="64" fillId="0" borderId="0" xfId="68" applyNumberFormat="1" applyFont="1" applyBorder="1" applyAlignment="1">
      <alignment horizontal="left"/>
    </xf>
    <xf numFmtId="178" fontId="13" fillId="0" borderId="0" xfId="68" applyNumberFormat="1" applyFont="1" applyBorder="1" applyAlignment="1">
      <alignment horizontal="left"/>
    </xf>
    <xf numFmtId="172" fontId="13" fillId="0" borderId="0" xfId="68" applyNumberFormat="1" applyFont="1" applyBorder="1" applyAlignment="1">
      <alignment horizontal="left"/>
    </xf>
    <xf numFmtId="4" fontId="13" fillId="0" borderId="0" xfId="68" applyNumberFormat="1" applyFont="1" applyBorder="1" applyAlignment="1">
      <alignment horizontal="center"/>
    </xf>
    <xf numFmtId="178" fontId="64" fillId="0" borderId="0" xfId="68" applyNumberFormat="1" applyFont="1" applyBorder="1" applyAlignment="1">
      <alignment horizontal="left"/>
    </xf>
    <xf numFmtId="0" fontId="63" fillId="0" borderId="0" xfId="68" applyNumberFormat="1" applyFont="1" applyBorder="1" applyAlignment="1">
      <alignment horizontal="left"/>
    </xf>
    <xf numFmtId="0" fontId="64" fillId="0" borderId="0" xfId="68" applyNumberFormat="1" applyFont="1" applyBorder="1" applyAlignment="1">
      <alignment horizontal="left"/>
    </xf>
    <xf numFmtId="0" fontId="13" fillId="0" borderId="15" xfId="68" applyNumberFormat="1" applyFont="1" applyBorder="1" applyAlignment="1">
      <alignment/>
    </xf>
    <xf numFmtId="0" fontId="13" fillId="0" borderId="16" xfId="68" applyNumberFormat="1" applyFont="1" applyBorder="1" applyAlignment="1">
      <alignment/>
    </xf>
    <xf numFmtId="0" fontId="13" fillId="0" borderId="17" xfId="68" applyNumberFormat="1" applyFont="1" applyBorder="1" applyAlignment="1">
      <alignment/>
    </xf>
    <xf numFmtId="0" fontId="13" fillId="0" borderId="10" xfId="68" applyNumberFormat="1" applyFont="1" applyBorder="1" applyAlignment="1">
      <alignment/>
    </xf>
    <xf numFmtId="0" fontId="13" fillId="0" borderId="11" xfId="68" applyNumberFormat="1" applyFont="1" applyBorder="1" applyAlignment="1">
      <alignment horizontal="left"/>
    </xf>
    <xf numFmtId="0" fontId="13" fillId="0" borderId="10" xfId="68" applyNumberFormat="1" applyFont="1" applyBorder="1" applyAlignment="1">
      <alignment horizontal="left"/>
    </xf>
    <xf numFmtId="0" fontId="13" fillId="0" borderId="12" xfId="68" applyNumberFormat="1" applyFont="1" applyBorder="1" applyAlignment="1">
      <alignment horizontal="left"/>
    </xf>
    <xf numFmtId="0" fontId="13" fillId="0" borderId="13" xfId="68" applyNumberFormat="1" applyFont="1" applyBorder="1" applyAlignment="1">
      <alignment horizontal="left"/>
    </xf>
    <xf numFmtId="0" fontId="13" fillId="0" borderId="14" xfId="68" applyNumberFormat="1" applyFont="1" applyBorder="1" applyAlignment="1">
      <alignment horizontal="left"/>
    </xf>
    <xf numFmtId="3" fontId="12" fillId="33" borderId="0" xfId="0" applyNumberFormat="1" applyFont="1" applyFill="1" applyBorder="1" applyAlignment="1">
      <alignment wrapText="1"/>
    </xf>
    <xf numFmtId="165" fontId="6" fillId="38" borderId="0" xfId="71" applyNumberFormat="1" applyFont="1" applyFill="1" applyBorder="1" applyAlignment="1" applyProtection="1">
      <alignment horizontal="center"/>
      <protection hidden="1"/>
    </xf>
    <xf numFmtId="0" fontId="0" fillId="0" borderId="0" xfId="0" applyFont="1" applyAlignment="1" applyProtection="1">
      <alignment/>
      <protection hidden="1"/>
    </xf>
    <xf numFmtId="3" fontId="0" fillId="0" borderId="0" xfId="0" applyNumberFormat="1" applyFont="1" applyAlignment="1" applyProtection="1">
      <alignment/>
      <protection hidden="1"/>
    </xf>
    <xf numFmtId="1" fontId="31" fillId="0" borderId="27" xfId="77" applyNumberFormat="1" applyFont="1" applyFill="1" applyBorder="1" applyAlignment="1" applyProtection="1">
      <alignment horizontal="right"/>
      <protection locked="0"/>
    </xf>
    <xf numFmtId="4" fontId="0" fillId="0" borderId="0" xfId="0" applyNumberFormat="1" applyFont="1" applyAlignment="1" applyProtection="1">
      <alignment/>
      <protection hidden="1"/>
    </xf>
    <xf numFmtId="3" fontId="31" fillId="0" borderId="27" xfId="42" applyNumberFormat="1" applyFont="1" applyFill="1" applyBorder="1" applyAlignment="1" applyProtection="1">
      <alignment horizontal="center"/>
      <protection hidden="1" locked="0"/>
    </xf>
    <xf numFmtId="0" fontId="12" fillId="38" borderId="0" xfId="67" applyNumberFormat="1" applyFont="1" applyFill="1" applyBorder="1" applyAlignment="1">
      <alignment vertical="top" wrapText="1"/>
    </xf>
    <xf numFmtId="0" fontId="41" fillId="36" borderId="0" xfId="0" applyNumberFormat="1" applyFont="1" applyFill="1" applyBorder="1" applyAlignment="1">
      <alignment/>
    </xf>
    <xf numFmtId="0" fontId="47" fillId="36" borderId="0" xfId="0" applyNumberFormat="1" applyFont="1" applyFill="1" applyBorder="1" applyAlignment="1">
      <alignment vertical="top" wrapText="1"/>
    </xf>
    <xf numFmtId="0" fontId="47" fillId="36" borderId="0" xfId="0" applyNumberFormat="1" applyFont="1" applyFill="1" applyBorder="1" applyAlignment="1">
      <alignment wrapText="1"/>
    </xf>
    <xf numFmtId="0" fontId="51" fillId="42" borderId="0" xfId="0" applyNumberFormat="1" applyFont="1" applyFill="1" applyBorder="1" applyAlignment="1">
      <alignment/>
    </xf>
    <xf numFmtId="0" fontId="17" fillId="42" borderId="0" xfId="0" applyNumberFormat="1" applyFont="1" applyFill="1" applyBorder="1" applyAlignment="1">
      <alignment horizontal="left" vertical="top" wrapText="1"/>
    </xf>
    <xf numFmtId="0" fontId="17" fillId="42" borderId="0" xfId="0" applyNumberFormat="1" applyFont="1" applyFill="1" applyBorder="1" applyAlignment="1">
      <alignment horizontal="left" wrapText="1"/>
    </xf>
    <xf numFmtId="0" fontId="41" fillId="38" borderId="0" xfId="0" applyNumberFormat="1" applyFont="1" applyFill="1" applyBorder="1" applyAlignment="1">
      <alignment/>
    </xf>
    <xf numFmtId="0" fontId="45" fillId="38" borderId="0" xfId="0" applyNumberFormat="1" applyFont="1" applyFill="1" applyBorder="1" applyAlignment="1">
      <alignment vertical="top"/>
    </xf>
    <xf numFmtId="14" fontId="46" fillId="38" borderId="0" xfId="0" applyNumberFormat="1" applyFont="1" applyFill="1" applyBorder="1" applyAlignment="1">
      <alignment horizontal="center"/>
    </xf>
    <xf numFmtId="0" fontId="0" fillId="38" borderId="0" xfId="0" applyNumberFormat="1" applyFont="1" applyFill="1" applyAlignment="1">
      <alignment/>
    </xf>
    <xf numFmtId="0" fontId="47" fillId="38" borderId="0" xfId="0" applyNumberFormat="1" applyFont="1" applyFill="1" applyBorder="1" applyAlignment="1">
      <alignment vertical="top" wrapText="1"/>
    </xf>
    <xf numFmtId="0" fontId="44" fillId="38" borderId="0" xfId="0" applyNumberFormat="1" applyFont="1" applyFill="1" applyBorder="1" applyAlignment="1">
      <alignment vertical="top" wrapText="1"/>
    </xf>
    <xf numFmtId="0" fontId="47" fillId="38" borderId="0" xfId="64" applyNumberFormat="1" applyFont="1" applyFill="1" applyBorder="1" applyAlignment="1">
      <alignment horizontal="left" vertical="top" wrapText="1"/>
      <protection/>
    </xf>
    <xf numFmtId="0" fontId="47" fillId="38" borderId="0" xfId="64" applyNumberFormat="1" applyFont="1" applyFill="1" applyBorder="1" applyAlignment="1">
      <alignment horizontal="left" wrapText="1"/>
      <protection/>
    </xf>
    <xf numFmtId="0" fontId="47" fillId="38" borderId="0" xfId="0" applyNumberFormat="1" applyFont="1" applyFill="1" applyBorder="1" applyAlignment="1">
      <alignment horizontal="left" vertical="top" wrapText="1"/>
    </xf>
    <xf numFmtId="0" fontId="47" fillId="38" borderId="0" xfId="0" applyNumberFormat="1" applyFont="1" applyFill="1" applyBorder="1" applyAlignment="1">
      <alignment horizontal="left" wrapText="1"/>
    </xf>
    <xf numFmtId="0" fontId="47" fillId="38" borderId="0" xfId="0" applyNumberFormat="1" applyFont="1" applyFill="1" applyBorder="1" applyAlignment="1">
      <alignment wrapText="1"/>
    </xf>
    <xf numFmtId="0" fontId="144" fillId="38" borderId="0" xfId="0" applyNumberFormat="1" applyFont="1" applyFill="1" applyAlignment="1">
      <alignment vertical="top"/>
    </xf>
    <xf numFmtId="0" fontId="144" fillId="38" borderId="0" xfId="67" applyNumberFormat="1" applyFont="1" applyFill="1" applyBorder="1" applyAlignment="1">
      <alignment/>
    </xf>
    <xf numFmtId="0" fontId="41" fillId="42" borderId="0" xfId="0" applyNumberFormat="1" applyFont="1" applyFill="1" applyBorder="1" applyAlignment="1">
      <alignment/>
    </xf>
    <xf numFmtId="0" fontId="41" fillId="42" borderId="0" xfId="0" applyNumberFormat="1" applyFont="1" applyFill="1" applyBorder="1" applyAlignment="1">
      <alignment horizontal="right" vertical="top"/>
    </xf>
    <xf numFmtId="0" fontId="41" fillId="42" borderId="0" xfId="0" applyNumberFormat="1" applyFont="1" applyFill="1" applyBorder="1" applyAlignment="1">
      <alignment vertical="top"/>
    </xf>
    <xf numFmtId="0" fontId="41" fillId="36" borderId="0" xfId="64" applyNumberFormat="1" applyFont="1" applyFill="1" applyBorder="1" applyAlignment="1">
      <alignment/>
      <protection/>
    </xf>
    <xf numFmtId="0" fontId="45" fillId="36" borderId="0" xfId="64" applyNumberFormat="1" applyFont="1" applyFill="1" applyBorder="1" applyAlignment="1">
      <alignment horizontal="left" vertical="center"/>
      <protection/>
    </xf>
    <xf numFmtId="0" fontId="47" fillId="36" borderId="0" xfId="64" applyNumberFormat="1" applyFont="1" applyFill="1" applyBorder="1" applyAlignment="1">
      <alignment vertical="top"/>
      <protection/>
    </xf>
    <xf numFmtId="0" fontId="51" fillId="42" borderId="0" xfId="0" applyNumberFormat="1" applyFont="1" applyFill="1" applyBorder="1" applyAlignment="1">
      <alignment/>
    </xf>
    <xf numFmtId="0" fontId="52" fillId="42" borderId="0" xfId="0" applyNumberFormat="1" applyFont="1" applyFill="1" applyBorder="1" applyAlignment="1">
      <alignment horizontal="center" vertical="center"/>
    </xf>
    <xf numFmtId="0" fontId="17" fillId="42" borderId="0" xfId="0" applyNumberFormat="1" applyFont="1" applyFill="1" applyBorder="1" applyAlignment="1">
      <alignment vertical="top"/>
    </xf>
    <xf numFmtId="0" fontId="17" fillId="42" borderId="0" xfId="0" applyNumberFormat="1" applyFont="1" applyFill="1" applyBorder="1" applyAlignment="1">
      <alignment vertical="center"/>
    </xf>
    <xf numFmtId="0" fontId="47" fillId="36" borderId="0" xfId="0" applyNumberFormat="1" applyFont="1" applyFill="1" applyBorder="1" applyAlignment="1">
      <alignment horizontal="right" vertical="top"/>
    </xf>
    <xf numFmtId="0" fontId="47" fillId="36" borderId="0" xfId="0" applyNumberFormat="1" applyFont="1" applyFill="1" applyBorder="1" applyAlignment="1">
      <alignment vertical="top"/>
    </xf>
    <xf numFmtId="0" fontId="49" fillId="36" borderId="0" xfId="0" applyNumberFormat="1" applyFont="1" applyFill="1" applyBorder="1" applyAlignment="1">
      <alignment horizontal="right" vertical="top" wrapText="1"/>
    </xf>
    <xf numFmtId="0" fontId="41" fillId="36" borderId="0" xfId="0" applyNumberFormat="1" applyFont="1" applyFill="1" applyBorder="1" applyAlignment="1">
      <alignment vertical="top"/>
    </xf>
    <xf numFmtId="0" fontId="54" fillId="42" borderId="0" xfId="0" applyNumberFormat="1" applyFont="1" applyFill="1" applyBorder="1" applyAlignment="1">
      <alignment vertical="top"/>
    </xf>
    <xf numFmtId="0" fontId="8" fillId="36" borderId="0" xfId="0" applyNumberFormat="1" applyFont="1" applyFill="1" applyBorder="1" applyAlignment="1">
      <alignment horizontal="right" vertical="top"/>
    </xf>
    <xf numFmtId="0" fontId="49" fillId="36" borderId="0" xfId="0" applyNumberFormat="1" applyFont="1" applyFill="1" applyBorder="1" applyAlignment="1">
      <alignment horizontal="right" vertical="top"/>
    </xf>
    <xf numFmtId="0" fontId="12" fillId="38" borderId="0" xfId="64" applyFont="1" applyFill="1" applyBorder="1" applyAlignment="1">
      <alignment vertical="top" wrapText="1"/>
      <protection/>
    </xf>
    <xf numFmtId="0" fontId="53" fillId="36" borderId="0" xfId="0" applyNumberFormat="1" applyFont="1" applyFill="1" applyBorder="1" applyAlignment="1">
      <alignment vertical="top"/>
    </xf>
    <xf numFmtId="0" fontId="8" fillId="38" borderId="0" xfId="64" applyFont="1" applyFill="1" applyBorder="1" applyAlignment="1">
      <alignment horizontal="left" vertical="top" wrapText="1"/>
      <protection/>
    </xf>
    <xf numFmtId="0" fontId="12" fillId="38" borderId="0" xfId="64" applyFont="1" applyFill="1" applyBorder="1" applyAlignment="1">
      <alignment horizontal="left" vertical="top" wrapText="1"/>
      <protection/>
    </xf>
    <xf numFmtId="0" fontId="33" fillId="36" borderId="0" xfId="0" applyNumberFormat="1" applyFont="1" applyFill="1" applyBorder="1" applyAlignment="1">
      <alignment horizontal="left" vertical="top" wrapText="1"/>
    </xf>
    <xf numFmtId="0" fontId="55" fillId="36" borderId="0" xfId="0" applyNumberFormat="1" applyFont="1" applyFill="1" applyBorder="1" applyAlignment="1">
      <alignment horizontal="right" vertical="top"/>
    </xf>
    <xf numFmtId="0" fontId="48" fillId="36" borderId="0" xfId="0" applyNumberFormat="1" applyFont="1" applyFill="1" applyBorder="1" applyAlignment="1">
      <alignment/>
    </xf>
    <xf numFmtId="0" fontId="33" fillId="36" borderId="0" xfId="0" applyNumberFormat="1" applyFont="1" applyFill="1" applyBorder="1" applyAlignment="1">
      <alignment vertical="top"/>
    </xf>
    <xf numFmtId="0" fontId="49" fillId="36" borderId="0" xfId="64" applyNumberFormat="1" applyFont="1" applyFill="1" applyBorder="1" applyAlignment="1">
      <alignment horizontal="right" vertical="top"/>
      <protection/>
    </xf>
    <xf numFmtId="0" fontId="56" fillId="36" borderId="0" xfId="0" applyNumberFormat="1" applyFont="1" applyFill="1" applyBorder="1" applyAlignment="1">
      <alignment/>
    </xf>
    <xf numFmtId="0" fontId="45" fillId="36" borderId="0" xfId="0" applyNumberFormat="1" applyFont="1" applyFill="1" applyBorder="1" applyAlignment="1">
      <alignment horizontal="left" vertical="top"/>
    </xf>
    <xf numFmtId="0" fontId="41" fillId="36" borderId="0" xfId="0" applyNumberFormat="1" applyFont="1" applyFill="1" applyBorder="1" applyAlignment="1">
      <alignment horizontal="right" vertical="top"/>
    </xf>
    <xf numFmtId="0" fontId="41" fillId="38" borderId="21" xfId="64" applyNumberFormat="1" applyFont="1" applyFill="1" applyBorder="1" applyAlignment="1">
      <alignment horizontal="left" vertical="top" wrapText="1"/>
      <protection/>
    </xf>
    <xf numFmtId="0" fontId="41" fillId="38" borderId="21" xfId="64" applyNumberFormat="1" applyFont="1" applyFill="1" applyBorder="1" applyAlignment="1">
      <alignment horizontal="left" wrapText="1"/>
      <protection/>
    </xf>
    <xf numFmtId="0" fontId="41" fillId="38" borderId="21" xfId="64" applyNumberFormat="1" applyFont="1" applyFill="1" applyBorder="1" applyAlignment="1">
      <alignment/>
      <protection/>
    </xf>
    <xf numFmtId="0" fontId="41" fillId="36" borderId="25" xfId="0" applyNumberFormat="1" applyFont="1" applyFill="1" applyBorder="1" applyAlignment="1">
      <alignment/>
    </xf>
    <xf numFmtId="0" fontId="41" fillId="36" borderId="19" xfId="0" applyNumberFormat="1" applyFont="1" applyFill="1" applyBorder="1" applyAlignment="1">
      <alignment/>
    </xf>
    <xf numFmtId="0" fontId="71" fillId="36" borderId="0" xfId="64" applyNumberFormat="1" applyFont="1" applyFill="1" applyBorder="1" applyAlignment="1">
      <alignment/>
      <protection/>
    </xf>
    <xf numFmtId="0" fontId="72" fillId="38" borderId="0" xfId="0" applyFont="1" applyFill="1" applyBorder="1" applyAlignment="1">
      <alignment horizontal="left"/>
    </xf>
    <xf numFmtId="0" fontId="0" fillId="33" borderId="0" xfId="0" applyFont="1" applyFill="1" applyAlignment="1">
      <alignment/>
    </xf>
    <xf numFmtId="0" fontId="16" fillId="43" borderId="25" xfId="0" applyNumberFormat="1" applyFont="1" applyFill="1" applyBorder="1" applyAlignment="1">
      <alignment horizontal="left"/>
    </xf>
    <xf numFmtId="0" fontId="17" fillId="43" borderId="0" xfId="0" applyNumberFormat="1" applyFont="1" applyFill="1" applyBorder="1" applyAlignment="1">
      <alignment horizontal="center"/>
    </xf>
    <xf numFmtId="0" fontId="32" fillId="33" borderId="0" xfId="57" applyFont="1" applyFill="1" applyBorder="1" applyAlignment="1" applyProtection="1">
      <alignment horizontal="right"/>
      <protection hidden="1"/>
    </xf>
    <xf numFmtId="0" fontId="32" fillId="33" borderId="0" xfId="0" applyFont="1" applyFill="1" applyBorder="1" applyAlignment="1" applyProtection="1">
      <alignment horizontal="right"/>
      <protection hidden="1"/>
    </xf>
    <xf numFmtId="0" fontId="23" fillId="33" borderId="0" xfId="0" applyFont="1" applyFill="1" applyAlignment="1" applyProtection="1">
      <alignment horizontal="right"/>
      <protection hidden="1"/>
    </xf>
    <xf numFmtId="0" fontId="34" fillId="33" borderId="0" xfId="57" applyFont="1" applyFill="1" applyBorder="1" applyAlignment="1" applyProtection="1">
      <alignment horizontal="right"/>
      <protection hidden="1"/>
    </xf>
    <xf numFmtId="0" fontId="34" fillId="33" borderId="0" xfId="0" applyFont="1" applyFill="1" applyBorder="1" applyAlignment="1" applyProtection="1">
      <alignment horizontal="right"/>
      <protection hidden="1"/>
    </xf>
    <xf numFmtId="0" fontId="17" fillId="43" borderId="25" xfId="0" applyNumberFormat="1" applyFont="1" applyFill="1" applyBorder="1" applyAlignment="1">
      <alignment horizontal="right"/>
    </xf>
    <xf numFmtId="0" fontId="0" fillId="36" borderId="24" xfId="0" applyNumberFormat="1" applyFont="1" applyFill="1" applyBorder="1" applyAlignment="1">
      <alignment/>
    </xf>
    <xf numFmtId="0" fontId="0" fillId="36" borderId="25" xfId="0" applyNumberFormat="1" applyFont="1" applyFill="1" applyBorder="1" applyAlignment="1">
      <alignment/>
    </xf>
    <xf numFmtId="0" fontId="0" fillId="0" borderId="0" xfId="0" applyNumberFormat="1" applyFont="1" applyFill="1" applyAlignment="1">
      <alignment/>
    </xf>
    <xf numFmtId="0" fontId="0" fillId="38" borderId="0" xfId="64" applyFont="1" applyFill="1">
      <alignment/>
      <protection/>
    </xf>
    <xf numFmtId="0" fontId="0" fillId="38" borderId="0" xfId="64" applyFont="1" applyFill="1" applyBorder="1">
      <alignment/>
      <protection/>
    </xf>
    <xf numFmtId="0" fontId="6" fillId="38" borderId="0" xfId="64" applyFont="1" applyFill="1" applyBorder="1" applyAlignment="1">
      <alignment horizontal="left" wrapText="1"/>
      <protection/>
    </xf>
    <xf numFmtId="0" fontId="0" fillId="0" borderId="25" xfId="0" applyNumberFormat="1" applyFont="1" applyBorder="1" applyAlignment="1">
      <alignment/>
    </xf>
    <xf numFmtId="0" fontId="13" fillId="0" borderId="25" xfId="67" applyNumberFormat="1" applyFont="1" applyBorder="1" applyAlignment="1">
      <alignment/>
    </xf>
    <xf numFmtId="0" fontId="44" fillId="36" borderId="0" xfId="0" applyNumberFormat="1" applyFont="1" applyFill="1" applyBorder="1" applyAlignment="1">
      <alignment/>
    </xf>
    <xf numFmtId="0" fontId="0" fillId="34" borderId="0" xfId="0" applyFont="1" applyFill="1" applyAlignment="1" applyProtection="1">
      <alignment/>
      <protection locked="0"/>
    </xf>
    <xf numFmtId="0" fontId="0" fillId="38" borderId="0" xfId="0" applyFill="1" applyAlignment="1">
      <alignment/>
    </xf>
    <xf numFmtId="0" fontId="0" fillId="36" borderId="18" xfId="0" applyNumberFormat="1" applyFont="1" applyFill="1" applyBorder="1" applyAlignment="1">
      <alignment/>
    </xf>
    <xf numFmtId="0" fontId="0" fillId="36" borderId="19" xfId="0" applyNumberFormat="1" applyFont="1" applyFill="1" applyBorder="1" applyAlignment="1">
      <alignment/>
    </xf>
    <xf numFmtId="0" fontId="75" fillId="36" borderId="0" xfId="67" applyNumberFormat="1" applyFont="1" applyFill="1" applyBorder="1" applyAlignment="1">
      <alignment/>
    </xf>
    <xf numFmtId="0" fontId="67" fillId="36" borderId="0" xfId="67" applyNumberFormat="1" applyFont="1" applyFill="1" applyBorder="1" applyAlignment="1">
      <alignment/>
    </xf>
    <xf numFmtId="0" fontId="76" fillId="36" borderId="0" xfId="67" applyNumberFormat="1" applyFont="1" applyFill="1" applyBorder="1" applyAlignment="1">
      <alignment/>
    </xf>
    <xf numFmtId="0" fontId="67" fillId="36" borderId="0" xfId="67" applyNumberFormat="1" applyFont="1" applyFill="1" applyBorder="1" applyAlignment="1">
      <alignment horizontal="center"/>
    </xf>
    <xf numFmtId="0" fontId="67" fillId="36" borderId="21" xfId="67" applyNumberFormat="1" applyFont="1" applyFill="1" applyBorder="1" applyAlignment="1">
      <alignment/>
    </xf>
    <xf numFmtId="0" fontId="67" fillId="36" borderId="25" xfId="67" applyNumberFormat="1" applyFont="1" applyFill="1" applyBorder="1" applyAlignment="1">
      <alignment/>
    </xf>
    <xf numFmtId="0" fontId="58" fillId="36" borderId="18" xfId="67" applyNumberFormat="1" applyFont="1" applyFill="1" applyBorder="1" applyAlignment="1">
      <alignment horizontal="center"/>
    </xf>
    <xf numFmtId="1" fontId="46" fillId="36" borderId="19" xfId="67" applyNumberFormat="1" applyFont="1" applyFill="1" applyBorder="1" applyAlignment="1">
      <alignment horizontal="center"/>
    </xf>
    <xf numFmtId="0" fontId="67" fillId="36" borderId="22" xfId="67" applyNumberFormat="1" applyFont="1" applyFill="1" applyBorder="1" applyAlignment="1">
      <alignment horizontal="center"/>
    </xf>
    <xf numFmtId="0" fontId="46" fillId="36" borderId="24" xfId="67" applyNumberFormat="1" applyFont="1" applyFill="1" applyBorder="1" applyAlignment="1">
      <alignment/>
    </xf>
    <xf numFmtId="0" fontId="13" fillId="36" borderId="0" xfId="67" applyNumberFormat="1" applyFont="1" applyFill="1" applyBorder="1" applyAlignment="1">
      <alignment horizontal="center"/>
    </xf>
    <xf numFmtId="172" fontId="13" fillId="36" borderId="0" xfId="67" applyNumberFormat="1" applyFont="1" applyFill="1" applyBorder="1" applyAlignment="1">
      <alignment horizontal="center"/>
    </xf>
    <xf numFmtId="0" fontId="13" fillId="36" borderId="25" xfId="67" applyNumberFormat="1" applyFont="1" applyFill="1" applyBorder="1" applyAlignment="1">
      <alignment horizontal="center"/>
    </xf>
    <xf numFmtId="170" fontId="13" fillId="36" borderId="25" xfId="67" applyNumberFormat="1" applyFont="1" applyFill="1" applyBorder="1" applyAlignment="1">
      <alignment horizontal="center"/>
    </xf>
    <xf numFmtId="169" fontId="13" fillId="36" borderId="0" xfId="67" applyNumberFormat="1" applyFont="1" applyFill="1" applyBorder="1" applyAlignment="1">
      <alignment horizontal="center"/>
    </xf>
    <xf numFmtId="169" fontId="13" fillId="36" borderId="25" xfId="67" applyNumberFormat="1" applyFont="1" applyFill="1" applyBorder="1" applyAlignment="1">
      <alignment horizontal="center"/>
    </xf>
    <xf numFmtId="0" fontId="6" fillId="36" borderId="24" xfId="67" applyNumberFormat="1" applyFont="1" applyFill="1" applyBorder="1" applyAlignment="1">
      <alignment horizontal="right"/>
    </xf>
    <xf numFmtId="3" fontId="46" fillId="36" borderId="0" xfId="67" applyNumberFormat="1" applyFont="1" applyFill="1" applyBorder="1" applyAlignment="1">
      <alignment horizontal="center"/>
    </xf>
    <xf numFmtId="165" fontId="46" fillId="36" borderId="0" xfId="67" applyNumberFormat="1" applyFont="1" applyFill="1" applyBorder="1" applyAlignment="1">
      <alignment horizontal="center"/>
    </xf>
    <xf numFmtId="165" fontId="46" fillId="36" borderId="25" xfId="67" applyNumberFormat="1" applyFont="1" applyFill="1" applyBorder="1" applyAlignment="1">
      <alignment horizontal="center"/>
    </xf>
    <xf numFmtId="169" fontId="46" fillId="36" borderId="0" xfId="67" applyNumberFormat="1" applyFont="1" applyFill="1" applyBorder="1" applyAlignment="1">
      <alignment horizontal="center"/>
    </xf>
    <xf numFmtId="169" fontId="46" fillId="36" borderId="25" xfId="67" applyNumberFormat="1" applyFont="1" applyFill="1" applyBorder="1" applyAlignment="1">
      <alignment horizontal="center"/>
    </xf>
    <xf numFmtId="0" fontId="44" fillId="36" borderId="24" xfId="67" applyNumberFormat="1" applyFont="1" applyFill="1" applyBorder="1" applyAlignment="1">
      <alignment/>
    </xf>
    <xf numFmtId="0" fontId="44" fillId="36" borderId="0" xfId="67" applyNumberFormat="1" applyFont="1" applyFill="1" applyBorder="1" applyAlignment="1">
      <alignment horizontal="right"/>
    </xf>
    <xf numFmtId="3" fontId="44" fillId="36" borderId="0" xfId="67" applyNumberFormat="1" applyFont="1" applyFill="1" applyBorder="1" applyAlignment="1">
      <alignment horizontal="center"/>
    </xf>
    <xf numFmtId="3" fontId="44" fillId="36" borderId="25" xfId="67" applyNumberFormat="1" applyFont="1" applyFill="1" applyBorder="1" applyAlignment="1">
      <alignment horizontal="center"/>
    </xf>
    <xf numFmtId="1" fontId="44" fillId="36" borderId="0" xfId="67" applyNumberFormat="1" applyFont="1" applyFill="1" applyBorder="1" applyAlignment="1">
      <alignment horizontal="center"/>
    </xf>
    <xf numFmtId="1" fontId="44" fillId="36" borderId="25" xfId="67" applyNumberFormat="1" applyFont="1" applyFill="1" applyBorder="1" applyAlignment="1">
      <alignment horizontal="center"/>
    </xf>
    <xf numFmtId="0" fontId="67" fillId="36" borderId="24" xfId="67" applyNumberFormat="1" applyFont="1" applyFill="1" applyBorder="1" applyAlignment="1">
      <alignment/>
    </xf>
    <xf numFmtId="0" fontId="4" fillId="38" borderId="0" xfId="69" applyFont="1" applyFill="1" applyBorder="1" applyAlignment="1" applyProtection="1">
      <alignment horizontal="center"/>
      <protection hidden="1"/>
    </xf>
    <xf numFmtId="1" fontId="4" fillId="38" borderId="0" xfId="69" applyNumberFormat="1" applyFont="1" applyFill="1" applyBorder="1" applyAlignment="1" applyProtection="1">
      <alignment horizontal="center"/>
      <protection hidden="1"/>
    </xf>
    <xf numFmtId="1" fontId="4" fillId="38" borderId="25" xfId="69" applyNumberFormat="1" applyFont="1" applyFill="1" applyBorder="1" applyAlignment="1" applyProtection="1">
      <alignment horizontal="center"/>
      <protection hidden="1"/>
    </xf>
    <xf numFmtId="176" fontId="67" fillId="36" borderId="0" xfId="67" applyNumberFormat="1" applyFont="1" applyFill="1" applyBorder="1" applyAlignment="1">
      <alignment horizontal="center"/>
    </xf>
    <xf numFmtId="0" fontId="67" fillId="36" borderId="25" xfId="67" applyNumberFormat="1" applyFont="1" applyFill="1" applyBorder="1" applyAlignment="1">
      <alignment horizontal="center"/>
    </xf>
    <xf numFmtId="165" fontId="67" fillId="36" borderId="0" xfId="67" applyNumberFormat="1" applyFont="1" applyFill="1" applyBorder="1" applyAlignment="1">
      <alignment horizontal="center"/>
    </xf>
    <xf numFmtId="165" fontId="67" fillId="36" borderId="25" xfId="67" applyNumberFormat="1" applyFont="1" applyFill="1" applyBorder="1" applyAlignment="1">
      <alignment horizontal="center"/>
    </xf>
    <xf numFmtId="0" fontId="46" fillId="36" borderId="0" xfId="67" applyNumberFormat="1" applyFont="1" applyFill="1" applyBorder="1" applyAlignment="1">
      <alignment horizontal="center"/>
    </xf>
    <xf numFmtId="0" fontId="6" fillId="38" borderId="0" xfId="71" applyFont="1" applyFill="1" applyBorder="1" applyAlignment="1" applyProtection="1">
      <alignment horizontal="center"/>
      <protection hidden="1"/>
    </xf>
    <xf numFmtId="0" fontId="6" fillId="38" borderId="25" xfId="71" applyFont="1" applyFill="1" applyBorder="1" applyAlignment="1" applyProtection="1">
      <alignment horizontal="center"/>
      <protection hidden="1"/>
    </xf>
    <xf numFmtId="170" fontId="46" fillId="36" borderId="0" xfId="67" applyNumberFormat="1" applyFont="1" applyFill="1" applyBorder="1" applyAlignment="1">
      <alignment horizontal="center"/>
    </xf>
    <xf numFmtId="0" fontId="46" fillId="36" borderId="25" xfId="67" applyNumberFormat="1" applyFont="1" applyFill="1" applyBorder="1" applyAlignment="1">
      <alignment horizontal="center"/>
    </xf>
    <xf numFmtId="1" fontId="67" fillId="36" borderId="0" xfId="67" applyNumberFormat="1" applyFont="1" applyFill="1" applyBorder="1" applyAlignment="1">
      <alignment horizontal="center"/>
    </xf>
    <xf numFmtId="1" fontId="67" fillId="36" borderId="25" xfId="67" applyNumberFormat="1" applyFont="1" applyFill="1" applyBorder="1" applyAlignment="1">
      <alignment horizontal="center"/>
    </xf>
    <xf numFmtId="0" fontId="67" fillId="36" borderId="20" xfId="67" applyNumberFormat="1" applyFont="1" applyFill="1" applyBorder="1" applyAlignment="1">
      <alignment/>
    </xf>
    <xf numFmtId="0" fontId="67" fillId="36" borderId="21" xfId="67" applyNumberFormat="1" applyFont="1" applyFill="1" applyBorder="1" applyAlignment="1">
      <alignment horizontal="center"/>
    </xf>
    <xf numFmtId="1" fontId="67" fillId="36" borderId="21" xfId="67" applyNumberFormat="1" applyFont="1" applyFill="1" applyBorder="1" applyAlignment="1">
      <alignment horizontal="center"/>
    </xf>
    <xf numFmtId="1" fontId="67" fillId="36" borderId="23" xfId="67" applyNumberFormat="1" applyFont="1" applyFill="1" applyBorder="1" applyAlignment="1">
      <alignment horizontal="center"/>
    </xf>
    <xf numFmtId="0" fontId="67" fillId="36" borderId="23" xfId="67" applyNumberFormat="1" applyFont="1" applyFill="1" applyBorder="1" applyAlignment="1">
      <alignment horizontal="center"/>
    </xf>
    <xf numFmtId="0" fontId="67" fillId="36" borderId="23" xfId="67" applyNumberFormat="1" applyFont="1" applyFill="1" applyBorder="1" applyAlignment="1">
      <alignment/>
    </xf>
    <xf numFmtId="0" fontId="67" fillId="36" borderId="19" xfId="67" applyNumberFormat="1" applyFont="1" applyFill="1" applyBorder="1" applyAlignment="1">
      <alignment/>
    </xf>
    <xf numFmtId="0" fontId="67" fillId="39" borderId="0" xfId="67" applyNumberFormat="1" applyFont="1" applyFill="1" applyBorder="1" applyAlignment="1">
      <alignment/>
    </xf>
    <xf numFmtId="3" fontId="67" fillId="39" borderId="0" xfId="67" applyNumberFormat="1" applyFont="1" applyFill="1" applyBorder="1" applyAlignment="1">
      <alignment/>
    </xf>
    <xf numFmtId="0" fontId="67" fillId="36" borderId="0" xfId="67" applyNumberFormat="1" applyFont="1" applyFill="1" applyBorder="1" applyAlignment="1">
      <alignment horizontal="right"/>
    </xf>
    <xf numFmtId="3" fontId="67" fillId="36" borderId="0" xfId="67" applyNumberFormat="1" applyFont="1" applyFill="1" applyBorder="1" applyAlignment="1">
      <alignment horizontal="center"/>
    </xf>
    <xf numFmtId="3" fontId="67" fillId="39" borderId="0" xfId="67" applyNumberFormat="1" applyFont="1" applyFill="1" applyBorder="1" applyAlignment="1">
      <alignment horizontal="center"/>
    </xf>
    <xf numFmtId="37" fontId="67" fillId="36" borderId="0" xfId="67" applyNumberFormat="1" applyFont="1" applyFill="1" applyBorder="1" applyAlignment="1">
      <alignment/>
    </xf>
    <xf numFmtId="9" fontId="67" fillId="36" borderId="0" xfId="67" applyNumberFormat="1" applyFont="1" applyFill="1" applyBorder="1" applyAlignment="1">
      <alignment horizontal="center"/>
    </xf>
    <xf numFmtId="9" fontId="67" fillId="39" borderId="0" xfId="67" applyNumberFormat="1" applyFont="1" applyFill="1" applyBorder="1" applyAlignment="1">
      <alignment horizontal="center"/>
    </xf>
    <xf numFmtId="0" fontId="77" fillId="36" borderId="0" xfId="67" applyNumberFormat="1" applyFont="1" applyFill="1" applyBorder="1" applyAlignment="1">
      <alignment/>
    </xf>
    <xf numFmtId="0" fontId="13" fillId="36" borderId="0" xfId="67" applyNumberFormat="1" applyFill="1" applyBorder="1" applyAlignment="1">
      <alignment horizontal="center"/>
    </xf>
    <xf numFmtId="37" fontId="78" fillId="36" borderId="0" xfId="67" applyNumberFormat="1" applyFont="1" applyFill="1" applyBorder="1" applyAlignment="1">
      <alignment/>
    </xf>
    <xf numFmtId="0" fontId="13" fillId="0" borderId="61" xfId="67" applyNumberFormat="1" applyFont="1" applyBorder="1" applyAlignment="1">
      <alignment/>
    </xf>
    <xf numFmtId="0" fontId="13" fillId="0" borderId="62" xfId="67" applyNumberFormat="1" applyFont="1" applyBorder="1" applyAlignment="1">
      <alignment/>
    </xf>
    <xf numFmtId="0" fontId="13" fillId="0" borderId="40" xfId="67" applyNumberFormat="1" applyFont="1" applyBorder="1" applyAlignment="1">
      <alignment/>
    </xf>
    <xf numFmtId="0" fontId="13" fillId="0" borderId="63" xfId="67" applyNumberFormat="1" applyFont="1" applyBorder="1" applyAlignment="1">
      <alignment/>
    </xf>
    <xf numFmtId="0" fontId="13" fillId="0" borderId="64" xfId="67" applyNumberFormat="1" applyFont="1" applyBorder="1" applyAlignment="1">
      <alignment/>
    </xf>
    <xf numFmtId="0" fontId="58" fillId="0" borderId="60" xfId="67" applyNumberFormat="1" applyFont="1" applyBorder="1" applyAlignment="1">
      <alignment/>
    </xf>
    <xf numFmtId="0" fontId="13" fillId="0" borderId="60" xfId="67" applyNumberFormat="1" applyFont="1" applyBorder="1" applyAlignment="1">
      <alignment/>
    </xf>
    <xf numFmtId="0" fontId="13" fillId="0" borderId="65" xfId="67" applyNumberFormat="1" applyFont="1" applyBorder="1" applyAlignment="1">
      <alignment/>
    </xf>
    <xf numFmtId="0" fontId="13" fillId="0" borderId="66" xfId="67" applyNumberFormat="1" applyFont="1" applyBorder="1" applyAlignment="1">
      <alignment/>
    </xf>
    <xf numFmtId="0" fontId="13" fillId="0" borderId="67" xfId="67" applyNumberFormat="1" applyFont="1" applyBorder="1" applyAlignment="1">
      <alignment/>
    </xf>
    <xf numFmtId="0" fontId="13" fillId="0" borderId="53" xfId="67" applyNumberFormat="1" applyFont="1" applyBorder="1" applyAlignment="1">
      <alignment/>
    </xf>
    <xf numFmtId="0" fontId="87" fillId="0" borderId="27" xfId="67" applyNumberFormat="1" applyFont="1" applyBorder="1" applyAlignment="1">
      <alignment horizontal="center" wrapText="1"/>
    </xf>
    <xf numFmtId="0" fontId="87" fillId="0" borderId="68" xfId="67" applyNumberFormat="1" applyFont="1" applyBorder="1" applyAlignment="1">
      <alignment horizontal="center" wrapText="1"/>
    </xf>
    <xf numFmtId="0" fontId="13" fillId="0" borderId="69" xfId="67" applyNumberFormat="1" applyFont="1" applyBorder="1" applyAlignment="1">
      <alignment vertical="top" wrapText="1"/>
    </xf>
    <xf numFmtId="165" fontId="13" fillId="0" borderId="27" xfId="67" applyNumberFormat="1" applyFont="1" applyBorder="1" applyAlignment="1">
      <alignment horizontal="center" vertical="center"/>
    </xf>
    <xf numFmtId="170" fontId="13" fillId="0" borderId="27" xfId="67" applyNumberFormat="1" applyFont="1" applyBorder="1" applyAlignment="1">
      <alignment horizontal="center" vertical="center"/>
    </xf>
    <xf numFmtId="165" fontId="13" fillId="0" borderId="68" xfId="67" applyNumberFormat="1" applyFont="1" applyBorder="1" applyAlignment="1">
      <alignment horizontal="center" vertical="center"/>
    </xf>
    <xf numFmtId="0" fontId="13" fillId="0" borderId="70" xfId="67" applyNumberFormat="1" applyFont="1" applyBorder="1" applyAlignment="1">
      <alignment vertical="top" wrapText="1"/>
    </xf>
    <xf numFmtId="165" fontId="13" fillId="0" borderId="69" xfId="67" applyNumberFormat="1" applyFont="1" applyBorder="1" applyAlignment="1">
      <alignment horizontal="center" vertical="center"/>
    </xf>
    <xf numFmtId="0" fontId="57" fillId="0" borderId="71" xfId="67" applyNumberFormat="1" applyFont="1" applyBorder="1" applyAlignment="1">
      <alignment/>
    </xf>
    <xf numFmtId="0" fontId="13" fillId="0" borderId="72" xfId="67" applyNumberFormat="1" applyFont="1" applyBorder="1" applyAlignment="1">
      <alignment/>
    </xf>
    <xf numFmtId="0" fontId="13" fillId="0" borderId="71" xfId="67" applyNumberFormat="1" applyFont="1" applyBorder="1" applyAlignment="1">
      <alignment/>
    </xf>
    <xf numFmtId="0" fontId="13" fillId="0" borderId="73" xfId="67" applyNumberFormat="1" applyFont="1" applyBorder="1" applyAlignment="1">
      <alignment/>
    </xf>
    <xf numFmtId="0" fontId="88" fillId="36" borderId="0" xfId="67" applyNumberFormat="1" applyFont="1" applyFill="1" applyBorder="1" applyAlignment="1">
      <alignment/>
    </xf>
    <xf numFmtId="3" fontId="13" fillId="0" borderId="40" xfId="67" applyNumberFormat="1" applyFont="1" applyBorder="1" applyAlignment="1">
      <alignment/>
    </xf>
    <xf numFmtId="0" fontId="13" fillId="0" borderId="40" xfId="67" applyNumberFormat="1" applyBorder="1" applyAlignment="1">
      <alignment/>
    </xf>
    <xf numFmtId="3" fontId="13" fillId="0" borderId="63" xfId="67" applyNumberFormat="1" applyFont="1" applyBorder="1" applyAlignment="1">
      <alignment/>
    </xf>
    <xf numFmtId="0" fontId="145" fillId="36" borderId="0" xfId="67" applyNumberFormat="1" applyFont="1" applyFill="1" applyBorder="1" applyAlignment="1">
      <alignment/>
    </xf>
    <xf numFmtId="0" fontId="146" fillId="36" borderId="0" xfId="0" applyNumberFormat="1" applyFont="1" applyFill="1" applyBorder="1" applyAlignment="1">
      <alignment/>
    </xf>
    <xf numFmtId="0" fontId="0" fillId="0" borderId="0" xfId="0" applyAlignment="1">
      <alignment vertical="center"/>
    </xf>
    <xf numFmtId="0" fontId="69" fillId="0" borderId="0" xfId="0" applyFont="1" applyAlignment="1">
      <alignment vertical="center"/>
    </xf>
    <xf numFmtId="0" fontId="0" fillId="0" borderId="0" xfId="0" applyFont="1" applyAlignment="1">
      <alignment/>
    </xf>
    <xf numFmtId="0" fontId="12" fillId="38" borderId="0" xfId="64" applyFont="1" applyFill="1" applyBorder="1" applyAlignment="1">
      <alignment vertical="top" wrapText="1"/>
      <protection/>
    </xf>
    <xf numFmtId="0" fontId="144" fillId="38" borderId="0" xfId="0" applyNumberFormat="1" applyFont="1" applyFill="1" applyAlignment="1">
      <alignment/>
    </xf>
    <xf numFmtId="0" fontId="12" fillId="38" borderId="0" xfId="0" applyFont="1" applyFill="1" applyAlignment="1">
      <alignment vertical="top" wrapText="1"/>
    </xf>
    <xf numFmtId="0" fontId="147" fillId="33" borderId="0" xfId="0" applyFont="1" applyFill="1" applyAlignment="1" applyProtection="1">
      <alignment vertical="center" wrapText="1"/>
      <protection/>
    </xf>
    <xf numFmtId="0" fontId="19" fillId="33" borderId="74" xfId="0" applyFont="1" applyFill="1" applyBorder="1" applyAlignment="1">
      <alignment horizontal="left"/>
    </xf>
    <xf numFmtId="0" fontId="39" fillId="38" borderId="0" xfId="0" applyFont="1" applyFill="1" applyAlignment="1">
      <alignment wrapText="1"/>
    </xf>
    <xf numFmtId="0" fontId="12" fillId="38" borderId="0" xfId="0" applyFont="1" applyFill="1" applyAlignment="1">
      <alignment wrapText="1"/>
    </xf>
    <xf numFmtId="0" fontId="39" fillId="38" borderId="0" xfId="0" applyFont="1" applyFill="1" applyAlignment="1">
      <alignment horizontal="left" vertical="top" wrapText="1"/>
    </xf>
    <xf numFmtId="0" fontId="39" fillId="38" borderId="0" xfId="0" applyFont="1" applyFill="1" applyBorder="1" applyAlignment="1">
      <alignment/>
    </xf>
    <xf numFmtId="1" fontId="35" fillId="0" borderId="27" xfId="42" applyNumberFormat="1" applyFont="1" applyFill="1" applyBorder="1" applyAlignment="1" applyProtection="1">
      <alignment horizontal="right"/>
      <protection locked="0"/>
    </xf>
    <xf numFmtId="0" fontId="27" fillId="34" borderId="20" xfId="66" applyFont="1" applyFill="1" applyBorder="1">
      <alignment/>
      <protection/>
    </xf>
    <xf numFmtId="0" fontId="0" fillId="34" borderId="21" xfId="66" applyFill="1" applyBorder="1">
      <alignment/>
      <protection/>
    </xf>
    <xf numFmtId="0" fontId="90" fillId="34" borderId="0" xfId="70" applyFont="1" applyFill="1" applyProtection="1">
      <alignment/>
      <protection hidden="1"/>
    </xf>
    <xf numFmtId="0" fontId="36" fillId="0" borderId="0" xfId="72" applyFont="1" applyAlignment="1">
      <alignment horizontal="left"/>
      <protection/>
    </xf>
    <xf numFmtId="176" fontId="36" fillId="0" borderId="0" xfId="72" applyNumberFormat="1" applyFont="1" applyBorder="1" applyAlignment="1">
      <alignment horizontal="center"/>
      <protection/>
    </xf>
    <xf numFmtId="176" fontId="36" fillId="0" borderId="0" xfId="72" applyNumberFormat="1" applyFont="1" applyFill="1" applyBorder="1" applyAlignment="1">
      <alignment horizontal="center"/>
      <protection/>
    </xf>
    <xf numFmtId="0" fontId="44" fillId="36" borderId="0" xfId="0" applyNumberFormat="1" applyFont="1" applyFill="1" applyBorder="1" applyAlignment="1">
      <alignment horizontal="center" vertical="top" wrapText="1"/>
    </xf>
    <xf numFmtId="0" fontId="36" fillId="0" borderId="11" xfId="0" applyFont="1" applyBorder="1" applyAlignment="1">
      <alignment/>
    </xf>
    <xf numFmtId="0" fontId="0" fillId="0" borderId="11" xfId="0" applyBorder="1" applyAlignment="1">
      <alignment/>
    </xf>
    <xf numFmtId="0" fontId="144" fillId="0" borderId="0" xfId="0" applyFont="1" applyBorder="1" applyAlignment="1">
      <alignment/>
    </xf>
    <xf numFmtId="0" fontId="0" fillId="0" borderId="0" xfId="65" applyFont="1">
      <alignment/>
      <protection/>
    </xf>
    <xf numFmtId="0" fontId="0" fillId="38" borderId="0" xfId="0" applyFill="1" applyAlignment="1" applyProtection="1">
      <alignment/>
      <protection locked="0"/>
    </xf>
    <xf numFmtId="3" fontId="0" fillId="38" borderId="0" xfId="0" applyNumberFormat="1" applyFill="1" applyAlignment="1" applyProtection="1">
      <alignment/>
      <protection locked="0"/>
    </xf>
    <xf numFmtId="0" fontId="0" fillId="38" borderId="0" xfId="0" applyNumberFormat="1" applyFill="1" applyAlignment="1" applyProtection="1">
      <alignment horizontal="left"/>
      <protection locked="0"/>
    </xf>
    <xf numFmtId="0" fontId="13" fillId="36" borderId="0" xfId="67" applyNumberFormat="1" applyFont="1" applyFill="1" applyBorder="1" applyAlignment="1">
      <alignment wrapText="1"/>
    </xf>
    <xf numFmtId="0" fontId="8" fillId="38" borderId="0" xfId="73" applyFont="1" applyFill="1" applyAlignment="1">
      <alignment horizontal="right" vertical="top"/>
      <protection/>
    </xf>
    <xf numFmtId="0" fontId="47" fillId="38" borderId="0" xfId="64" applyNumberFormat="1" applyFont="1" applyFill="1" applyBorder="1" applyAlignment="1">
      <alignment horizontal="left" wrapText="1"/>
      <protection/>
    </xf>
    <xf numFmtId="0" fontId="17" fillId="42" borderId="0" xfId="0" applyNumberFormat="1" applyFont="1" applyFill="1" applyBorder="1" applyAlignment="1">
      <alignment horizontal="left" vertical="center" wrapText="1"/>
    </xf>
    <xf numFmtId="0" fontId="44" fillId="38" borderId="0" xfId="67" applyNumberFormat="1" applyFont="1" applyFill="1" applyBorder="1" applyAlignment="1">
      <alignment horizontal="left" vertical="top" wrapText="1"/>
    </xf>
    <xf numFmtId="0" fontId="47" fillId="36" borderId="0" xfId="0" applyNumberFormat="1" applyFont="1" applyFill="1" applyBorder="1" applyAlignment="1">
      <alignment vertical="top" wrapText="1"/>
    </xf>
    <xf numFmtId="0" fontId="47" fillId="38" borderId="75" xfId="67" applyNumberFormat="1" applyFont="1" applyFill="1" applyBorder="1" applyAlignment="1">
      <alignment horizontal="left" vertical="top" wrapText="1"/>
    </xf>
    <xf numFmtId="0" fontId="47" fillId="38" borderId="72" xfId="67" applyNumberFormat="1" applyFont="1" applyFill="1" applyBorder="1" applyAlignment="1">
      <alignment horizontal="left" vertical="top" wrapText="1"/>
    </xf>
    <xf numFmtId="0" fontId="47" fillId="38" borderId="76" xfId="67" applyNumberFormat="1" applyFont="1" applyFill="1" applyBorder="1" applyAlignment="1">
      <alignment horizontal="left" vertical="top" wrapText="1"/>
    </xf>
    <xf numFmtId="0" fontId="47" fillId="38" borderId="75" xfId="67" applyNumberFormat="1" applyFont="1" applyFill="1" applyBorder="1" applyAlignment="1" quotePrefix="1">
      <alignment horizontal="left" wrapText="1"/>
    </xf>
    <xf numFmtId="0" fontId="47" fillId="38" borderId="72" xfId="67" applyNumberFormat="1" applyFont="1" applyFill="1" applyBorder="1" applyAlignment="1">
      <alignment horizontal="left" wrapText="1"/>
    </xf>
    <xf numFmtId="0" fontId="47" fillId="38" borderId="76" xfId="67" applyNumberFormat="1" applyFont="1" applyFill="1" applyBorder="1" applyAlignment="1">
      <alignment horizontal="left" wrapText="1"/>
    </xf>
    <xf numFmtId="0" fontId="47" fillId="36" borderId="0" xfId="0" applyNumberFormat="1" applyFont="1" applyFill="1" applyBorder="1" applyAlignment="1">
      <alignment horizontal="left" vertical="top" wrapText="1"/>
    </xf>
    <xf numFmtId="0" fontId="8" fillId="38" borderId="0" xfId="64" applyFont="1" applyFill="1" applyBorder="1" applyAlignment="1">
      <alignment horizontal="left" vertical="top" wrapText="1"/>
      <protection/>
    </xf>
    <xf numFmtId="0" fontId="12" fillId="38" borderId="0" xfId="64" applyFont="1" applyFill="1" applyBorder="1" applyAlignment="1">
      <alignment horizontal="left" vertical="top" wrapText="1"/>
      <protection/>
    </xf>
    <xf numFmtId="0" fontId="47" fillId="38" borderId="0" xfId="67" applyNumberFormat="1" applyFont="1" applyFill="1" applyBorder="1" applyAlignment="1">
      <alignment horizontal="left" vertical="top" wrapText="1"/>
    </xf>
    <xf numFmtId="0" fontId="47" fillId="38" borderId="75" xfId="67" applyNumberFormat="1" applyFont="1" applyFill="1" applyBorder="1" applyAlignment="1">
      <alignment horizontal="left" wrapText="1"/>
    </xf>
    <xf numFmtId="0" fontId="12" fillId="38" borderId="0" xfId="64" applyFont="1" applyFill="1" applyBorder="1" applyAlignment="1">
      <alignment vertical="top" wrapText="1"/>
      <protection/>
    </xf>
    <xf numFmtId="0" fontId="44" fillId="36" borderId="0" xfId="0" applyNumberFormat="1" applyFont="1" applyFill="1" applyBorder="1" applyAlignment="1">
      <alignment horizontal="center" vertical="top" wrapText="1"/>
    </xf>
    <xf numFmtId="0" fontId="47" fillId="36" borderId="0" xfId="64" applyNumberFormat="1" applyFont="1" applyFill="1" applyBorder="1" applyAlignment="1">
      <alignment horizontal="left" vertical="top" wrapText="1"/>
      <protection/>
    </xf>
    <xf numFmtId="0" fontId="49" fillId="36" borderId="0" xfId="0" applyNumberFormat="1" applyFont="1" applyFill="1" applyBorder="1" applyAlignment="1">
      <alignment horizontal="center" vertical="top" wrapText="1"/>
    </xf>
    <xf numFmtId="0" fontId="42" fillId="36" borderId="0" xfId="0" applyNumberFormat="1" applyFont="1" applyFill="1" applyBorder="1" applyAlignment="1">
      <alignment horizontal="center"/>
    </xf>
    <xf numFmtId="0" fontId="61" fillId="34" borderId="0" xfId="0" applyFont="1" applyFill="1" applyAlignment="1">
      <alignment horizontal="center"/>
    </xf>
    <xf numFmtId="14" fontId="7" fillId="34" borderId="0" xfId="0" applyNumberFormat="1" applyFont="1" applyFill="1" applyBorder="1" applyAlignment="1">
      <alignment horizontal="center"/>
    </xf>
    <xf numFmtId="0" fontId="47" fillId="38" borderId="0" xfId="0" applyNumberFormat="1" applyFont="1" applyFill="1" applyBorder="1" applyAlignment="1">
      <alignment vertical="top" wrapText="1"/>
    </xf>
    <xf numFmtId="0" fontId="49" fillId="36" borderId="0" xfId="67" applyNumberFormat="1" applyFont="1" applyFill="1" applyBorder="1" applyAlignment="1">
      <alignment horizontal="right" vertical="top" wrapText="1"/>
    </xf>
    <xf numFmtId="0" fontId="12" fillId="38" borderId="0" xfId="0" applyFont="1" applyFill="1" applyAlignment="1">
      <alignment wrapText="1"/>
    </xf>
    <xf numFmtId="0" fontId="12" fillId="38" borderId="0" xfId="0" applyFont="1" applyFill="1" applyAlignment="1">
      <alignment/>
    </xf>
    <xf numFmtId="0" fontId="39" fillId="38" borderId="0" xfId="0" applyFont="1" applyFill="1" applyAlignment="1">
      <alignment wrapText="1"/>
    </xf>
    <xf numFmtId="0" fontId="47" fillId="36" borderId="0" xfId="0" applyNumberFormat="1" applyFont="1" applyFill="1" applyBorder="1" applyAlignment="1">
      <alignment horizontal="left" wrapText="1"/>
    </xf>
    <xf numFmtId="0" fontId="41" fillId="36" borderId="0" xfId="64" applyNumberFormat="1" applyFont="1" applyFill="1" applyBorder="1" applyAlignment="1">
      <alignment horizontal="left" wrapText="1"/>
      <protection/>
    </xf>
    <xf numFmtId="0" fontId="148" fillId="42" borderId="0" xfId="0" applyNumberFormat="1" applyFont="1" applyFill="1" applyBorder="1" applyAlignment="1">
      <alignment horizontal="left" vertical="top" wrapText="1"/>
    </xf>
    <xf numFmtId="0" fontId="47" fillId="38" borderId="0" xfId="67" applyNumberFormat="1" applyFont="1" applyFill="1" applyBorder="1" applyAlignment="1">
      <alignment horizontal="left" wrapText="1"/>
    </xf>
    <xf numFmtId="0" fontId="12" fillId="38" borderId="0" xfId="64" applyFont="1" applyFill="1" applyBorder="1" applyAlignment="1">
      <alignment wrapText="1"/>
      <protection/>
    </xf>
    <xf numFmtId="0" fontId="47" fillId="36" borderId="0" xfId="0" applyNumberFormat="1" applyFont="1" applyFill="1" applyBorder="1" applyAlignment="1">
      <alignment wrapText="1"/>
    </xf>
    <xf numFmtId="0" fontId="47" fillId="38" borderId="0" xfId="64" applyNumberFormat="1" applyFont="1" applyFill="1" applyBorder="1" applyAlignment="1">
      <alignment horizontal="left" vertical="top" wrapText="1"/>
      <protection/>
    </xf>
    <xf numFmtId="0" fontId="49" fillId="36" borderId="0" xfId="65" applyNumberFormat="1" applyFont="1" applyFill="1" applyBorder="1" applyAlignment="1">
      <alignment horizontal="left" vertical="top" wrapText="1"/>
      <protection/>
    </xf>
    <xf numFmtId="0" fontId="12" fillId="38" borderId="0" xfId="0" applyFont="1" applyFill="1" applyAlignment="1">
      <alignment vertical="top" wrapText="1"/>
    </xf>
    <xf numFmtId="0" fontId="12" fillId="34" borderId="0" xfId="65" applyFont="1" applyFill="1" applyAlignment="1">
      <alignment horizontal="left" wrapText="1"/>
      <protection/>
    </xf>
    <xf numFmtId="0" fontId="47" fillId="38" borderId="0" xfId="0" applyNumberFormat="1" applyFont="1" applyFill="1" applyBorder="1" applyAlignment="1">
      <alignment horizontal="left" vertical="top" wrapText="1"/>
    </xf>
    <xf numFmtId="0" fontId="45" fillId="38" borderId="0" xfId="0" applyNumberFormat="1" applyFont="1" applyFill="1" applyBorder="1" applyAlignment="1">
      <alignment horizontal="left" vertical="top" wrapText="1"/>
    </xf>
    <xf numFmtId="0" fontId="12" fillId="34" borderId="0" xfId="68" applyNumberFormat="1" applyFont="1" applyFill="1" applyBorder="1" applyAlignment="1">
      <alignment vertical="top" wrapText="1"/>
    </xf>
    <xf numFmtId="0" fontId="9" fillId="38" borderId="0" xfId="0" applyFont="1" applyFill="1" applyBorder="1" applyAlignment="1">
      <alignment wrapText="1"/>
    </xf>
    <xf numFmtId="0" fontId="12" fillId="38" borderId="0" xfId="0" applyNumberFormat="1" applyFont="1" applyFill="1" applyBorder="1" applyAlignment="1">
      <alignment vertical="top" wrapText="1"/>
    </xf>
    <xf numFmtId="0" fontId="12" fillId="0" borderId="0" xfId="64" applyFont="1" applyFill="1" applyBorder="1" applyAlignment="1">
      <alignment vertical="top" wrapText="1"/>
      <protection/>
    </xf>
    <xf numFmtId="0" fontId="12" fillId="38" borderId="0" xfId="0" applyFont="1" applyFill="1" applyBorder="1" applyAlignment="1">
      <alignment wrapText="1"/>
    </xf>
    <xf numFmtId="0" fontId="12" fillId="38" borderId="0" xfId="64" applyFont="1" applyFill="1" applyAlignment="1">
      <alignment vertical="top" wrapText="1"/>
      <protection/>
    </xf>
    <xf numFmtId="0" fontId="47" fillId="38" borderId="77" xfId="64" applyNumberFormat="1" applyFont="1" applyFill="1" applyBorder="1" applyAlignment="1">
      <alignment wrapText="1"/>
      <protection/>
    </xf>
    <xf numFmtId="0" fontId="47" fillId="38" borderId="78" xfId="64" applyNumberFormat="1" applyFont="1" applyFill="1" applyBorder="1" applyAlignment="1">
      <alignment wrapText="1"/>
      <protection/>
    </xf>
    <xf numFmtId="0" fontId="47" fillId="38" borderId="79" xfId="64" applyNumberFormat="1" applyFont="1" applyFill="1" applyBorder="1" applyAlignment="1">
      <alignment wrapText="1"/>
      <protection/>
    </xf>
    <xf numFmtId="0" fontId="39" fillId="0" borderId="0" xfId="0" applyFont="1" applyFill="1" applyAlignment="1">
      <alignment wrapText="1"/>
    </xf>
    <xf numFmtId="0" fontId="12" fillId="38" borderId="0" xfId="73" applyFont="1" applyFill="1" applyAlignment="1">
      <alignment vertical="top" wrapText="1"/>
      <protection/>
    </xf>
    <xf numFmtId="0" fontId="32" fillId="33" borderId="0" xfId="0" applyFont="1" applyFill="1" applyBorder="1" applyAlignment="1" applyProtection="1">
      <alignment horizontal="center"/>
      <protection hidden="1"/>
    </xf>
    <xf numFmtId="0" fontId="31" fillId="33" borderId="0" xfId="0" applyFont="1" applyFill="1" applyBorder="1" applyAlignment="1" applyProtection="1">
      <alignment horizontal="center" vertical="center"/>
      <protection hidden="1"/>
    </xf>
    <xf numFmtId="167" fontId="31" fillId="33" borderId="0" xfId="42" applyNumberFormat="1" applyFont="1" applyFill="1" applyBorder="1" applyAlignment="1" applyProtection="1">
      <alignment horizontal="center" vertical="center"/>
      <protection hidden="1"/>
    </xf>
    <xf numFmtId="3" fontId="31" fillId="33" borderId="0" xfId="0" applyNumberFormat="1" applyFont="1" applyFill="1" applyBorder="1" applyAlignment="1" applyProtection="1">
      <alignment horizontal="center"/>
      <protection hidden="1"/>
    </xf>
    <xf numFmtId="3" fontId="31" fillId="33" borderId="0" xfId="0" applyNumberFormat="1" applyFont="1" applyFill="1" applyBorder="1" applyAlignment="1" applyProtection="1">
      <alignment horizontal="center" vertical="center"/>
      <protection hidden="1"/>
    </xf>
    <xf numFmtId="168" fontId="31" fillId="33" borderId="0" xfId="42" applyNumberFormat="1" applyFont="1" applyFill="1" applyBorder="1" applyAlignment="1" applyProtection="1">
      <alignment horizontal="center" vertical="center"/>
      <protection hidden="1"/>
    </xf>
    <xf numFmtId="0" fontId="19" fillId="33" borderId="80" xfId="0" applyFont="1" applyFill="1" applyBorder="1" applyAlignment="1">
      <alignment horizontal="left" vertical="center"/>
    </xf>
    <xf numFmtId="0" fontId="19" fillId="33" borderId="0" xfId="0" applyFont="1" applyFill="1" applyAlignment="1">
      <alignment horizontal="left" vertical="center"/>
    </xf>
    <xf numFmtId="0" fontId="19" fillId="33" borderId="81" xfId="0" applyFont="1" applyFill="1" applyBorder="1" applyAlignment="1">
      <alignment horizontal="left" vertical="center"/>
    </xf>
    <xf numFmtId="0" fontId="17" fillId="33" borderId="0" xfId="0" applyFont="1" applyFill="1" applyAlignment="1">
      <alignment horizontal="left" wrapText="1"/>
    </xf>
    <xf numFmtId="0" fontId="17" fillId="33" borderId="25" xfId="0" applyFont="1" applyFill="1" applyBorder="1" applyAlignment="1">
      <alignment horizontal="left" wrapText="1"/>
    </xf>
    <xf numFmtId="0" fontId="17" fillId="33" borderId="74" xfId="0" applyFont="1" applyFill="1" applyBorder="1" applyAlignment="1">
      <alignment horizontal="left" wrapText="1"/>
    </xf>
    <xf numFmtId="0" fontId="17" fillId="33" borderId="82" xfId="0" applyFont="1" applyFill="1" applyBorder="1" applyAlignment="1">
      <alignment horizontal="left" wrapText="1"/>
    </xf>
    <xf numFmtId="0" fontId="17" fillId="33" borderId="81" xfId="0" applyFont="1" applyFill="1" applyBorder="1" applyAlignment="1">
      <alignment horizontal="left" wrapText="1"/>
    </xf>
    <xf numFmtId="0" fontId="17" fillId="33" borderId="83" xfId="0" applyFont="1" applyFill="1" applyBorder="1" applyAlignment="1">
      <alignment horizontal="left" wrapText="1"/>
    </xf>
    <xf numFmtId="168" fontId="35" fillId="33" borderId="0" xfId="42" applyNumberFormat="1" applyFont="1" applyFill="1" applyBorder="1" applyAlignment="1" applyProtection="1">
      <alignment horizontal="center" vertical="center"/>
      <protection hidden="1"/>
    </xf>
    <xf numFmtId="0" fontId="32" fillId="33" borderId="0" xfId="0" applyFont="1" applyFill="1" applyBorder="1" applyAlignment="1" applyProtection="1">
      <alignment horizontal="center"/>
      <protection hidden="1"/>
    </xf>
    <xf numFmtId="0" fontId="147" fillId="33" borderId="0" xfId="0" applyFont="1" applyFill="1" applyAlignment="1" applyProtection="1">
      <alignment horizontal="center" vertical="center" wrapText="1"/>
      <protection/>
    </xf>
    <xf numFmtId="0" fontId="149" fillId="33" borderId="80" xfId="0" applyFont="1" applyFill="1" applyBorder="1" applyAlignment="1" applyProtection="1">
      <alignment vertical="center" wrapText="1"/>
      <protection/>
    </xf>
    <xf numFmtId="0" fontId="149" fillId="33" borderId="0" xfId="0" applyFont="1" applyFill="1" applyBorder="1" applyAlignment="1" applyProtection="1">
      <alignment vertical="center" wrapText="1"/>
      <protection/>
    </xf>
    <xf numFmtId="0" fontId="149" fillId="33" borderId="81" xfId="0" applyFont="1" applyFill="1" applyBorder="1" applyAlignment="1" applyProtection="1">
      <alignment vertical="center" wrapText="1"/>
      <protection/>
    </xf>
    <xf numFmtId="0" fontId="34" fillId="33" borderId="0" xfId="0" applyFont="1" applyFill="1" applyBorder="1" applyAlignment="1" applyProtection="1">
      <alignment horizontal="center"/>
      <protection hidden="1"/>
    </xf>
    <xf numFmtId="14" fontId="37" fillId="33" borderId="11" xfId="0" applyNumberFormat="1" applyFont="1" applyFill="1" applyBorder="1" applyAlignment="1" applyProtection="1" quotePrefix="1">
      <alignment horizontal="center"/>
      <protection/>
    </xf>
    <xf numFmtId="14" fontId="37" fillId="33" borderId="0" xfId="0" applyNumberFormat="1" applyFont="1" applyFill="1" applyBorder="1" applyAlignment="1" applyProtection="1" quotePrefix="1">
      <alignment horizontal="center"/>
      <protection/>
    </xf>
    <xf numFmtId="14" fontId="37" fillId="33" borderId="0" xfId="0" applyNumberFormat="1" applyFont="1" applyFill="1" applyBorder="1" applyAlignment="1" applyProtection="1">
      <alignment horizontal="center"/>
      <protection/>
    </xf>
    <xf numFmtId="14" fontId="37" fillId="33" borderId="10" xfId="0" applyNumberFormat="1" applyFont="1" applyFill="1" applyBorder="1" applyAlignment="1" applyProtection="1">
      <alignment horizontal="center"/>
      <protection/>
    </xf>
    <xf numFmtId="3" fontId="31" fillId="33" borderId="0" xfId="0" applyNumberFormat="1" applyFont="1" applyFill="1" applyBorder="1" applyAlignment="1" applyProtection="1">
      <alignment horizontal="center" vertical="center"/>
      <protection hidden="1"/>
    </xf>
    <xf numFmtId="3" fontId="35" fillId="33" borderId="0" xfId="0" applyNumberFormat="1" applyFont="1" applyFill="1" applyBorder="1" applyAlignment="1" applyProtection="1">
      <alignment horizontal="center" vertical="center"/>
      <protection hidden="1"/>
    </xf>
    <xf numFmtId="167" fontId="35" fillId="33" borderId="0" xfId="42" applyNumberFormat="1" applyFont="1" applyFill="1" applyBorder="1" applyAlignment="1" applyProtection="1">
      <alignment horizontal="center" vertical="center"/>
      <protection hidden="1"/>
    </xf>
    <xf numFmtId="0" fontId="21" fillId="33" borderId="11" xfId="0" applyFont="1" applyFill="1" applyBorder="1" applyAlignment="1" applyProtection="1">
      <alignment horizontal="center"/>
      <protection/>
    </xf>
    <xf numFmtId="0" fontId="21" fillId="33" borderId="0" xfId="0" applyFont="1" applyFill="1" applyBorder="1" applyAlignment="1" applyProtection="1">
      <alignment horizontal="center"/>
      <protection/>
    </xf>
    <xf numFmtId="0" fontId="21" fillId="33" borderId="10" xfId="0" applyFont="1" applyFill="1" applyBorder="1" applyAlignment="1" applyProtection="1">
      <alignment horizontal="center"/>
      <protection/>
    </xf>
    <xf numFmtId="0" fontId="17" fillId="33" borderId="0" xfId="0" applyFont="1" applyFill="1" applyAlignment="1">
      <alignment wrapText="1"/>
    </xf>
    <xf numFmtId="0" fontId="17" fillId="33" borderId="25" xfId="0" applyFont="1" applyFill="1" applyBorder="1" applyAlignment="1">
      <alignment wrapText="1"/>
    </xf>
    <xf numFmtId="0" fontId="150" fillId="33" borderId="0" xfId="57" applyFont="1" applyFill="1" applyBorder="1" applyAlignment="1" applyProtection="1">
      <alignment horizontal="right" wrapText="1"/>
      <protection/>
    </xf>
    <xf numFmtId="0" fontId="150" fillId="33" borderId="25" xfId="57" applyFont="1" applyFill="1" applyBorder="1" applyAlignment="1" applyProtection="1">
      <alignment horizontal="right" wrapText="1"/>
      <protection/>
    </xf>
    <xf numFmtId="0" fontId="19" fillId="33" borderId="0" xfId="0" applyFont="1" applyFill="1" applyBorder="1" applyAlignment="1">
      <alignment wrapText="1"/>
    </xf>
    <xf numFmtId="4" fontId="31" fillId="33" borderId="0" xfId="42" applyNumberFormat="1" applyFont="1" applyFill="1" applyBorder="1" applyAlignment="1" applyProtection="1">
      <alignment horizontal="center" vertical="center"/>
      <protection hidden="1"/>
    </xf>
    <xf numFmtId="4" fontId="31" fillId="33" borderId="0" xfId="42" applyNumberFormat="1" applyFont="1" applyFill="1" applyBorder="1" applyAlignment="1" applyProtection="1">
      <alignment horizontal="center" vertical="center"/>
      <protection hidden="1"/>
    </xf>
    <xf numFmtId="0" fontId="17" fillId="33" borderId="0" xfId="0" applyFont="1" applyFill="1" applyBorder="1" applyAlignment="1" applyProtection="1">
      <alignment horizontal="right"/>
      <protection hidden="1"/>
    </xf>
    <xf numFmtId="1" fontId="35" fillId="33" borderId="0" xfId="0" applyNumberFormat="1" applyFont="1" applyFill="1" applyBorder="1" applyAlignment="1" applyProtection="1">
      <alignment horizontal="center" vertical="center"/>
      <protection hidden="1"/>
    </xf>
    <xf numFmtId="0" fontId="19" fillId="33" borderId="0" xfId="0" applyFont="1" applyFill="1" applyBorder="1" applyAlignment="1">
      <alignment horizontal="center" wrapText="1"/>
    </xf>
    <xf numFmtId="14" fontId="16" fillId="33" borderId="11" xfId="0" applyNumberFormat="1" applyFont="1" applyFill="1" applyBorder="1" applyAlignment="1" applyProtection="1">
      <alignment horizontal="center"/>
      <protection/>
    </xf>
    <xf numFmtId="14" fontId="16" fillId="33" borderId="0" xfId="0" applyNumberFormat="1" applyFont="1" applyFill="1" applyBorder="1" applyAlignment="1" applyProtection="1" quotePrefix="1">
      <alignment horizontal="center"/>
      <protection/>
    </xf>
    <xf numFmtId="14" fontId="16" fillId="33" borderId="0" xfId="0" applyNumberFormat="1" applyFont="1" applyFill="1" applyBorder="1" applyAlignment="1" applyProtection="1">
      <alignment horizontal="center"/>
      <protection/>
    </xf>
    <xf numFmtId="14" fontId="16" fillId="33" borderId="10" xfId="0" applyNumberFormat="1" applyFont="1" applyFill="1" applyBorder="1" applyAlignment="1" applyProtection="1">
      <alignment horizontal="center"/>
      <protection/>
    </xf>
    <xf numFmtId="1" fontId="31" fillId="33" borderId="0" xfId="0" applyNumberFormat="1" applyFont="1" applyFill="1" applyBorder="1" applyAlignment="1" applyProtection="1">
      <alignment horizontal="center" vertical="center"/>
      <protection hidden="1"/>
    </xf>
    <xf numFmtId="0" fontId="19" fillId="33" borderId="0" xfId="0" applyFont="1" applyFill="1" applyAlignment="1">
      <alignment horizontal="left"/>
    </xf>
    <xf numFmtId="1" fontId="31" fillId="33" borderId="0" xfId="0" applyNumberFormat="1" applyFont="1" applyFill="1" applyBorder="1" applyAlignment="1" applyProtection="1">
      <alignment horizontal="center" vertical="center"/>
      <protection hidden="1"/>
    </xf>
    <xf numFmtId="4" fontId="35" fillId="33" borderId="0" xfId="42" applyNumberFormat="1" applyFont="1" applyFill="1" applyBorder="1" applyAlignment="1" applyProtection="1">
      <alignment horizontal="center" vertical="center"/>
      <protection hidden="1"/>
    </xf>
    <xf numFmtId="168" fontId="31" fillId="33" borderId="0" xfId="42" applyNumberFormat="1" applyFont="1" applyFill="1" applyBorder="1" applyAlignment="1" applyProtection="1">
      <alignment horizontal="center" vertical="center"/>
      <protection hidden="1"/>
    </xf>
    <xf numFmtId="167" fontId="31" fillId="33" borderId="0" xfId="42" applyNumberFormat="1" applyFont="1" applyFill="1" applyBorder="1" applyAlignment="1" applyProtection="1">
      <alignment horizontal="center" vertical="center"/>
      <protection hidden="1"/>
    </xf>
    <xf numFmtId="0" fontId="17" fillId="33" borderId="80" xfId="0" applyFont="1" applyFill="1" applyBorder="1" applyAlignment="1">
      <alignment horizontal="left" wrapText="1"/>
    </xf>
    <xf numFmtId="0" fontId="17" fillId="33" borderId="84" xfId="0" applyFont="1" applyFill="1" applyBorder="1" applyAlignment="1">
      <alignment horizontal="left" wrapText="1"/>
    </xf>
    <xf numFmtId="0" fontId="27" fillId="34" borderId="24" xfId="74" applyNumberFormat="1" applyFont="1" applyFill="1" applyBorder="1" applyAlignment="1">
      <alignment horizontal="left" vertical="top" wrapText="1"/>
      <protection/>
    </xf>
    <xf numFmtId="0" fontId="27" fillId="34" borderId="0" xfId="74" applyNumberFormat="1" applyFont="1" applyFill="1" applyBorder="1" applyAlignment="1">
      <alignment horizontal="left" vertical="top" wrapText="1"/>
      <protection/>
    </xf>
    <xf numFmtId="0" fontId="6" fillId="38" borderId="0" xfId="64" applyFont="1" applyFill="1" applyAlignment="1">
      <alignment wrapText="1"/>
      <protection/>
    </xf>
    <xf numFmtId="0" fontId="6" fillId="38" borderId="0" xfId="64" applyFont="1" applyFill="1" applyBorder="1" applyAlignment="1">
      <alignment wrapText="1"/>
      <protection/>
    </xf>
    <xf numFmtId="0" fontId="46" fillId="38" borderId="0" xfId="0" applyNumberFormat="1" applyFont="1" applyFill="1" applyBorder="1" applyAlignment="1">
      <alignment wrapText="1"/>
    </xf>
    <xf numFmtId="0" fontId="58" fillId="36" borderId="0" xfId="67" applyNumberFormat="1" applyFont="1" applyFill="1" applyBorder="1" applyAlignment="1">
      <alignment horizontal="left" wrapText="1"/>
    </xf>
    <xf numFmtId="0" fontId="58" fillId="36" borderId="10" xfId="67" applyNumberFormat="1" applyFont="1" applyFill="1" applyBorder="1" applyAlignment="1">
      <alignment horizontal="left" wrapText="1"/>
    </xf>
    <xf numFmtId="0" fontId="13" fillId="36" borderId="0" xfId="67" applyNumberFormat="1" applyFont="1" applyFill="1" applyBorder="1" applyAlignment="1">
      <alignment horizontal="left"/>
    </xf>
    <xf numFmtId="0" fontId="13" fillId="36" borderId="10" xfId="67" applyNumberFormat="1" applyFont="1" applyFill="1" applyBorder="1" applyAlignment="1">
      <alignment horizontal="left"/>
    </xf>
    <xf numFmtId="0" fontId="13" fillId="36" borderId="78" xfId="67" applyNumberFormat="1" applyFont="1" applyFill="1" applyBorder="1" applyAlignment="1">
      <alignment horizontal="center"/>
    </xf>
    <xf numFmtId="0" fontId="46" fillId="36" borderId="0" xfId="0" applyNumberFormat="1" applyFont="1" applyFill="1" applyBorder="1" applyAlignment="1">
      <alignment horizontal="left" wrapText="1"/>
    </xf>
    <xf numFmtId="0" fontId="0" fillId="36" borderId="24" xfId="0" applyNumberFormat="1" applyFont="1" applyFill="1" applyBorder="1" applyAlignment="1">
      <alignment horizontal="left" vertical="top" wrapText="1"/>
    </xf>
    <xf numFmtId="0" fontId="0" fillId="36" borderId="0" xfId="0" applyNumberFormat="1" applyFont="1" applyFill="1" applyBorder="1" applyAlignment="1">
      <alignment horizontal="left" vertical="top" wrapText="1"/>
    </xf>
    <xf numFmtId="0" fontId="6" fillId="34" borderId="20" xfId="0" applyFont="1" applyFill="1" applyBorder="1" applyAlignment="1">
      <alignment horizontal="left" wrapText="1"/>
    </xf>
    <xf numFmtId="0" fontId="6" fillId="34" borderId="21" xfId="0" applyFont="1" applyFill="1" applyBorder="1" applyAlignment="1">
      <alignment horizontal="left" wrapText="1"/>
    </xf>
    <xf numFmtId="0" fontId="86" fillId="0" borderId="64" xfId="67" applyNumberFormat="1" applyFont="1" applyBorder="1" applyAlignment="1">
      <alignment vertical="top" wrapText="1"/>
    </xf>
    <xf numFmtId="0" fontId="86" fillId="0" borderId="0" xfId="67" applyNumberFormat="1" applyFont="1" applyBorder="1" applyAlignment="1">
      <alignment vertical="top" wrapText="1"/>
    </xf>
    <xf numFmtId="0" fontId="86" fillId="0" borderId="73" xfId="67" applyNumberFormat="1" applyFont="1" applyBorder="1" applyAlignment="1">
      <alignment vertical="top" wrapText="1"/>
    </xf>
    <xf numFmtId="0" fontId="58" fillId="0" borderId="85" xfId="67" applyNumberFormat="1" applyFont="1" applyBorder="1" applyAlignment="1">
      <alignment horizontal="left" wrapText="1"/>
    </xf>
    <xf numFmtId="0" fontId="58" fillId="0" borderId="21" xfId="67" applyNumberFormat="1" applyFont="1" applyBorder="1" applyAlignment="1">
      <alignment horizontal="left" wrapText="1"/>
    </xf>
    <xf numFmtId="0" fontId="58" fillId="0" borderId="69" xfId="67" applyNumberFormat="1" applyFont="1" applyBorder="1" applyAlignment="1">
      <alignment horizontal="center" wrapText="1"/>
    </xf>
    <xf numFmtId="0" fontId="58" fillId="0" borderId="79" xfId="67" applyNumberFormat="1" applyFont="1" applyBorder="1" applyAlignment="1">
      <alignment horizontal="center" wrapText="1"/>
    </xf>
    <xf numFmtId="0" fontId="58" fillId="0" borderId="27" xfId="67" applyNumberFormat="1" applyFont="1" applyBorder="1" applyAlignment="1">
      <alignment horizontal="center" wrapText="1"/>
    </xf>
    <xf numFmtId="0" fontId="58" fillId="0" borderId="77" xfId="67" applyNumberFormat="1" applyFont="1" applyBorder="1" applyAlignment="1">
      <alignment horizontal="center" wrapText="1"/>
    </xf>
    <xf numFmtId="0" fontId="86" fillId="0" borderId="86" xfId="67" applyNumberFormat="1" applyFont="1" applyBorder="1" applyAlignment="1">
      <alignment vertical="top" wrapText="1"/>
    </xf>
    <xf numFmtId="0" fontId="86" fillId="0" borderId="19" xfId="67" applyNumberFormat="1" applyFont="1" applyBorder="1" applyAlignment="1">
      <alignment vertical="top" wrapText="1"/>
    </xf>
    <xf numFmtId="0" fontId="86" fillId="0" borderId="87" xfId="67" applyNumberFormat="1" applyFont="1" applyBorder="1" applyAlignment="1">
      <alignment vertical="top" wrapText="1"/>
    </xf>
    <xf numFmtId="0" fontId="86" fillId="0" borderId="16" xfId="67" applyNumberFormat="1" applyFont="1" applyBorder="1" applyAlignment="1">
      <alignment vertical="top" wrapText="1"/>
    </xf>
    <xf numFmtId="0" fontId="82" fillId="0" borderId="57" xfId="67" applyNumberFormat="1" applyFont="1" applyBorder="1" applyAlignment="1">
      <alignment horizontal="left"/>
    </xf>
    <xf numFmtId="0" fontId="82" fillId="0" borderId="88" xfId="67" applyNumberFormat="1" applyFont="1" applyBorder="1" applyAlignment="1">
      <alignment horizontal="left"/>
    </xf>
    <xf numFmtId="2" fontId="82" fillId="0" borderId="89" xfId="67" applyNumberFormat="1" applyFont="1" applyBorder="1" applyAlignment="1">
      <alignment horizontal="center"/>
    </xf>
    <xf numFmtId="2" fontId="82" fillId="0" borderId="88" xfId="67" applyNumberFormat="1" applyFont="1" applyBorder="1" applyAlignment="1">
      <alignment horizontal="center"/>
    </xf>
    <xf numFmtId="0" fontId="82" fillId="0" borderId="89" xfId="67" applyNumberFormat="1" applyFont="1" applyBorder="1" applyAlignment="1">
      <alignment horizontal="left"/>
    </xf>
    <xf numFmtId="0" fontId="82" fillId="0" borderId="11" xfId="67" applyNumberFormat="1" applyFont="1" applyBorder="1" applyAlignment="1">
      <alignment horizontal="left"/>
    </xf>
    <xf numFmtId="0" fontId="82" fillId="0" borderId="59" xfId="67" applyNumberFormat="1" applyFont="1" applyBorder="1" applyAlignment="1">
      <alignment horizontal="left"/>
    </xf>
    <xf numFmtId="0" fontId="82" fillId="0" borderId="90" xfId="67" applyNumberFormat="1" applyFont="1" applyBorder="1" applyAlignment="1">
      <alignment horizontal="left"/>
    </xf>
    <xf numFmtId="4" fontId="82" fillId="0" borderId="91" xfId="67" applyNumberFormat="1" applyFont="1" applyBorder="1" applyAlignment="1">
      <alignment horizontal="center"/>
    </xf>
    <xf numFmtId="4" fontId="82" fillId="0" borderId="90" xfId="67" applyNumberFormat="1" applyFont="1" applyBorder="1" applyAlignment="1">
      <alignment horizontal="center"/>
    </xf>
    <xf numFmtId="0" fontId="82" fillId="0" borderId="91" xfId="67" applyNumberFormat="1" applyFont="1" applyBorder="1" applyAlignment="1">
      <alignment horizontal="left"/>
    </xf>
    <xf numFmtId="0" fontId="82" fillId="0" borderId="12" xfId="67" applyNumberFormat="1" applyFont="1" applyBorder="1" applyAlignment="1">
      <alignment horizontal="left"/>
    </xf>
    <xf numFmtId="0" fontId="81" fillId="0" borderId="87" xfId="67" applyNumberFormat="1" applyFont="1" applyBorder="1" applyAlignment="1">
      <alignment/>
    </xf>
    <xf numFmtId="0" fontId="81" fillId="0" borderId="17" xfId="67" applyNumberFormat="1" applyFont="1" applyBorder="1" applyAlignment="1">
      <alignment/>
    </xf>
    <xf numFmtId="2" fontId="82" fillId="0" borderId="92" xfId="67" applyNumberFormat="1" applyFont="1" applyBorder="1" applyAlignment="1">
      <alignment horizontal="center"/>
    </xf>
    <xf numFmtId="2" fontId="82" fillId="0" borderId="93" xfId="67" applyNumberFormat="1" applyFont="1" applyBorder="1" applyAlignment="1">
      <alignment horizontal="center"/>
    </xf>
    <xf numFmtId="0" fontId="81" fillId="0" borderId="92" xfId="67" applyNumberFormat="1" applyFont="1" applyBorder="1" applyAlignment="1">
      <alignment horizontal="center"/>
    </xf>
    <xf numFmtId="0" fontId="81" fillId="0" borderId="15" xfId="67" applyNumberFormat="1" applyFont="1" applyBorder="1" applyAlignment="1">
      <alignment horizontal="center"/>
    </xf>
    <xf numFmtId="2" fontId="82" fillId="0" borderId="91" xfId="67" applyNumberFormat="1" applyFont="1" applyBorder="1" applyAlignment="1">
      <alignment horizontal="center"/>
    </xf>
    <xf numFmtId="2" fontId="82" fillId="0" borderId="90" xfId="67" applyNumberFormat="1" applyFont="1" applyBorder="1" applyAlignment="1">
      <alignment horizontal="center"/>
    </xf>
    <xf numFmtId="0" fontId="82" fillId="0" borderId="64" xfId="67" applyNumberFormat="1" applyFont="1" applyBorder="1" applyAlignment="1">
      <alignment horizontal="left" wrapText="1"/>
    </xf>
    <xf numFmtId="0" fontId="82" fillId="0" borderId="10" xfId="67" applyNumberFormat="1" applyFont="1" applyBorder="1" applyAlignment="1">
      <alignment horizontal="left" wrapText="1"/>
    </xf>
    <xf numFmtId="0" fontId="82" fillId="0" borderId="91" xfId="67" applyNumberFormat="1" applyFont="1" applyBorder="1" applyAlignment="1">
      <alignment horizontal="center"/>
    </xf>
    <xf numFmtId="0" fontId="82" fillId="0" borderId="90" xfId="67" applyNumberFormat="1" applyFont="1" applyBorder="1" applyAlignment="1">
      <alignment horizontal="center"/>
    </xf>
    <xf numFmtId="0" fontId="82" fillId="0" borderId="92" xfId="67" applyNumberFormat="1" applyFont="1" applyBorder="1" applyAlignment="1">
      <alignment horizontal="center"/>
    </xf>
    <xf numFmtId="0" fontId="82" fillId="0" borderId="93" xfId="67" applyNumberFormat="1" applyFont="1" applyBorder="1" applyAlignment="1">
      <alignment horizontal="center"/>
    </xf>
    <xf numFmtId="0" fontId="82" fillId="0" borderId="89" xfId="67" applyNumberFormat="1" applyFont="1" applyBorder="1" applyAlignment="1">
      <alignment horizontal="center"/>
    </xf>
    <xf numFmtId="0" fontId="82" fillId="0" borderId="88" xfId="67" applyNumberFormat="1" applyFont="1" applyBorder="1" applyAlignment="1">
      <alignment horizontal="center"/>
    </xf>
    <xf numFmtId="0" fontId="83" fillId="0" borderId="57" xfId="67" applyNumberFormat="1" applyFont="1" applyBorder="1" applyAlignment="1">
      <alignment horizontal="left"/>
    </xf>
    <xf numFmtId="0" fontId="83" fillId="0" borderId="88" xfId="67" applyNumberFormat="1" applyFont="1" applyBorder="1" applyAlignment="1">
      <alignment horizontal="left"/>
    </xf>
    <xf numFmtId="0" fontId="81" fillId="0" borderId="89" xfId="67" applyNumberFormat="1" applyFont="1" applyBorder="1" applyAlignment="1">
      <alignment horizontal="center"/>
    </xf>
    <xf numFmtId="0" fontId="81" fillId="0" borderId="11" xfId="67" applyNumberFormat="1" applyFont="1" applyBorder="1" applyAlignment="1">
      <alignment horizontal="center"/>
    </xf>
    <xf numFmtId="1" fontId="46" fillId="36" borderId="77" xfId="67" applyNumberFormat="1" applyFont="1" applyFill="1" applyBorder="1" applyAlignment="1">
      <alignment horizontal="center"/>
    </xf>
    <xf numFmtId="1" fontId="46" fillId="36" borderId="78" xfId="67" applyNumberFormat="1" applyFont="1" applyFill="1" applyBorder="1" applyAlignment="1">
      <alignment horizontal="center"/>
    </xf>
    <xf numFmtId="1" fontId="46" fillId="36" borderId="79" xfId="67" applyNumberFormat="1" applyFont="1" applyFill="1" applyBorder="1" applyAlignment="1">
      <alignment horizontal="center"/>
    </xf>
    <xf numFmtId="0" fontId="79" fillId="0" borderId="67" xfId="67" applyNumberFormat="1" applyFont="1" applyBorder="1" applyAlignment="1">
      <alignment horizontal="left" wrapText="1"/>
    </xf>
    <xf numFmtId="0" fontId="79" fillId="0" borderId="0" xfId="67" applyNumberFormat="1" applyFont="1" applyBorder="1" applyAlignment="1">
      <alignment horizontal="left" wrapText="1"/>
    </xf>
    <xf numFmtId="0" fontId="13" fillId="0" borderId="64" xfId="67" applyNumberFormat="1" applyFont="1" applyBorder="1" applyAlignment="1">
      <alignment wrapText="1"/>
    </xf>
    <xf numFmtId="0" fontId="13" fillId="0" borderId="0" xfId="67" applyNumberFormat="1" applyFont="1" applyBorder="1" applyAlignment="1">
      <alignment wrapText="1"/>
    </xf>
    <xf numFmtId="0" fontId="81" fillId="0" borderId="94" xfId="67" applyNumberFormat="1" applyFont="1" applyBorder="1" applyAlignment="1">
      <alignment horizontal="center"/>
    </xf>
    <xf numFmtId="0" fontId="81" fillId="0" borderId="52" xfId="67" applyNumberFormat="1" applyFont="1" applyBorder="1" applyAlignment="1">
      <alignment horizontal="center"/>
    </xf>
    <xf numFmtId="0" fontId="81" fillId="0" borderId="95" xfId="67" applyNumberFormat="1" applyFont="1" applyBorder="1" applyAlignment="1">
      <alignment horizontal="center"/>
    </xf>
    <xf numFmtId="0" fontId="81" fillId="0" borderId="51" xfId="67" applyNumberFormat="1" applyFont="1" applyBorder="1" applyAlignment="1">
      <alignment horizontal="center"/>
    </xf>
    <xf numFmtId="0" fontId="139" fillId="0" borderId="96" xfId="68" applyNumberFormat="1" applyFont="1" applyBorder="1" applyAlignment="1">
      <alignment horizontal="center"/>
    </xf>
    <xf numFmtId="0" fontId="139" fillId="0" borderId="97" xfId="68" applyNumberFormat="1" applyFont="1" applyBorder="1" applyAlignment="1">
      <alignment horizontal="center"/>
    </xf>
    <xf numFmtId="0" fontId="139" fillId="0" borderId="98" xfId="68" applyNumberFormat="1" applyFont="1" applyBorder="1" applyAlignment="1">
      <alignment horizontal="center"/>
    </xf>
    <xf numFmtId="0" fontId="139" fillId="0" borderId="39" xfId="68" applyNumberFormat="1" applyFont="1" applyBorder="1" applyAlignment="1">
      <alignment horizont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Currency 2"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Hyperlink 2 2" xfId="59"/>
    <cellStyle name="Hyperlink 2 3" xfId="60"/>
    <cellStyle name="Input" xfId="61"/>
    <cellStyle name="Linked Cell" xfId="62"/>
    <cellStyle name="Neutral" xfId="63"/>
    <cellStyle name="Normal 2" xfId="64"/>
    <cellStyle name="Normal 2 2" xfId="65"/>
    <cellStyle name="Normal 2_Statement of Energy Performance" xfId="66"/>
    <cellStyle name="Normal 3" xfId="67"/>
    <cellStyle name="Normal 4" xfId="68"/>
    <cellStyle name="Normal_Alpha" xfId="69"/>
    <cellStyle name="Normal_Alpha 2" xfId="70"/>
    <cellStyle name="Normal_ALPHA_5" xfId="71"/>
    <cellStyle name="Normal_GHG3_On-Site Emissions Factors" xfId="72"/>
    <cellStyle name="Normal_Instructions" xfId="73"/>
    <cellStyle name="Normal_Statement of Energy Performance" xfId="74"/>
    <cellStyle name="Note" xfId="75"/>
    <cellStyle name="Output" xfId="76"/>
    <cellStyle name="Percent" xfId="77"/>
    <cellStyle name="Percent 2" xfId="78"/>
    <cellStyle name="Percent 2 2" xfId="79"/>
    <cellStyle name="Percent 2 3" xfId="80"/>
    <cellStyle name="Title" xfId="81"/>
    <cellStyle name="Total" xfId="82"/>
    <cellStyle name="Warning Text"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3875"/>
          <c:w val="0.944"/>
          <c:h val="0.8345"/>
        </c:manualLayout>
      </c:layout>
      <c:scatterChart>
        <c:scatterStyle val="smoothMarker"/>
        <c:varyColors val="0"/>
        <c:ser>
          <c:idx val="4"/>
          <c:order val="1"/>
          <c:tx>
            <c:v>TPE Intercept</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Modelcurrent!$E$5:$E$529</c:f>
              <c:numCache>
                <c:ptCount val="5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1</c:v>
                </c:pt>
                <c:pt idx="231">
                  <c:v>1</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1</c:v>
                </c:pt>
                <c:pt idx="246">
                  <c:v>1</c:v>
                </c:pt>
                <c:pt idx="247">
                  <c:v>1</c:v>
                </c:pt>
                <c:pt idx="248">
                  <c:v>1</c:v>
                </c:pt>
                <c:pt idx="249">
                  <c:v>1</c:v>
                </c:pt>
                <c:pt idx="250">
                  <c:v>1</c:v>
                </c:pt>
                <c:pt idx="251">
                  <c:v>1</c:v>
                </c:pt>
                <c:pt idx="252">
                  <c:v>1</c:v>
                </c:pt>
                <c:pt idx="253">
                  <c:v>1</c:v>
                </c:pt>
                <c:pt idx="254">
                  <c:v>1</c:v>
                </c:pt>
                <c:pt idx="255">
                  <c:v>1</c:v>
                </c:pt>
                <c:pt idx="256">
                  <c:v>1</c:v>
                </c:pt>
                <c:pt idx="257">
                  <c:v>1</c:v>
                </c:pt>
                <c:pt idx="258">
                  <c:v>1</c:v>
                </c:pt>
                <c:pt idx="259">
                  <c:v>1</c:v>
                </c:pt>
                <c:pt idx="260">
                  <c:v>1</c:v>
                </c:pt>
                <c:pt idx="261">
                  <c:v>1</c:v>
                </c:pt>
                <c:pt idx="262">
                  <c:v>1</c:v>
                </c:pt>
                <c:pt idx="263">
                  <c:v>1</c:v>
                </c:pt>
                <c:pt idx="264">
                  <c:v>1</c:v>
                </c:pt>
                <c:pt idx="265">
                  <c:v>1</c:v>
                </c:pt>
                <c:pt idx="266">
                  <c:v>1</c:v>
                </c:pt>
                <c:pt idx="267">
                  <c:v>1</c:v>
                </c:pt>
                <c:pt idx="268">
                  <c:v>1</c:v>
                </c:pt>
                <c:pt idx="269">
                  <c:v>1</c:v>
                </c:pt>
                <c:pt idx="270">
                  <c:v>1</c:v>
                </c:pt>
                <c:pt idx="271">
                  <c:v>1</c:v>
                </c:pt>
                <c:pt idx="272">
                  <c:v>1</c:v>
                </c:pt>
                <c:pt idx="273">
                  <c:v>1</c:v>
                </c:pt>
                <c:pt idx="274">
                  <c:v>1</c:v>
                </c:pt>
                <c:pt idx="275">
                  <c:v>1</c:v>
                </c:pt>
                <c:pt idx="276">
                  <c:v>1</c:v>
                </c:pt>
                <c:pt idx="277">
                  <c:v>1</c:v>
                </c:pt>
                <c:pt idx="278">
                  <c:v>1</c:v>
                </c:pt>
                <c:pt idx="279">
                  <c:v>1</c:v>
                </c:pt>
                <c:pt idx="280">
                  <c:v>1</c:v>
                </c:pt>
                <c:pt idx="281">
                  <c:v>1</c:v>
                </c:pt>
                <c:pt idx="282">
                  <c:v>1</c:v>
                </c:pt>
                <c:pt idx="283">
                  <c:v>1</c:v>
                </c:pt>
                <c:pt idx="284">
                  <c:v>1</c:v>
                </c:pt>
                <c:pt idx="285">
                  <c:v>1</c:v>
                </c:pt>
                <c:pt idx="286">
                  <c:v>1</c:v>
                </c:pt>
                <c:pt idx="287">
                  <c:v>1</c:v>
                </c:pt>
                <c:pt idx="288">
                  <c:v>1</c:v>
                </c:pt>
                <c:pt idx="289">
                  <c:v>1</c:v>
                </c:pt>
                <c:pt idx="290">
                  <c:v>1</c:v>
                </c:pt>
                <c:pt idx="291">
                  <c:v>1</c:v>
                </c:pt>
                <c:pt idx="292">
                  <c:v>1</c:v>
                </c:pt>
                <c:pt idx="293">
                  <c:v>1</c:v>
                </c:pt>
                <c:pt idx="294">
                  <c:v>1</c:v>
                </c:pt>
                <c:pt idx="295">
                  <c:v>1</c:v>
                </c:pt>
                <c:pt idx="296">
                  <c:v>1</c:v>
                </c:pt>
                <c:pt idx="297">
                  <c:v>1</c:v>
                </c:pt>
                <c:pt idx="298">
                  <c:v>1</c:v>
                </c:pt>
                <c:pt idx="299">
                  <c:v>1</c:v>
                </c:pt>
                <c:pt idx="300">
                  <c:v>1</c:v>
                </c:pt>
                <c:pt idx="301">
                  <c:v>1</c:v>
                </c:pt>
                <c:pt idx="302">
                  <c:v>1</c:v>
                </c:pt>
                <c:pt idx="303">
                  <c:v>1</c:v>
                </c:pt>
                <c:pt idx="304">
                  <c:v>1</c:v>
                </c:pt>
                <c:pt idx="305">
                  <c:v>1</c:v>
                </c:pt>
                <c:pt idx="306">
                  <c:v>1</c:v>
                </c:pt>
                <c:pt idx="307">
                  <c:v>1</c:v>
                </c:pt>
                <c:pt idx="308">
                  <c:v>1</c:v>
                </c:pt>
                <c:pt idx="309">
                  <c:v>1</c:v>
                </c:pt>
                <c:pt idx="310">
                  <c:v>1</c:v>
                </c:pt>
                <c:pt idx="311">
                  <c:v>1</c:v>
                </c:pt>
                <c:pt idx="312">
                  <c:v>1</c:v>
                </c:pt>
                <c:pt idx="313">
                  <c:v>1</c:v>
                </c:pt>
                <c:pt idx="314">
                  <c:v>1</c:v>
                </c:pt>
                <c:pt idx="315">
                  <c:v>1</c:v>
                </c:pt>
                <c:pt idx="316">
                  <c:v>1</c:v>
                </c:pt>
                <c:pt idx="317">
                  <c:v>1</c:v>
                </c:pt>
                <c:pt idx="318">
                  <c:v>1</c:v>
                </c:pt>
                <c:pt idx="319">
                  <c:v>1</c:v>
                </c:pt>
                <c:pt idx="320">
                  <c:v>1</c:v>
                </c:pt>
                <c:pt idx="321">
                  <c:v>1</c:v>
                </c:pt>
                <c:pt idx="322">
                  <c:v>1</c:v>
                </c:pt>
                <c:pt idx="323">
                  <c:v>1</c:v>
                </c:pt>
                <c:pt idx="324">
                  <c:v>1</c:v>
                </c:pt>
                <c:pt idx="325">
                  <c:v>1</c:v>
                </c:pt>
                <c:pt idx="326">
                  <c:v>1</c:v>
                </c:pt>
                <c:pt idx="327">
                  <c:v>1</c:v>
                </c:pt>
                <c:pt idx="328">
                  <c:v>1</c:v>
                </c:pt>
                <c:pt idx="329">
                  <c:v>1</c:v>
                </c:pt>
                <c:pt idx="330">
                  <c:v>1</c:v>
                </c:pt>
                <c:pt idx="331">
                  <c:v>1</c:v>
                </c:pt>
                <c:pt idx="332">
                  <c:v>1</c:v>
                </c:pt>
                <c:pt idx="333">
                  <c:v>1</c:v>
                </c:pt>
                <c:pt idx="334">
                  <c:v>1</c:v>
                </c:pt>
                <c:pt idx="335">
                  <c:v>1</c:v>
                </c:pt>
                <c:pt idx="336">
                  <c:v>1</c:v>
                </c:pt>
                <c:pt idx="337">
                  <c:v>1</c:v>
                </c:pt>
                <c:pt idx="338">
                  <c:v>1</c:v>
                </c:pt>
                <c:pt idx="339">
                  <c:v>1</c:v>
                </c:pt>
                <c:pt idx="340">
                  <c:v>1</c:v>
                </c:pt>
                <c:pt idx="341">
                  <c:v>1</c:v>
                </c:pt>
                <c:pt idx="342">
                  <c:v>1</c:v>
                </c:pt>
                <c:pt idx="343">
                  <c:v>1</c:v>
                </c:pt>
                <c:pt idx="344">
                  <c:v>1</c:v>
                </c:pt>
                <c:pt idx="345">
                  <c:v>1</c:v>
                </c:pt>
                <c:pt idx="346">
                  <c:v>1</c:v>
                </c:pt>
                <c:pt idx="347">
                  <c:v>1</c:v>
                </c:pt>
                <c:pt idx="348">
                  <c:v>1</c:v>
                </c:pt>
                <c:pt idx="349">
                  <c:v>1</c:v>
                </c:pt>
                <c:pt idx="350">
                  <c:v>1</c:v>
                </c:pt>
                <c:pt idx="351">
                  <c:v>1</c:v>
                </c:pt>
                <c:pt idx="352">
                  <c:v>1</c:v>
                </c:pt>
                <c:pt idx="353">
                  <c:v>1</c:v>
                </c:pt>
                <c:pt idx="354">
                  <c:v>1</c:v>
                </c:pt>
                <c:pt idx="355">
                  <c:v>1</c:v>
                </c:pt>
                <c:pt idx="356">
                  <c:v>1</c:v>
                </c:pt>
                <c:pt idx="357">
                  <c:v>1</c:v>
                </c:pt>
                <c:pt idx="358">
                  <c:v>1</c:v>
                </c:pt>
                <c:pt idx="359">
                  <c:v>1</c:v>
                </c:pt>
                <c:pt idx="360">
                  <c:v>1</c:v>
                </c:pt>
                <c:pt idx="361">
                  <c:v>1</c:v>
                </c:pt>
                <c:pt idx="362">
                  <c:v>1</c:v>
                </c:pt>
                <c:pt idx="363">
                  <c:v>1</c:v>
                </c:pt>
                <c:pt idx="364">
                  <c:v>1</c:v>
                </c:pt>
                <c:pt idx="365">
                  <c:v>1</c:v>
                </c:pt>
                <c:pt idx="366">
                  <c:v>1</c:v>
                </c:pt>
                <c:pt idx="367">
                  <c:v>1</c:v>
                </c:pt>
                <c:pt idx="368">
                  <c:v>1</c:v>
                </c:pt>
                <c:pt idx="369">
                  <c:v>1</c:v>
                </c:pt>
                <c:pt idx="370">
                  <c:v>1</c:v>
                </c:pt>
                <c:pt idx="371">
                  <c:v>1</c:v>
                </c:pt>
                <c:pt idx="372">
                  <c:v>1</c:v>
                </c:pt>
                <c:pt idx="373">
                  <c:v>1</c:v>
                </c:pt>
                <c:pt idx="374">
                  <c:v>1</c:v>
                </c:pt>
                <c:pt idx="375">
                  <c:v>1</c:v>
                </c:pt>
                <c:pt idx="376">
                  <c:v>1</c:v>
                </c:pt>
                <c:pt idx="377">
                  <c:v>1</c:v>
                </c:pt>
                <c:pt idx="378">
                  <c:v>1</c:v>
                </c:pt>
                <c:pt idx="379">
                  <c:v>1</c:v>
                </c:pt>
                <c:pt idx="380">
                  <c:v>1</c:v>
                </c:pt>
                <c:pt idx="381">
                  <c:v>1</c:v>
                </c:pt>
                <c:pt idx="382">
                  <c:v>1</c:v>
                </c:pt>
                <c:pt idx="383">
                  <c:v>1</c:v>
                </c:pt>
                <c:pt idx="384">
                  <c:v>1</c:v>
                </c:pt>
                <c:pt idx="385">
                  <c:v>1</c:v>
                </c:pt>
                <c:pt idx="386">
                  <c:v>1</c:v>
                </c:pt>
                <c:pt idx="387">
                  <c:v>1</c:v>
                </c:pt>
                <c:pt idx="388">
                  <c:v>1</c:v>
                </c:pt>
                <c:pt idx="389">
                  <c:v>1</c:v>
                </c:pt>
                <c:pt idx="390">
                  <c:v>1</c:v>
                </c:pt>
                <c:pt idx="391">
                  <c:v>1</c:v>
                </c:pt>
                <c:pt idx="392">
                  <c:v>1</c:v>
                </c:pt>
                <c:pt idx="393">
                  <c:v>1</c:v>
                </c:pt>
                <c:pt idx="394">
                  <c:v>1</c:v>
                </c:pt>
                <c:pt idx="395">
                  <c:v>1</c:v>
                </c:pt>
                <c:pt idx="396">
                  <c:v>1</c:v>
                </c:pt>
                <c:pt idx="397">
                  <c:v>1</c:v>
                </c:pt>
                <c:pt idx="398">
                  <c:v>1</c:v>
                </c:pt>
                <c:pt idx="399">
                  <c:v>1</c:v>
                </c:pt>
                <c:pt idx="400">
                  <c:v>1</c:v>
                </c:pt>
                <c:pt idx="401">
                  <c:v>1</c:v>
                </c:pt>
                <c:pt idx="402">
                  <c:v>1</c:v>
                </c:pt>
                <c:pt idx="403">
                  <c:v>1</c:v>
                </c:pt>
                <c:pt idx="404">
                  <c:v>1</c:v>
                </c:pt>
                <c:pt idx="405">
                  <c:v>1</c:v>
                </c:pt>
                <c:pt idx="406">
                  <c:v>1</c:v>
                </c:pt>
                <c:pt idx="407">
                  <c:v>1</c:v>
                </c:pt>
                <c:pt idx="408">
                  <c:v>1</c:v>
                </c:pt>
                <c:pt idx="409">
                  <c:v>1</c:v>
                </c:pt>
                <c:pt idx="410">
                  <c:v>1</c:v>
                </c:pt>
                <c:pt idx="411">
                  <c:v>1</c:v>
                </c:pt>
                <c:pt idx="412">
                  <c:v>1</c:v>
                </c:pt>
                <c:pt idx="413">
                  <c:v>1</c:v>
                </c:pt>
                <c:pt idx="414">
                  <c:v>1</c:v>
                </c:pt>
                <c:pt idx="415">
                  <c:v>1</c:v>
                </c:pt>
                <c:pt idx="416">
                  <c:v>1</c:v>
                </c:pt>
                <c:pt idx="417">
                  <c:v>1</c:v>
                </c:pt>
                <c:pt idx="418">
                  <c:v>1</c:v>
                </c:pt>
                <c:pt idx="419">
                  <c:v>1</c:v>
                </c:pt>
                <c:pt idx="420">
                  <c:v>1</c:v>
                </c:pt>
                <c:pt idx="421">
                  <c:v>1</c:v>
                </c:pt>
                <c:pt idx="422">
                  <c:v>1</c:v>
                </c:pt>
                <c:pt idx="423">
                  <c:v>1</c:v>
                </c:pt>
                <c:pt idx="424">
                  <c:v>1</c:v>
                </c:pt>
                <c:pt idx="425">
                  <c:v>1</c:v>
                </c:pt>
                <c:pt idx="426">
                  <c:v>1</c:v>
                </c:pt>
                <c:pt idx="427">
                  <c:v>1</c:v>
                </c:pt>
                <c:pt idx="428">
                  <c:v>1</c:v>
                </c:pt>
                <c:pt idx="429">
                  <c:v>1</c:v>
                </c:pt>
                <c:pt idx="430">
                  <c:v>1</c:v>
                </c:pt>
                <c:pt idx="431">
                  <c:v>1</c:v>
                </c:pt>
                <c:pt idx="432">
                  <c:v>1</c:v>
                </c:pt>
                <c:pt idx="433">
                  <c:v>1</c:v>
                </c:pt>
                <c:pt idx="434">
                  <c:v>1</c:v>
                </c:pt>
                <c:pt idx="435">
                  <c:v>1</c:v>
                </c:pt>
                <c:pt idx="436">
                  <c:v>1</c:v>
                </c:pt>
                <c:pt idx="437">
                  <c:v>1</c:v>
                </c:pt>
                <c:pt idx="438">
                  <c:v>1</c:v>
                </c:pt>
                <c:pt idx="439">
                  <c:v>1</c:v>
                </c:pt>
                <c:pt idx="440">
                  <c:v>1</c:v>
                </c:pt>
                <c:pt idx="441">
                  <c:v>1</c:v>
                </c:pt>
                <c:pt idx="442">
                  <c:v>1</c:v>
                </c:pt>
                <c:pt idx="443">
                  <c:v>1</c:v>
                </c:pt>
                <c:pt idx="444">
                  <c:v>1</c:v>
                </c:pt>
                <c:pt idx="445">
                  <c:v>1</c:v>
                </c:pt>
                <c:pt idx="446">
                  <c:v>1</c:v>
                </c:pt>
                <c:pt idx="447">
                  <c:v>1</c:v>
                </c:pt>
                <c:pt idx="448">
                  <c:v>1</c:v>
                </c:pt>
                <c:pt idx="449">
                  <c:v>1</c:v>
                </c:pt>
                <c:pt idx="450">
                  <c:v>1</c:v>
                </c:pt>
                <c:pt idx="451">
                  <c:v>1</c:v>
                </c:pt>
                <c:pt idx="452">
                  <c:v>1</c:v>
                </c:pt>
                <c:pt idx="453">
                  <c:v>1</c:v>
                </c:pt>
                <c:pt idx="454">
                  <c:v>1</c:v>
                </c:pt>
                <c:pt idx="455">
                  <c:v>1</c:v>
                </c:pt>
                <c:pt idx="456">
                  <c:v>1</c:v>
                </c:pt>
                <c:pt idx="457">
                  <c:v>1</c:v>
                </c:pt>
                <c:pt idx="458">
                  <c:v>1</c:v>
                </c:pt>
                <c:pt idx="459">
                  <c:v>1</c:v>
                </c:pt>
                <c:pt idx="460">
                  <c:v>1</c:v>
                </c:pt>
                <c:pt idx="461">
                  <c:v>1</c:v>
                </c:pt>
                <c:pt idx="462">
                  <c:v>1</c:v>
                </c:pt>
                <c:pt idx="463">
                  <c:v>1</c:v>
                </c:pt>
                <c:pt idx="464">
                  <c:v>1</c:v>
                </c:pt>
                <c:pt idx="465">
                  <c:v>1</c:v>
                </c:pt>
                <c:pt idx="466">
                  <c:v>1</c:v>
                </c:pt>
                <c:pt idx="467">
                  <c:v>1</c:v>
                </c:pt>
                <c:pt idx="468">
                  <c:v>1</c:v>
                </c:pt>
                <c:pt idx="469">
                  <c:v>1</c:v>
                </c:pt>
                <c:pt idx="470">
                  <c:v>1</c:v>
                </c:pt>
                <c:pt idx="471">
                  <c:v>1</c:v>
                </c:pt>
                <c:pt idx="472">
                  <c:v>1</c:v>
                </c:pt>
                <c:pt idx="473">
                  <c:v>1</c:v>
                </c:pt>
                <c:pt idx="474">
                  <c:v>1</c:v>
                </c:pt>
                <c:pt idx="475">
                  <c:v>1</c:v>
                </c:pt>
                <c:pt idx="476">
                  <c:v>1</c:v>
                </c:pt>
                <c:pt idx="477">
                  <c:v>1</c:v>
                </c:pt>
                <c:pt idx="478">
                  <c:v>1</c:v>
                </c:pt>
                <c:pt idx="479">
                  <c:v>1</c:v>
                </c:pt>
                <c:pt idx="480">
                  <c:v>1</c:v>
                </c:pt>
                <c:pt idx="481">
                  <c:v>1</c:v>
                </c:pt>
                <c:pt idx="482">
                  <c:v>1</c:v>
                </c:pt>
                <c:pt idx="483">
                  <c:v>1</c:v>
                </c:pt>
                <c:pt idx="484">
                  <c:v>1</c:v>
                </c:pt>
                <c:pt idx="485">
                  <c:v>1</c:v>
                </c:pt>
                <c:pt idx="486">
                  <c:v>1</c:v>
                </c:pt>
                <c:pt idx="487">
                  <c:v>1</c:v>
                </c:pt>
                <c:pt idx="488">
                  <c:v>1</c:v>
                </c:pt>
                <c:pt idx="489">
                  <c:v>1</c:v>
                </c:pt>
                <c:pt idx="490">
                  <c:v>1</c:v>
                </c:pt>
                <c:pt idx="491">
                  <c:v>1</c:v>
                </c:pt>
                <c:pt idx="492">
                  <c:v>1</c:v>
                </c:pt>
                <c:pt idx="493">
                  <c:v>1</c:v>
                </c:pt>
                <c:pt idx="494">
                  <c:v>1</c:v>
                </c:pt>
                <c:pt idx="495">
                  <c:v>1</c:v>
                </c:pt>
                <c:pt idx="496">
                  <c:v>1</c:v>
                </c:pt>
                <c:pt idx="497">
                  <c:v>1</c:v>
                </c:pt>
                <c:pt idx="498">
                  <c:v>1</c:v>
                </c:pt>
                <c:pt idx="499">
                  <c:v>1</c:v>
                </c:pt>
                <c:pt idx="500">
                  <c:v>1</c:v>
                </c:pt>
                <c:pt idx="501">
                  <c:v>1</c:v>
                </c:pt>
                <c:pt idx="502">
                  <c:v>1</c:v>
                </c:pt>
                <c:pt idx="503">
                  <c:v>1</c:v>
                </c:pt>
                <c:pt idx="504">
                  <c:v>1</c:v>
                </c:pt>
                <c:pt idx="505">
                  <c:v>1</c:v>
                </c:pt>
                <c:pt idx="506">
                  <c:v>1</c:v>
                </c:pt>
                <c:pt idx="507">
                  <c:v>1</c:v>
                </c:pt>
                <c:pt idx="508">
                  <c:v>1</c:v>
                </c:pt>
                <c:pt idx="509">
                  <c:v>1</c:v>
                </c:pt>
                <c:pt idx="510">
                  <c:v>1</c:v>
                </c:pt>
                <c:pt idx="511">
                  <c:v>1</c:v>
                </c:pt>
                <c:pt idx="512">
                  <c:v>1</c:v>
                </c:pt>
                <c:pt idx="513">
                  <c:v>1</c:v>
                </c:pt>
                <c:pt idx="514">
                  <c:v>1</c:v>
                </c:pt>
                <c:pt idx="515">
                  <c:v>1</c:v>
                </c:pt>
                <c:pt idx="516">
                  <c:v>1</c:v>
                </c:pt>
                <c:pt idx="517">
                  <c:v>1</c:v>
                </c:pt>
                <c:pt idx="518">
                  <c:v>1</c:v>
                </c:pt>
                <c:pt idx="519">
                  <c:v>1</c:v>
                </c:pt>
                <c:pt idx="520">
                  <c:v>1</c:v>
                </c:pt>
                <c:pt idx="521">
                  <c:v>1</c:v>
                </c:pt>
                <c:pt idx="522">
                  <c:v>1</c:v>
                </c:pt>
                <c:pt idx="523">
                  <c:v>1</c:v>
                </c:pt>
                <c:pt idx="524">
                  <c:v>1</c:v>
                </c:pt>
              </c:numCache>
            </c:numRef>
          </c:xVal>
          <c:yVal>
            <c:numRef>
              <c:f>Modelcurrent!$C$5:$C$529</c:f>
              <c:numCache>
                <c:ptCount val="525"/>
                <c:pt idx="0">
                  <c:v>0.9986501019683699</c:v>
                </c:pt>
                <c:pt idx="1">
                  <c:v>0.9986051127645078</c:v>
                </c:pt>
                <c:pt idx="2">
                  <c:v>0.99855875808266</c:v>
                </c:pt>
                <c:pt idx="3">
                  <c:v>0.9985110012547626</c:v>
                </c:pt>
                <c:pt idx="4">
                  <c:v>0.998461804788262</c:v>
                </c:pt>
                <c:pt idx="5">
                  <c:v>0.9984111303526352</c:v>
                </c:pt>
                <c:pt idx="6">
                  <c:v>0.998358938765843</c:v>
                </c:pt>
                <c:pt idx="7">
                  <c:v>0.9983051899807227</c:v>
                </c:pt>
                <c:pt idx="8">
                  <c:v>0.9982498430713239</c:v>
                </c:pt>
                <c:pt idx="9">
                  <c:v>0.9981928562191936</c:v>
                </c:pt>
                <c:pt idx="10">
                  <c:v>0.998134186699616</c:v>
                </c:pt>
                <c:pt idx="11">
                  <c:v>0.9980737908678121</c:v>
                </c:pt>
                <c:pt idx="12">
                  <c:v>0.9980116241451057</c:v>
                </c:pt>
                <c:pt idx="13">
                  <c:v>0.9979476410050603</c:v>
                </c:pt>
                <c:pt idx="14">
                  <c:v>0.9978817949595954</c:v>
                </c:pt>
                <c:pt idx="15">
                  <c:v>0.9978140385450868</c:v>
                </c:pt>
                <c:pt idx="16">
                  <c:v>0.9977443233084576</c:v>
                </c:pt>
                <c:pt idx="17">
                  <c:v>0.9976725997932685</c:v>
                </c:pt>
                <c:pt idx="18">
                  <c:v>0.9975988175258107</c:v>
                </c:pt>
                <c:pt idx="19">
                  <c:v>0.9975229250012141</c:v>
                </c:pt>
                <c:pt idx="20">
                  <c:v>0.997444869669572</c:v>
                </c:pt>
                <c:pt idx="21">
                  <c:v>0.9973645979220951</c:v>
                </c:pt>
                <c:pt idx="22">
                  <c:v>0.9972820550772987</c:v>
                </c:pt>
                <c:pt idx="23">
                  <c:v>0.997197185367235</c:v>
                </c:pt>
                <c:pt idx="24">
                  <c:v>0.9971099319237738</c:v>
                </c:pt>
                <c:pt idx="25">
                  <c:v>0.9970202367649453</c:v>
                </c:pt>
                <c:pt idx="26">
                  <c:v>0.9969280407813494</c:v>
                </c:pt>
                <c:pt idx="27">
                  <c:v>0.9968332837226421</c:v>
                </c:pt>
                <c:pt idx="28">
                  <c:v>0.9967359041841086</c:v>
                </c:pt>
                <c:pt idx="29">
                  <c:v>0.9966358395933307</c:v>
                </c:pt>
                <c:pt idx="30">
                  <c:v>0.9965330261969593</c:v>
                </c:pt>
                <c:pt idx="31">
                  <c:v>0.9964273990476001</c:v>
                </c:pt>
                <c:pt idx="32">
                  <c:v>0.9963188919908249</c:v>
                </c:pt>
                <c:pt idx="33">
                  <c:v>0.9962074376523145</c:v>
                </c:pt>
                <c:pt idx="34">
                  <c:v>0.9960929674251471</c:v>
                </c:pt>
                <c:pt idx="35">
                  <c:v>0.9959754114572416</c:v>
                </c:pt>
                <c:pt idx="36">
                  <c:v>0.9958546986389638</c:v>
                </c:pt>
                <c:pt idx="37">
                  <c:v>0.9957307565909105</c:v>
                </c:pt>
                <c:pt idx="38">
                  <c:v>0.9956035116518785</c:v>
                </c:pt>
                <c:pt idx="39">
                  <c:v>0.9954728888670326</c:v>
                </c:pt>
                <c:pt idx="40">
                  <c:v>0.9953388119762812</c:v>
                </c:pt>
                <c:pt idx="41">
                  <c:v>0.9952012034028737</c:v>
                </c:pt>
                <c:pt idx="42">
                  <c:v>0.9950599842422292</c:v>
                </c:pt>
                <c:pt idx="43">
                  <c:v>0.9949150742510088</c:v>
                </c:pt>
                <c:pt idx="44">
                  <c:v>0.9947663918364441</c:v>
                </c:pt>
                <c:pt idx="45">
                  <c:v>0.9946138540459332</c:v>
                </c:pt>
                <c:pt idx="46">
                  <c:v>0.9944573765569172</c:v>
                </c:pt>
                <c:pt idx="47">
                  <c:v>0.9942968736670491</c:v>
                </c:pt>
                <c:pt idx="48">
                  <c:v>0.9941322582846672</c:v>
                </c:pt>
                <c:pt idx="49">
                  <c:v>0.9939634419195872</c:v>
                </c:pt>
                <c:pt idx="50">
                  <c:v>0.9937903346742237</c:v>
                </c:pt>
                <c:pt idx="51">
                  <c:v>0.9936128452350567</c:v>
                </c:pt>
                <c:pt idx="52">
                  <c:v>0.9934308808644531</c:v>
                </c:pt>
                <c:pt idx="53">
                  <c:v>0.9932443473928592</c:v>
                </c:pt>
                <c:pt idx="54">
                  <c:v>0.9930531492113756</c:v>
                </c:pt>
                <c:pt idx="55">
                  <c:v>0.9928571892647284</c:v>
                </c:pt>
                <c:pt idx="56">
                  <c:v>0.9926563690446515</c:v>
                </c:pt>
                <c:pt idx="57">
                  <c:v>0.9924505885836906</c:v>
                </c:pt>
                <c:pt idx="58">
                  <c:v>0.9922397464494461</c:v>
                </c:pt>
                <c:pt idx="59">
                  <c:v>0.992023739739266</c:v>
                </c:pt>
                <c:pt idx="60">
                  <c:v>0.9918024640754036</c:v>
                </c:pt>
                <c:pt idx="61">
                  <c:v>0.991575813600654</c:v>
                </c:pt>
                <c:pt idx="62">
                  <c:v>0.9913436809744832</c:v>
                </c:pt>
                <c:pt idx="63">
                  <c:v>0.991105957369663</c:v>
                </c:pt>
                <c:pt idx="64">
                  <c:v>0.9908625324694271</c:v>
                </c:pt>
                <c:pt idx="65">
                  <c:v>0.9906132944651612</c:v>
                </c:pt>
                <c:pt idx="66">
                  <c:v>0.9903581300546415</c:v>
                </c:pt>
                <c:pt idx="67">
                  <c:v>0.9900969244408352</c:v>
                </c:pt>
                <c:pt idx="68">
                  <c:v>0.9898295613312801</c:v>
                </c:pt>
                <c:pt idx="69">
                  <c:v>0.9895559229380484</c:v>
                </c:pt>
                <c:pt idx="70">
                  <c:v>0.9892758899783236</c:v>
                </c:pt>
                <c:pt idx="71">
                  <c:v>0.988989341675588</c:v>
                </c:pt>
                <c:pt idx="72">
                  <c:v>0.9886961557614466</c:v>
                </c:pt>
                <c:pt idx="73">
                  <c:v>0.9883962084780958</c:v>
                </c:pt>
                <c:pt idx="74">
                  <c:v>0.9880893745814523</c:v>
                </c:pt>
                <c:pt idx="75">
                  <c:v>0.9877755273449547</c:v>
                </c:pt>
                <c:pt idx="76">
                  <c:v>0.9874545385640527</c:v>
                </c:pt>
                <c:pt idx="77">
                  <c:v>0.9871262785613973</c:v>
                </c:pt>
                <c:pt idx="78">
                  <c:v>0.9867906161927431</c:v>
                </c:pt>
                <c:pt idx="79">
                  <c:v>0.9864474188535793</c:v>
                </c:pt>
                <c:pt idx="80">
                  <c:v>0.9860965524865006</c:v>
                </c:pt>
                <c:pt idx="81">
                  <c:v>0.9857378815893304</c:v>
                </c:pt>
                <c:pt idx="82">
                  <c:v>0.98537126922401</c:v>
                </c:pt>
                <c:pt idx="83">
                  <c:v>0.9849965770262671</c:v>
                </c:pt>
                <c:pt idx="84">
                  <c:v>0.9846136652160737</c:v>
                </c:pt>
                <c:pt idx="85">
                  <c:v>0.9842223926089086</c:v>
                </c:pt>
                <c:pt idx="86">
                  <c:v>0.9838226166278331</c:v>
                </c:pt>
                <c:pt idx="87">
                  <c:v>0.9834141933163941</c:v>
                </c:pt>
                <c:pt idx="88">
                  <c:v>0.9829969773523664</c:v>
                </c:pt>
                <c:pt idx="89">
                  <c:v>0.982570822062342</c:v>
                </c:pt>
                <c:pt idx="90">
                  <c:v>0.9821355794371825</c:v>
                </c:pt>
                <c:pt idx="91">
                  <c:v>0.9816911001483402</c:v>
                </c:pt>
                <c:pt idx="92">
                  <c:v>0.9812372335650613</c:v>
                </c:pt>
                <c:pt idx="93">
                  <c:v>0.9807738277724818</c:v>
                </c:pt>
                <c:pt idx="94">
                  <c:v>0.9803007295906222</c:v>
                </c:pt>
                <c:pt idx="95">
                  <c:v>0.9798177845942946</c:v>
                </c:pt>
                <c:pt idx="96">
                  <c:v>0.9793248371339289</c:v>
                </c:pt>
                <c:pt idx="97">
                  <c:v>0.9788217303573267</c:v>
                </c:pt>
                <c:pt idx="98">
                  <c:v>0.9783083062323522</c:v>
                </c:pt>
                <c:pt idx="99">
                  <c:v>0.9777844055705674</c:v>
                </c:pt>
                <c:pt idx="100">
                  <c:v>0.9772498680518197</c:v>
                </c:pt>
                <c:pt idx="101">
                  <c:v>0.976704532249787</c:v>
                </c:pt>
                <c:pt idx="102">
                  <c:v>0.9761482356584904</c:v>
                </c:pt>
                <c:pt idx="103">
                  <c:v>0.9755808147197763</c:v>
                </c:pt>
                <c:pt idx="104">
                  <c:v>0.9750021048517784</c:v>
                </c:pt>
                <c:pt idx="105">
                  <c:v>0.9744119404783602</c:v>
                </c:pt>
                <c:pt idx="106">
                  <c:v>0.973810155059546</c:v>
                </c:pt>
                <c:pt idx="107">
                  <c:v>0.9731965811229438</c:v>
                </c:pt>
                <c:pt idx="108">
                  <c:v>0.972571050296162</c:v>
                </c:pt>
                <c:pt idx="109">
                  <c:v>0.9719333933402262</c:v>
                </c:pt>
                <c:pt idx="110">
                  <c:v>0.9712834401839963</c:v>
                </c:pt>
                <c:pt idx="111">
                  <c:v>0.9706210199595886</c:v>
                </c:pt>
                <c:pt idx="112">
                  <c:v>0.9699459610387982</c:v>
                </c:pt>
                <c:pt idx="113">
                  <c:v>0.969258091070532</c:v>
                </c:pt>
                <c:pt idx="114">
                  <c:v>0.9685572370192451</c:v>
                </c:pt>
                <c:pt idx="115">
                  <c:v>0.967843225204384</c:v>
                </c:pt>
                <c:pt idx="116">
                  <c:v>0.9671158813408339</c:v>
                </c:pt>
                <c:pt idx="117">
                  <c:v>0.9663750305803694</c:v>
                </c:pt>
                <c:pt idx="118">
                  <c:v>0.9656204975541077</c:v>
                </c:pt>
                <c:pt idx="119">
                  <c:v>0.9648521064159589</c:v>
                </c:pt>
                <c:pt idx="120">
                  <c:v>0.9640696808870719</c:v>
                </c:pt>
                <c:pt idx="121">
                  <c:v>0.9632730443012713</c:v>
                </c:pt>
                <c:pt idx="122">
                  <c:v>0.9624620196514808</c:v>
                </c:pt>
                <c:pt idx="123">
                  <c:v>0.9616364296371263</c:v>
                </c:pt>
                <c:pt idx="124">
                  <c:v>0.9607960967125148</c:v>
                </c:pt>
                <c:pt idx="125">
                  <c:v>0.9599408431361803</c:v>
                </c:pt>
                <c:pt idx="126">
                  <c:v>0.95907049102119</c:v>
                </c:pt>
                <c:pt idx="127">
                  <c:v>0.9581848623864023</c:v>
                </c:pt>
                <c:pt idx="128">
                  <c:v>0.9572837792086684</c:v>
                </c:pt>
                <c:pt idx="129">
                  <c:v>0.9563670634759653</c:v>
                </c:pt>
                <c:pt idx="130">
                  <c:v>0.9554345372414541</c:v>
                </c:pt>
                <c:pt idx="131">
                  <c:v>0.9544860226784474</c:v>
                </c:pt>
                <c:pt idx="132">
                  <c:v>0.953521342136277</c:v>
                </c:pt>
                <c:pt idx="133">
                  <c:v>0.9525403181970498</c:v>
                </c:pt>
                <c:pt idx="134">
                  <c:v>0.9515427737332741</c:v>
                </c:pt>
                <c:pt idx="135">
                  <c:v>0.9505285319663488</c:v>
                </c:pt>
                <c:pt idx="136">
                  <c:v>0.9494974165258931</c:v>
                </c:pt>
                <c:pt idx="137">
                  <c:v>0.9484492515099074</c:v>
                </c:pt>
                <c:pt idx="138">
                  <c:v>0.9473838615457447</c:v>
                </c:pt>
                <c:pt idx="139">
                  <c:v>0.946301071851877</c:v>
                </c:pt>
                <c:pt idx="140">
                  <c:v>0.9452007083004387</c:v>
                </c:pt>
                <c:pt idx="141">
                  <c:v>0.9440825974805271</c:v>
                </c:pt>
                <c:pt idx="142">
                  <c:v>0.9429465667622424</c:v>
                </c:pt>
                <c:pt idx="143">
                  <c:v>0.9417924443614435</c:v>
                </c:pt>
                <c:pt idx="144">
                  <c:v>0.9406200594052034</c:v>
                </c:pt>
                <c:pt idx="145">
                  <c:v>0.9394292419979374</c:v>
                </c:pt>
                <c:pt idx="146">
                  <c:v>0.9382198232881844</c:v>
                </c:pt>
                <c:pt idx="147">
                  <c:v>0.9369916355360178</c:v>
                </c:pt>
                <c:pt idx="148">
                  <c:v>0.9357445121810604</c:v>
                </c:pt>
                <c:pt idx="149">
                  <c:v>0.9344782879110797</c:v>
                </c:pt>
                <c:pt idx="150">
                  <c:v>0.933192798731138</c:v>
                </c:pt>
                <c:pt idx="151">
                  <c:v>0.9318878820332706</c:v>
                </c:pt>
                <c:pt idx="152">
                  <c:v>0.9305633766666643</c:v>
                </c:pt>
                <c:pt idx="153">
                  <c:v>0.9292191230083091</c:v>
                </c:pt>
                <c:pt idx="154">
                  <c:v>0.9278549630341008</c:v>
                </c:pt>
                <c:pt idx="155">
                  <c:v>0.926470740390346</c:v>
                </c:pt>
                <c:pt idx="156">
                  <c:v>0.9250663004656673</c:v>
                </c:pt>
                <c:pt idx="157">
                  <c:v>0.9236414904632552</c:v>
                </c:pt>
                <c:pt idx="158">
                  <c:v>0.9221961594734478</c:v>
                </c:pt>
                <c:pt idx="159">
                  <c:v>0.9207301585466017</c:v>
                </c:pt>
                <c:pt idx="160">
                  <c:v>0.9192433407662229</c:v>
                </c:pt>
                <c:pt idx="161">
                  <c:v>0.917735561322325</c:v>
                </c:pt>
                <c:pt idx="162">
                  <c:v>0.9162066775849796</c:v>
                </c:pt>
                <c:pt idx="163">
                  <c:v>0.9146565491780267</c:v>
                </c:pt>
                <c:pt idx="164">
                  <c:v>0.9130850380529086</c:v>
                </c:pt>
                <c:pt idx="165">
                  <c:v>0.9114920085625915</c:v>
                </c:pt>
                <c:pt idx="166">
                  <c:v>0.909877327535541</c:v>
                </c:pt>
                <c:pt idx="167">
                  <c:v>0.9082408643497126</c:v>
                </c:pt>
                <c:pt idx="168">
                  <c:v>0.9065824910065216</c:v>
                </c:pt>
                <c:pt idx="169">
                  <c:v>0.9049020822047542</c:v>
                </c:pt>
                <c:pt idx="170">
                  <c:v>0.9031995154143828</c:v>
                </c:pt>
                <c:pt idx="171">
                  <c:v>0.9014746709502452</c:v>
                </c:pt>
                <c:pt idx="172">
                  <c:v>0.899727432045551</c:v>
                </c:pt>
                <c:pt idx="173">
                  <c:v>0.8979576849251738</c:v>
                </c:pt>
                <c:pt idx="174">
                  <c:v>0.8961653188786924</c:v>
                </c:pt>
                <c:pt idx="175">
                  <c:v>0.8943502263331374</c:v>
                </c:pt>
                <c:pt idx="176">
                  <c:v>0.8925123029254057</c:v>
                </c:pt>
                <c:pt idx="177">
                  <c:v>0.8906514475743006</c:v>
                </c:pt>
                <c:pt idx="178">
                  <c:v>0.8887675625521578</c:v>
                </c:pt>
                <c:pt idx="179">
                  <c:v>0.886860553556015</c:v>
                </c:pt>
                <c:pt idx="180">
                  <c:v>0.884930329778284</c:v>
                </c:pt>
                <c:pt idx="181">
                  <c:v>0.8829768039768834</c:v>
                </c:pt>
                <c:pt idx="182">
                  <c:v>0.8809998925447914</c:v>
                </c:pt>
                <c:pt idx="183">
                  <c:v>0.8789995155789737</c:v>
                </c:pt>
                <c:pt idx="184">
                  <c:v>0.8769755969486485</c:v>
                </c:pt>
                <c:pt idx="185">
                  <c:v>0.8749280643628415</c:v>
                </c:pt>
                <c:pt idx="186">
                  <c:v>0.8728568494371934</c:v>
                </c:pt>
                <c:pt idx="187">
                  <c:v>0.8707618877599738</c:v>
                </c:pt>
                <c:pt idx="188">
                  <c:v>0.8686431189572608</c:v>
                </c:pt>
                <c:pt idx="189">
                  <c:v>0.8665004867572441</c:v>
                </c:pt>
                <c:pt idx="190">
                  <c:v>0.8643339390536087</c:v>
                </c:pt>
                <c:pt idx="191">
                  <c:v>0.8621434279679556</c:v>
                </c:pt>
                <c:pt idx="192">
                  <c:v>0.8599289099112221</c:v>
                </c:pt>
                <c:pt idx="193">
                  <c:v>0.8576903456440519</c:v>
                </c:pt>
                <c:pt idx="194">
                  <c:v>0.8554277003360813</c:v>
                </c:pt>
                <c:pt idx="195">
                  <c:v>0.8531409436240949</c:v>
                </c:pt>
                <c:pt idx="196">
                  <c:v>0.850830049669007</c:v>
                </c:pt>
                <c:pt idx="197">
                  <c:v>0.8484949972116446</c:v>
                </c:pt>
                <c:pt idx="198">
                  <c:v>0.8461357696272532</c:v>
                </c:pt>
                <c:pt idx="199">
                  <c:v>0.8437523549787335</c:v>
                </c:pt>
                <c:pt idx="200">
                  <c:v>0.8413447460685309</c:v>
                </c:pt>
                <c:pt idx="201">
                  <c:v>0.8389129404891569</c:v>
                </c:pt>
                <c:pt idx="202">
                  <c:v>0.8364569406722953</c:v>
                </c:pt>
                <c:pt idx="203">
                  <c:v>0.833976753936458</c:v>
                </c:pt>
                <c:pt idx="204">
                  <c:v>0.8314723925331496</c:v>
                </c:pt>
                <c:pt idx="205">
                  <c:v>0.8289438736915055</c:v>
                </c:pt>
                <c:pt idx="206">
                  <c:v>0.8263912196613626</c:v>
                </c:pt>
                <c:pt idx="207">
                  <c:v>0.8238144577547291</c:v>
                </c:pt>
                <c:pt idx="208">
                  <c:v>0.8212136203856153</c:v>
                </c:pt>
                <c:pt idx="209">
                  <c:v>0.8185887451081896</c:v>
                </c:pt>
                <c:pt idx="210">
                  <c:v>0.8159398746532271</c:v>
                </c:pt>
                <c:pt idx="211">
                  <c:v>0.813267056962814</c:v>
                </c:pt>
                <c:pt idx="212">
                  <c:v>0.8105703452232743</c:v>
                </c:pt>
                <c:pt idx="213">
                  <c:v>0.8078497978962902</c:v>
                </c:pt>
                <c:pt idx="214">
                  <c:v>0.805105478748178</c:v>
                </c:pt>
                <c:pt idx="215">
                  <c:v>0.8023374568772937</c:v>
                </c:pt>
                <c:pt idx="216">
                  <c:v>0.7995458067395362</c:v>
                </c:pt>
                <c:pt idx="217">
                  <c:v>0.7967306081719174</c:v>
                </c:pt>
                <c:pt idx="218">
                  <c:v>0.7938919464141726</c:v>
                </c:pt>
                <c:pt idx="219">
                  <c:v>0.791029912128384</c:v>
                </c:pt>
                <c:pt idx="220">
                  <c:v>0.7881446014165888</c:v>
                </c:pt>
                <c:pt idx="221">
                  <c:v>0.7852361158363482</c:v>
                </c:pt>
                <c:pt idx="222">
                  <c:v>0.7823045624142522</c:v>
                </c:pt>
                <c:pt idx="223">
                  <c:v>0.7793500536573356</c:v>
                </c:pt>
                <c:pt idx="224">
                  <c:v>0.7763727075623856</c:v>
                </c:pt>
                <c:pt idx="225">
                  <c:v>0.7733726476231167</c:v>
                </c:pt>
                <c:pt idx="226">
                  <c:v>0.7703500028351942</c:v>
                </c:pt>
                <c:pt idx="227">
                  <c:v>0.7673049076990872</c:v>
                </c:pt>
                <c:pt idx="228">
                  <c:v>0.7642375022207335</c:v>
                </c:pt>
                <c:pt idx="229">
                  <c:v>0.7611479319099977</c:v>
                </c:pt>
                <c:pt idx="230">
                  <c:v>0.7580363477769114</c:v>
                </c:pt>
                <c:pt idx="231">
                  <c:v>0.7549029063256749</c:v>
                </c:pt>
                <c:pt idx="232">
                  <c:v>0.7517477695464136</c:v>
                </c:pt>
                <c:pt idx="233">
                  <c:v>0.7485711049046739</c:v>
                </c:pt>
                <c:pt idx="234">
                  <c:v>0.7453730853286479</c:v>
                </c:pt>
                <c:pt idx="235">
                  <c:v>0.7421538891941191</c:v>
                </c:pt>
                <c:pt idx="236">
                  <c:v>0.7389137003071222</c:v>
                </c:pt>
                <c:pt idx="237">
                  <c:v>0.7356527078843061</c:v>
                </c:pt>
                <c:pt idx="238">
                  <c:v>0.7323711065310006</c:v>
                </c:pt>
                <c:pt idx="239">
                  <c:v>0.7290690962169778</c:v>
                </c:pt>
                <c:pt idx="240">
                  <c:v>0.7257468822499065</c:v>
                </c:pt>
                <c:pt idx="241">
                  <c:v>0.722404675246515</c:v>
                </c:pt>
                <c:pt idx="242">
                  <c:v>0.7190426911014154</c:v>
                </c:pt>
                <c:pt idx="243">
                  <c:v>0.7156611509536555</c:v>
                </c:pt>
                <c:pt idx="244">
                  <c:v>0.7122602811509525</c:v>
                </c:pt>
                <c:pt idx="245">
                  <c:v>0.7088403132116331</c:v>
                </c:pt>
                <c:pt idx="246">
                  <c:v>0.7054014837842812</c:v>
                </c:pt>
                <c:pt idx="247">
                  <c:v>0.7019440346051028</c:v>
                </c:pt>
                <c:pt idx="248">
                  <c:v>0.6984682124530129</c:v>
                </c:pt>
                <c:pt idx="249">
                  <c:v>0.6949742691024595</c:v>
                </c:pt>
                <c:pt idx="250">
                  <c:v>0.691462461273992</c:v>
                </c:pt>
                <c:pt idx="251">
                  <c:v>0.6879330505825882</c:v>
                </c:pt>
                <c:pt idx="252">
                  <c:v>0.6843863034837561</c:v>
                </c:pt>
                <c:pt idx="253">
                  <c:v>0.6808224912174228</c:v>
                </c:pt>
                <c:pt idx="254">
                  <c:v>0.6772418897496308</c:v>
                </c:pt>
                <c:pt idx="255">
                  <c:v>0.6736447797120584</c:v>
                </c:pt>
                <c:pt idx="256">
                  <c:v>0.6700314463393846</c:v>
                </c:pt>
                <c:pt idx="257">
                  <c:v>0.6664021794045205</c:v>
                </c:pt>
                <c:pt idx="258">
                  <c:v>0.6627572731517286</c:v>
                </c:pt>
                <c:pt idx="259">
                  <c:v>0.6590970262276554</c:v>
                </c:pt>
                <c:pt idx="260">
                  <c:v>0.6554217416103021</c:v>
                </c:pt>
                <c:pt idx="261">
                  <c:v>0.6517317265359602</c:v>
                </c:pt>
                <c:pt idx="262">
                  <c:v>0.6480272924241406</c:v>
                </c:pt>
                <c:pt idx="263">
                  <c:v>0.6443087548005244</c:v>
                </c:pt>
                <c:pt idx="264">
                  <c:v>0.6405764332179689</c:v>
                </c:pt>
                <c:pt idx="265">
                  <c:v>0.6368306511755966</c:v>
                </c:pt>
                <c:pt idx="266">
                  <c:v>0.6330717360360054</c:v>
                </c:pt>
                <c:pt idx="267">
                  <c:v>0.6293000189406308</c:v>
                </c:pt>
                <c:pt idx="268">
                  <c:v>0.6255158347232973</c:v>
                </c:pt>
                <c:pt idx="269">
                  <c:v>0.6217195218219965</c:v>
                </c:pt>
                <c:pt idx="270">
                  <c:v>0.6179114221889298</c:v>
                </c:pt>
                <c:pt idx="271">
                  <c:v>0.6140918811988544</c:v>
                </c:pt>
                <c:pt idx="272">
                  <c:v>0.6102612475557743</c:v>
                </c:pt>
                <c:pt idx="273">
                  <c:v>0.6064198731980164</c:v>
                </c:pt>
                <c:pt idx="274">
                  <c:v>0.6025681132017373</c:v>
                </c:pt>
                <c:pt idx="275">
                  <c:v>0.5987063256829006</c:v>
                </c:pt>
                <c:pt idx="276">
                  <c:v>0.5948348716977726</c:v>
                </c:pt>
                <c:pt idx="277">
                  <c:v>0.5909541151419826</c:v>
                </c:pt>
                <c:pt idx="278">
                  <c:v>0.5870644226481913</c:v>
                </c:pt>
                <c:pt idx="279">
                  <c:v>0.5831661634824189</c:v>
                </c:pt>
                <c:pt idx="280">
                  <c:v>0.5792597094390796</c:v>
                </c:pt>
                <c:pt idx="281">
                  <c:v>0.575345434734772</c:v>
                </c:pt>
                <c:pt idx="282">
                  <c:v>0.5714237159008771</c:v>
                </c:pt>
                <c:pt idx="283">
                  <c:v>0.5674949316750109</c:v>
                </c:pt>
                <c:pt idx="284">
                  <c:v>0.5635594628914053</c:v>
                </c:pt>
                <c:pt idx="285">
                  <c:v>0.559617692370215</c:v>
                </c:pt>
                <c:pt idx="286">
                  <c:v>0.5556700048058788</c:v>
                </c:pt>
                <c:pt idx="287">
                  <c:v>0.5517167866545334</c:v>
                </c:pt>
                <c:pt idx="288">
                  <c:v>0.5477584260205561</c:v>
                </c:pt>
                <c:pt idx="289">
                  <c:v>0.543795312542289</c:v>
                </c:pt>
                <c:pt idx="290">
                  <c:v>0.5398278372770013</c:v>
                </c:pt>
                <c:pt idx="291">
                  <c:v>0.5358563925851443</c:v>
                </c:pt>
                <c:pt idx="292">
                  <c:v>0.5318813720139597</c:v>
                </c:pt>
                <c:pt idx="293">
                  <c:v>0.5279031701804933</c:v>
                </c:pt>
                <c:pt idx="294">
                  <c:v>0.5239221826540791</c:v>
                </c:pt>
                <c:pt idx="295">
                  <c:v>0.5199388058383446</c:v>
                </c:pt>
                <c:pt idx="296">
                  <c:v>0.5159534368528029</c:v>
                </c:pt>
                <c:pt idx="297">
                  <c:v>0.5119664734140847</c:v>
                </c:pt>
                <c:pt idx="298">
                  <c:v>0.5079783137168742</c:v>
                </c:pt>
                <c:pt idx="299">
                  <c:v>0.5039893563146037</c:v>
                </c:pt>
                <c:pt idx="300">
                  <c:v>0.49999999999997224</c:v>
                </c:pt>
                <c:pt idx="301">
                  <c:v>0.4960106436853404</c:v>
                </c:pt>
                <c:pt idx="302">
                  <c:v>0.4920216862830702</c:v>
                </c:pt>
                <c:pt idx="303">
                  <c:v>0.4880335265858595</c:v>
                </c:pt>
                <c:pt idx="304">
                  <c:v>0.48404656314714134</c:v>
                </c:pt>
                <c:pt idx="305">
                  <c:v>0.48006119416159965</c:v>
                </c:pt>
                <c:pt idx="306">
                  <c:v>0.4760778173458653</c:v>
                </c:pt>
                <c:pt idx="307">
                  <c:v>0.472096829819451</c:v>
                </c:pt>
                <c:pt idx="308">
                  <c:v>0.4681186279859848</c:v>
                </c:pt>
                <c:pt idx="309">
                  <c:v>0.4641436074148002</c:v>
                </c:pt>
                <c:pt idx="310">
                  <c:v>0.46017216272294315</c:v>
                </c:pt>
                <c:pt idx="311">
                  <c:v>0.4562046874576555</c:v>
                </c:pt>
                <c:pt idx="312">
                  <c:v>0.45224157397938836</c:v>
                </c:pt>
                <c:pt idx="313">
                  <c:v>0.4482832133454111</c:v>
                </c:pt>
                <c:pt idx="314">
                  <c:v>0.4443299951940659</c:v>
                </c:pt>
                <c:pt idx="315">
                  <c:v>0.44038230762972985</c:v>
                </c:pt>
                <c:pt idx="316">
                  <c:v>0.4364405371085396</c:v>
                </c:pt>
                <c:pt idx="317">
                  <c:v>0.43250506832493407</c:v>
                </c:pt>
                <c:pt idx="318">
                  <c:v>0.4285762840990718</c:v>
                </c:pt>
                <c:pt idx="319">
                  <c:v>0.4246545652651771</c:v>
                </c:pt>
                <c:pt idx="320">
                  <c:v>0.4207402905608696</c:v>
                </c:pt>
                <c:pt idx="321">
                  <c:v>0.41683383651753037</c:v>
                </c:pt>
                <c:pt idx="322">
                  <c:v>0.4129355773517581</c:v>
                </c:pt>
                <c:pt idx="323">
                  <c:v>0.4090458848579669</c:v>
                </c:pt>
                <c:pt idx="324">
                  <c:v>0.405165128302177</c:v>
                </c:pt>
                <c:pt idx="325">
                  <c:v>0.4012936743170492</c:v>
                </c:pt>
                <c:pt idx="326">
                  <c:v>0.3974318867982086</c:v>
                </c:pt>
                <c:pt idx="327">
                  <c:v>0.39358012680192966</c:v>
                </c:pt>
                <c:pt idx="328">
                  <c:v>0.3897387524441721</c:v>
                </c:pt>
                <c:pt idx="329">
                  <c:v>0.385908118801092</c:v>
                </c:pt>
                <c:pt idx="330">
                  <c:v>0.3820885778110168</c:v>
                </c:pt>
                <c:pt idx="331">
                  <c:v>0.3782804781779503</c:v>
                </c:pt>
                <c:pt idx="332">
                  <c:v>0.3744841652766496</c:v>
                </c:pt>
                <c:pt idx="333">
                  <c:v>0.37069998105931623</c:v>
                </c:pt>
                <c:pt idx="334">
                  <c:v>0.36692826396394174</c:v>
                </c:pt>
                <c:pt idx="335">
                  <c:v>0.3631693488243509</c:v>
                </c:pt>
                <c:pt idx="336">
                  <c:v>0.35942356678197884</c:v>
                </c:pt>
                <c:pt idx="337">
                  <c:v>0.3556912451994234</c:v>
                </c:pt>
                <c:pt idx="338">
                  <c:v>0.35197270757580756</c:v>
                </c:pt>
                <c:pt idx="339">
                  <c:v>0.3482682734639879</c:v>
                </c:pt>
                <c:pt idx="340">
                  <c:v>0.3445782583896464</c:v>
                </c:pt>
                <c:pt idx="341">
                  <c:v>0.3409029737722933</c:v>
                </c:pt>
                <c:pt idx="342">
                  <c:v>0.3372427268482203</c:v>
                </c:pt>
                <c:pt idx="343">
                  <c:v>0.33359782059542853</c:v>
                </c:pt>
                <c:pt idx="344">
                  <c:v>0.32996855366056477</c:v>
                </c:pt>
                <c:pt idx="345">
                  <c:v>0.3263552202878911</c:v>
                </c:pt>
                <c:pt idx="346">
                  <c:v>0.322758110250319</c:v>
                </c:pt>
                <c:pt idx="347">
                  <c:v>0.31917750878252726</c:v>
                </c:pt>
                <c:pt idx="348">
                  <c:v>0.3156136965161941</c:v>
                </c:pt>
                <c:pt idx="349">
                  <c:v>0.31206694941736224</c:v>
                </c:pt>
                <c:pt idx="350">
                  <c:v>0.3085375387259587</c:v>
                </c:pt>
                <c:pt idx="351">
                  <c:v>0.3050257308974914</c:v>
                </c:pt>
                <c:pt idx="352">
                  <c:v>0.3015317875469383</c:v>
                </c:pt>
                <c:pt idx="353">
                  <c:v>0.2980559653948487</c:v>
                </c:pt>
                <c:pt idx="354">
                  <c:v>0.29459851621567035</c:v>
                </c:pt>
                <c:pt idx="355">
                  <c:v>0.29115968678831894</c:v>
                </c:pt>
                <c:pt idx="356">
                  <c:v>0.28773971884899974</c:v>
                </c:pt>
                <c:pt idx="357">
                  <c:v>0.284338849046297</c:v>
                </c:pt>
                <c:pt idx="358">
                  <c:v>0.2809573088985373</c:v>
                </c:pt>
                <c:pt idx="359">
                  <c:v>0.27759532475343807</c:v>
                </c:pt>
                <c:pt idx="360">
                  <c:v>0.2742531177500469</c:v>
                </c:pt>
                <c:pt idx="361">
                  <c:v>0.2709309037829791</c:v>
                </c:pt>
                <c:pt idx="362">
                  <c:v>0.2676288934689567</c:v>
                </c:pt>
                <c:pt idx="363">
                  <c:v>0.26434729211565133</c:v>
                </c:pt>
                <c:pt idx="364">
                  <c:v>0.2610862996928356</c:v>
                </c:pt>
                <c:pt idx="365">
                  <c:v>0.25784611080583886</c:v>
                </c:pt>
                <c:pt idx="366">
                  <c:v>0.2546269146713105</c:v>
                </c:pt>
                <c:pt idx="367">
                  <c:v>0.25142889509528454</c:v>
                </c:pt>
                <c:pt idx="368">
                  <c:v>0.24825223045354528</c:v>
                </c:pt>
                <c:pt idx="369">
                  <c:v>0.24509709367428423</c:v>
                </c:pt>
                <c:pt idx="370">
                  <c:v>0.24196365222304483</c:v>
                </c:pt>
                <c:pt idx="371">
                  <c:v>0.23885206808995885</c:v>
                </c:pt>
                <c:pt idx="372">
                  <c:v>0.23576249777922342</c:v>
                </c:pt>
                <c:pt idx="373">
                  <c:v>0.23269509230086982</c:v>
                </c:pt>
                <c:pt idx="374">
                  <c:v>0.2296499971647633</c:v>
                </c:pt>
                <c:pt idx="375">
                  <c:v>0.22662735237684117</c:v>
                </c:pt>
                <c:pt idx="376">
                  <c:v>0.2236272924375725</c:v>
                </c:pt>
                <c:pt idx="377">
                  <c:v>0.22064994634262292</c:v>
                </c:pt>
                <c:pt idx="378">
                  <c:v>0.21769543758570653</c:v>
                </c:pt>
                <c:pt idx="379">
                  <c:v>0.2147638841636108</c:v>
                </c:pt>
                <c:pt idx="380">
                  <c:v>0.21185539858337055</c:v>
                </c:pt>
                <c:pt idx="381">
                  <c:v>0.20897008787157578</c:v>
                </c:pt>
                <c:pt idx="382">
                  <c:v>0.20610805358578743</c:v>
                </c:pt>
                <c:pt idx="383">
                  <c:v>0.20326939182804304</c:v>
                </c:pt>
                <c:pt idx="384">
                  <c:v>0.20045419326042435</c:v>
                </c:pt>
                <c:pt idx="385">
                  <c:v>0.1976625431226673</c:v>
                </c:pt>
                <c:pt idx="386">
                  <c:v>0.19489452125178353</c:v>
                </c:pt>
                <c:pt idx="387">
                  <c:v>0.19215020210367162</c:v>
                </c:pt>
                <c:pt idx="388">
                  <c:v>0.18942965477668772</c:v>
                </c:pt>
                <c:pt idx="389">
                  <c:v>0.18673294303714838</c:v>
                </c:pt>
                <c:pt idx="390">
                  <c:v>0.18406012534673555</c:v>
                </c:pt>
                <c:pt idx="391">
                  <c:v>0.18141125489177345</c:v>
                </c:pt>
                <c:pt idx="392">
                  <c:v>0.17878637961434818</c:v>
                </c:pt>
                <c:pt idx="393">
                  <c:v>0.17618554224523453</c:v>
                </c:pt>
                <c:pt idx="394">
                  <c:v>0.1736087803386015</c:v>
                </c:pt>
                <c:pt idx="395">
                  <c:v>0.1710561263084589</c:v>
                </c:pt>
                <c:pt idx="396">
                  <c:v>0.16852760746681517</c:v>
                </c:pt>
                <c:pt idx="397">
                  <c:v>0.16602324606350727</c:v>
                </c:pt>
                <c:pt idx="398">
                  <c:v>0.1635430593276701</c:v>
                </c:pt>
                <c:pt idx="399">
                  <c:v>0.16108705951080893</c:v>
                </c:pt>
                <c:pt idx="400">
                  <c:v>0.1586552539314352</c:v>
                </c:pt>
                <c:pt idx="401">
                  <c:v>0.156247645021233</c:v>
                </c:pt>
                <c:pt idx="402">
                  <c:v>0.15386423037271357</c:v>
                </c:pt>
                <c:pt idx="403">
                  <c:v>0.15150500278832257</c:v>
                </c:pt>
                <c:pt idx="404">
                  <c:v>0.14916995033096048</c:v>
                </c:pt>
                <c:pt idx="405">
                  <c:v>0.14685905637587515</c:v>
                </c:pt>
                <c:pt idx="406">
                  <c:v>0.14457229966388918</c:v>
                </c:pt>
                <c:pt idx="407">
                  <c:v>0.14230965435591902</c:v>
                </c:pt>
                <c:pt idx="408">
                  <c:v>0.14007109008874896</c:v>
                </c:pt>
                <c:pt idx="409">
                  <c:v>0.13785657203201562</c:v>
                </c:pt>
                <c:pt idx="410">
                  <c:v>0.13566606094636302</c:v>
                </c:pt>
                <c:pt idx="411">
                  <c:v>0.1334995132427278</c:v>
                </c:pt>
                <c:pt idx="412">
                  <c:v>0.13135688104270937</c:v>
                </c:pt>
                <c:pt idx="413">
                  <c:v>0.1292381122399967</c:v>
                </c:pt>
                <c:pt idx="414">
                  <c:v>0.12714315056277947</c:v>
                </c:pt>
                <c:pt idx="415">
                  <c:v>0.1250719356371296</c:v>
                </c:pt>
                <c:pt idx="416">
                  <c:v>0.123024403051323</c:v>
                </c:pt>
                <c:pt idx="417">
                  <c:v>0.12100048442099809</c:v>
                </c:pt>
                <c:pt idx="418">
                  <c:v>0.11900010745518075</c:v>
                </c:pt>
                <c:pt idx="419">
                  <c:v>0.11702319602308908</c:v>
                </c:pt>
                <c:pt idx="420">
                  <c:v>0.11506967022168879</c:v>
                </c:pt>
                <c:pt idx="421">
                  <c:v>0.11313944644395801</c:v>
                </c:pt>
                <c:pt idx="422">
                  <c:v>0.11123243744781564</c:v>
                </c:pt>
                <c:pt idx="423">
                  <c:v>0.1093485524256732</c:v>
                </c:pt>
                <c:pt idx="424">
                  <c:v>0.1074876970745684</c:v>
                </c:pt>
                <c:pt idx="425">
                  <c:v>0.10564977366683692</c:v>
                </c:pt>
                <c:pt idx="426">
                  <c:v>0.10383468112128236</c:v>
                </c:pt>
                <c:pt idx="427">
                  <c:v>0.10204231507480133</c:v>
                </c:pt>
                <c:pt idx="428">
                  <c:v>0.10027256795442452</c:v>
                </c:pt>
                <c:pt idx="429">
                  <c:v>0.09852532904973044</c:v>
                </c:pt>
                <c:pt idx="430">
                  <c:v>0.0968004845855932</c:v>
                </c:pt>
                <c:pt idx="431">
                  <c:v>0.09509791779522214</c:v>
                </c:pt>
                <c:pt idx="432">
                  <c:v>0.09341750899345513</c:v>
                </c:pt>
                <c:pt idx="433">
                  <c:v>0.09175913565026439</c:v>
                </c:pt>
                <c:pt idx="434">
                  <c:v>0.09012267246443617</c:v>
                </c:pt>
                <c:pt idx="435">
                  <c:v>0.08850799143738597</c:v>
                </c:pt>
                <c:pt idx="436">
                  <c:v>0.08691496194706916</c:v>
                </c:pt>
                <c:pt idx="437">
                  <c:v>0.08534345082195138</c:v>
                </c:pt>
                <c:pt idx="438">
                  <c:v>0.08379332241499882</c:v>
                </c:pt>
                <c:pt idx="439">
                  <c:v>0.08226443867765376</c:v>
                </c:pt>
                <c:pt idx="440">
                  <c:v>0.08075665923375608</c:v>
                </c:pt>
                <c:pt idx="441">
                  <c:v>0.07926984145337757</c:v>
                </c:pt>
                <c:pt idx="442">
                  <c:v>0.07780384052653178</c:v>
                </c:pt>
                <c:pt idx="443">
                  <c:v>0.07635850953672474</c:v>
                </c:pt>
                <c:pt idx="444">
                  <c:v>0.07493369953431284</c:v>
                </c:pt>
                <c:pt idx="445">
                  <c:v>0.07352925960963441</c:v>
                </c:pt>
                <c:pt idx="446">
                  <c:v>0.07214503696588004</c:v>
                </c:pt>
                <c:pt idx="447">
                  <c:v>0.07078087699167201</c:v>
                </c:pt>
                <c:pt idx="448">
                  <c:v>0.06943662333331835</c:v>
                </c:pt>
                <c:pt idx="449">
                  <c:v>0.06811211796671235</c:v>
                </c:pt>
                <c:pt idx="450">
                  <c:v>0.0668072012688451</c:v>
                </c:pt>
                <c:pt idx="451">
                  <c:v>0.06552171208890367</c:v>
                </c:pt>
                <c:pt idx="452">
                  <c:v>0.06425548781892321</c:v>
                </c:pt>
                <c:pt idx="453">
                  <c:v>0.06300836446396607</c:v>
                </c:pt>
                <c:pt idx="454">
                  <c:v>0.061780176711799695</c:v>
                </c:pt>
                <c:pt idx="455">
                  <c:v>0.06057075800204703</c:v>
                </c:pt>
                <c:pt idx="456">
                  <c:v>0.05937994059478002</c:v>
                </c:pt>
                <c:pt idx="457">
                  <c:v>0.05820755563854019</c:v>
                </c:pt>
                <c:pt idx="458">
                  <c:v>0.0570534332377417</c:v>
                </c:pt>
                <c:pt idx="459">
                  <c:v>0.05591740251945698</c:v>
                </c:pt>
                <c:pt idx="460">
                  <c:v>0.05479929169954578</c:v>
                </c:pt>
                <c:pt idx="461">
                  <c:v>0.05369892814810773</c:v>
                </c:pt>
                <c:pt idx="462">
                  <c:v>0.05261613845424029</c:v>
                </c:pt>
                <c:pt idx="463">
                  <c:v>0.05155074849007768</c:v>
                </c:pt>
                <c:pt idx="464">
                  <c:v>0.05050258347409231</c:v>
                </c:pt>
                <c:pt idx="465">
                  <c:v>0.04947146803363678</c:v>
                </c:pt>
                <c:pt idx="466">
                  <c:v>0.048457226266711784</c:v>
                </c:pt>
                <c:pt idx="467">
                  <c:v>0.04745968180293647</c:v>
                </c:pt>
                <c:pt idx="468">
                  <c:v>0.046478657863709305</c:v>
                </c:pt>
                <c:pt idx="469">
                  <c:v>0.04551397732153928</c:v>
                </c:pt>
                <c:pt idx="470">
                  <c:v>0.04456546275853268</c:v>
                </c:pt>
                <c:pt idx="471">
                  <c:v>0.04363293652402178</c:v>
                </c:pt>
                <c:pt idx="472">
                  <c:v>0.04271622079131898</c:v>
                </c:pt>
                <c:pt idx="473">
                  <c:v>0.04181513761358513</c:v>
                </c:pt>
                <c:pt idx="474">
                  <c:v>0.04092950897879777</c:v>
                </c:pt>
                <c:pt idx="475">
                  <c:v>0.040059156863807566</c:v>
                </c:pt>
                <c:pt idx="476">
                  <c:v>0.03920390328747336</c:v>
                </c:pt>
                <c:pt idx="477">
                  <c:v>0.03836357036286209</c:v>
                </c:pt>
                <c:pt idx="478">
                  <c:v>0.03753798034850775</c:v>
                </c:pt>
                <c:pt idx="479">
                  <c:v>0.03672695569871742</c:v>
                </c:pt>
                <c:pt idx="480">
                  <c:v>0.03593031911291711</c:v>
                </c:pt>
                <c:pt idx="481">
                  <c:v>0.035147893584030254</c:v>
                </c:pt>
                <c:pt idx="482">
                  <c:v>0.034379502445881616</c:v>
                </c:pt>
                <c:pt idx="483">
                  <c:v>0.03362496941962012</c:v>
                </c:pt>
                <c:pt idx="484">
                  <c:v>0.03288411865915586</c:v>
                </c:pt>
                <c:pt idx="485">
                  <c:v>0.03215677479560575</c:v>
                </c:pt>
                <c:pt idx="486">
                  <c:v>0.03144276298074489</c:v>
                </c:pt>
                <c:pt idx="487">
                  <c:v>0.030741908929458273</c:v>
                </c:pt>
                <c:pt idx="488">
                  <c:v>0.030054038961192298</c:v>
                </c:pt>
                <c:pt idx="489">
                  <c:v>0.02937898004040207</c:v>
                </c:pt>
                <c:pt idx="490">
                  <c:v>0.028716559815994525</c:v>
                </c:pt>
                <c:pt idx="491">
                  <c:v>0.02806660665976546</c:v>
                </c:pt>
                <c:pt idx="492">
                  <c:v>0.027428949703829808</c:v>
                </c:pt>
                <c:pt idx="493">
                  <c:v>0.02680341887704807</c:v>
                </c:pt>
                <c:pt idx="494">
                  <c:v>0.02618984494044596</c:v>
                </c:pt>
                <c:pt idx="495">
                  <c:v>0.02558805952163201</c:v>
                </c:pt>
                <c:pt idx="496">
                  <c:v>0.024997895148214044</c:v>
                </c:pt>
                <c:pt idx="497">
                  <c:v>0.02441918528021625</c:v>
                </c:pt>
                <c:pt idx="498">
                  <c:v>0.02385176434150238</c:v>
                </c:pt>
                <c:pt idx="499">
                  <c:v>0.02329546775020519</c:v>
                </c:pt>
                <c:pt idx="500">
                  <c:v>0.02275013194817277</c:v>
                </c:pt>
                <c:pt idx="501">
                  <c:v>0.022215594429425112</c:v>
                </c:pt>
                <c:pt idx="502">
                  <c:v>0.021691693767640574</c:v>
                </c:pt>
                <c:pt idx="503">
                  <c:v>0.021178269642666114</c:v>
                </c:pt>
                <c:pt idx="504">
                  <c:v>0.02067516286606408</c:v>
                </c:pt>
                <c:pt idx="505">
                  <c:v>0.020182215405698534</c:v>
                </c:pt>
                <c:pt idx="506">
                  <c:v>0.01969927040937114</c:v>
                </c:pt>
                <c:pt idx="507">
                  <c:v>0.019226172227511662</c:v>
                </c:pt>
                <c:pt idx="508">
                  <c:v>0.018762766434932243</c:v>
                </c:pt>
                <c:pt idx="509">
                  <c:v>0.018308899851653515</c:v>
                </c:pt>
                <c:pt idx="510">
                  <c:v>0.017864420562811234</c:v>
                </c:pt>
                <c:pt idx="511">
                  <c:v>0.017429177937651974</c:v>
                </c:pt>
                <c:pt idx="512">
                  <c:v>0.017003022647627763</c:v>
                </c:pt>
                <c:pt idx="513">
                  <c:v>0.0165858066836001</c:v>
                </c:pt>
                <c:pt idx="514">
                  <c:v>0.016177383372161236</c:v>
                </c:pt>
                <c:pt idx="515">
                  <c:v>0.0157776073910858</c:v>
                </c:pt>
                <c:pt idx="516">
                  <c:v>0.015386334783920819</c:v>
                </c:pt>
                <c:pt idx="517">
                  <c:v>0.015003422973727698</c:v>
                </c:pt>
                <c:pt idx="518">
                  <c:v>0.01462873077598481</c:v>
                </c:pt>
                <c:pt idx="519">
                  <c:v>0.014262118410664493</c:v>
                </c:pt>
                <c:pt idx="520">
                  <c:v>0.013903447513494371</c:v>
                </c:pt>
                <c:pt idx="521">
                  <c:v>0.013552581146415776</c:v>
                </c:pt>
                <c:pt idx="522">
                  <c:v>0.013209383807252228</c:v>
                </c:pt>
                <c:pt idx="523">
                  <c:v>0.012873721438597996</c:v>
                </c:pt>
                <c:pt idx="524">
                  <c:v>0.012545461435942706</c:v>
                </c:pt>
              </c:numCache>
            </c:numRef>
          </c:yVal>
          <c:smooth val="1"/>
        </c:ser>
        <c:axId val="45243613"/>
        <c:axId val="4539334"/>
      </c:scatterChart>
      <c:scatterChart>
        <c:scatterStyle val="lineMarker"/>
        <c:varyColors val="0"/>
        <c:ser>
          <c:idx val="1"/>
          <c:order val="0"/>
          <c:spPr>
            <a:ln w="254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Modelcurrent!$B$6:$B$529</c:f>
              <c:numCache>
                <c:ptCount val="524"/>
                <c:pt idx="0">
                  <c:v>139.99936131680417</c:v>
                </c:pt>
                <c:pt idx="1">
                  <c:v>140.44559925850507</c:v>
                </c:pt>
                <c:pt idx="2">
                  <c:v>140.89325955169912</c:v>
                </c:pt>
                <c:pt idx="3">
                  <c:v>141.34234673003007</c:v>
                </c:pt>
                <c:pt idx="4">
                  <c:v>141.79286534159183</c:v>
                </c:pt>
                <c:pt idx="5">
                  <c:v>142.2448199489755</c:v>
                </c:pt>
                <c:pt idx="6">
                  <c:v>142.698215129315</c:v>
                </c:pt>
                <c:pt idx="7">
                  <c:v>143.15305547433343</c:v>
                </c:pt>
                <c:pt idx="8">
                  <c:v>143.60934559038978</c:v>
                </c:pt>
                <c:pt idx="9">
                  <c:v>144.06709009852557</c:v>
                </c:pt>
                <c:pt idx="10">
                  <c:v>144.52629363451115</c:v>
                </c:pt>
                <c:pt idx="11">
                  <c:v>144.98696084889352</c:v>
                </c:pt>
                <c:pt idx="12">
                  <c:v>145.44909640704276</c:v>
                </c:pt>
                <c:pt idx="13">
                  <c:v>145.91270498919948</c:v>
                </c:pt>
                <c:pt idx="14">
                  <c:v>146.3777912905223</c:v>
                </c:pt>
                <c:pt idx="15">
                  <c:v>146.84436002113537</c:v>
                </c:pt>
                <c:pt idx="16">
                  <c:v>147.3124159061757</c:v>
                </c:pt>
                <c:pt idx="17">
                  <c:v>147.78196368584165</c:v>
                </c:pt>
                <c:pt idx="18">
                  <c:v>148.25300811544057</c:v>
                </c:pt>
                <c:pt idx="19">
                  <c:v>148.72555396543692</c:v>
                </c:pt>
                <c:pt idx="20">
                  <c:v>149.1996060215008</c:v>
                </c:pt>
                <c:pt idx="21">
                  <c:v>149.67516908455633</c:v>
                </c:pt>
                <c:pt idx="22">
                  <c:v>150.15224797082985</c:v>
                </c:pt>
                <c:pt idx="23">
                  <c:v>150.63084751189947</c:v>
                </c:pt>
                <c:pt idx="24">
                  <c:v>151.11097255474405</c:v>
                </c:pt>
                <c:pt idx="25">
                  <c:v>151.5926279617902</c:v>
                </c:pt>
                <c:pt idx="26">
                  <c:v>152.07581861096483</c:v>
                </c:pt>
                <c:pt idx="27">
                  <c:v>152.56054939574227</c:v>
                </c:pt>
                <c:pt idx="28">
                  <c:v>153.0468252251945</c:v>
                </c:pt>
                <c:pt idx="29">
                  <c:v>153.53465102404084</c:v>
                </c:pt>
                <c:pt idx="30">
                  <c:v>154.02403173269775</c:v>
                </c:pt>
                <c:pt idx="31">
                  <c:v>154.51497230732906</c:v>
                </c:pt>
                <c:pt idx="32">
                  <c:v>155.00747771989566</c:v>
                </c:pt>
                <c:pt idx="33">
                  <c:v>155.50155295820653</c:v>
                </c:pt>
                <c:pt idx="34">
                  <c:v>155.9972030259689</c:v>
                </c:pt>
                <c:pt idx="35">
                  <c:v>156.49443294283887</c:v>
                </c:pt>
                <c:pt idx="36">
                  <c:v>156.9932477444725</c:v>
                </c:pt>
                <c:pt idx="37">
                  <c:v>157.4936524825763</c:v>
                </c:pt>
                <c:pt idx="38">
                  <c:v>157.995652224959</c:v>
                </c:pt>
                <c:pt idx="39">
                  <c:v>158.4992520555826</c:v>
                </c:pt>
                <c:pt idx="40">
                  <c:v>159.0044570746138</c:v>
                </c:pt>
                <c:pt idx="41">
                  <c:v>159.51127239847577</c:v>
                </c:pt>
                <c:pt idx="42">
                  <c:v>160.01970315989982</c:v>
                </c:pt>
                <c:pt idx="43">
                  <c:v>160.5297545079777</c:v>
                </c:pt>
                <c:pt idx="44">
                  <c:v>161.04143160821312</c:v>
                </c:pt>
                <c:pt idx="45">
                  <c:v>161.55473964257473</c:v>
                </c:pt>
                <c:pt idx="46">
                  <c:v>162.0696838095484</c:v>
                </c:pt>
                <c:pt idx="47">
                  <c:v>162.58626932418963</c:v>
                </c:pt>
                <c:pt idx="48">
                  <c:v>163.10450141817665</c:v>
                </c:pt>
                <c:pt idx="49">
                  <c:v>163.62438533986338</c:v>
                </c:pt>
                <c:pt idx="50">
                  <c:v>164.14592635433203</c:v>
                </c:pt>
                <c:pt idx="51">
                  <c:v>164.66912974344743</c:v>
                </c:pt>
                <c:pt idx="52">
                  <c:v>165.19400080590972</c:v>
                </c:pt>
                <c:pt idx="53">
                  <c:v>165.7205448573083</c:v>
                </c:pt>
                <c:pt idx="54">
                  <c:v>166.24876723017564</c:v>
                </c:pt>
                <c:pt idx="55">
                  <c:v>166.77867327404127</c:v>
                </c:pt>
                <c:pt idx="56">
                  <c:v>167.31026835548613</c:v>
                </c:pt>
                <c:pt idx="57">
                  <c:v>167.84355785819625</c:v>
                </c:pt>
                <c:pt idx="58">
                  <c:v>168.3785471830183</c:v>
                </c:pt>
                <c:pt idx="59">
                  <c:v>168.91524174801356</c:v>
                </c:pt>
                <c:pt idx="60">
                  <c:v>169.453646988513</c:v>
                </c:pt>
                <c:pt idx="61">
                  <c:v>169.99376835717246</c:v>
                </c:pt>
                <c:pt idx="62">
                  <c:v>170.53561132402731</c:v>
                </c:pt>
                <c:pt idx="63">
                  <c:v>171.07918137654872</c:v>
                </c:pt>
                <c:pt idx="64">
                  <c:v>171.62448401969854</c:v>
                </c:pt>
                <c:pt idx="65">
                  <c:v>172.17152477598546</c:v>
                </c:pt>
                <c:pt idx="66">
                  <c:v>172.7203091855212</c:v>
                </c:pt>
                <c:pt idx="67">
                  <c:v>173.27084280607386</c:v>
                </c:pt>
                <c:pt idx="68">
                  <c:v>173.8231312131308</c:v>
                </c:pt>
                <c:pt idx="69">
                  <c:v>174.37717999994652</c:v>
                </c:pt>
                <c:pt idx="70">
                  <c:v>174.9329947776061</c:v>
                </c:pt>
                <c:pt idx="71">
                  <c:v>175.49058117507906</c:v>
                </c:pt>
                <c:pt idx="72">
                  <c:v>176.04994483927644</c:v>
                </c:pt>
                <c:pt idx="73">
                  <c:v>176.61109143510882</c:v>
                </c:pt>
                <c:pt idx="74">
                  <c:v>177.17402664554317</c:v>
                </c:pt>
                <c:pt idx="75">
                  <c:v>177.73875617166047</c:v>
                </c:pt>
                <c:pt idx="76">
                  <c:v>178.30528573271368</c:v>
                </c:pt>
                <c:pt idx="77">
                  <c:v>178.873621066185</c:v>
                </c:pt>
                <c:pt idx="78">
                  <c:v>179.44376792784482</c:v>
                </c:pt>
                <c:pt idx="79">
                  <c:v>180.01573209180964</c:v>
                </c:pt>
                <c:pt idx="80">
                  <c:v>180.5895193506004</c:v>
                </c:pt>
                <c:pt idx="81">
                  <c:v>181.16513551520137</c:v>
                </c:pt>
                <c:pt idx="82">
                  <c:v>181.7425864151189</c:v>
                </c:pt>
                <c:pt idx="83">
                  <c:v>182.32187789844042</c:v>
                </c:pt>
                <c:pt idx="84">
                  <c:v>182.90301583189395</c:v>
                </c:pt>
                <c:pt idx="85">
                  <c:v>183.4860061009068</c:v>
                </c:pt>
                <c:pt idx="86">
                  <c:v>184.07085460966607</c:v>
                </c:pt>
                <c:pt idx="87">
                  <c:v>184.65756728117796</c:v>
                </c:pt>
                <c:pt idx="88">
                  <c:v>185.24615005732795</c:v>
                </c:pt>
                <c:pt idx="89">
                  <c:v>185.83660889894034</c:v>
                </c:pt>
                <c:pt idx="90">
                  <c:v>186.42894978583968</c:v>
                </c:pt>
                <c:pt idx="91">
                  <c:v>187.02317871691054</c:v>
                </c:pt>
                <c:pt idx="92">
                  <c:v>187.61930171015862</c:v>
                </c:pt>
                <c:pt idx="93">
                  <c:v>188.21732480277146</c:v>
                </c:pt>
                <c:pt idx="94">
                  <c:v>188.8172540511798</c:v>
                </c:pt>
                <c:pt idx="95">
                  <c:v>189.41909553111873</c:v>
                </c:pt>
                <c:pt idx="96">
                  <c:v>190.02285533768955</c:v>
                </c:pt>
                <c:pt idx="97">
                  <c:v>190.62853958542075</c:v>
                </c:pt>
                <c:pt idx="98">
                  <c:v>191.2361544083309</c:v>
                </c:pt>
                <c:pt idx="99">
                  <c:v>191.84570595999017</c:v>
                </c:pt>
                <c:pt idx="100">
                  <c:v>192.45720041358283</c:v>
                </c:pt>
                <c:pt idx="101">
                  <c:v>193.07064396196984</c:v>
                </c:pt>
                <c:pt idx="102">
                  <c:v>193.686042817751</c:v>
                </c:pt>
                <c:pt idx="103">
                  <c:v>194.3034032133288</c:v>
                </c:pt>
                <c:pt idx="104">
                  <c:v>194.92273140097095</c:v>
                </c:pt>
                <c:pt idx="105">
                  <c:v>195.54403365287374</c:v>
                </c:pt>
                <c:pt idx="106">
                  <c:v>196.16731626122572</c:v>
                </c:pt>
                <c:pt idx="107">
                  <c:v>196.79258553827125</c:v>
                </c:pt>
                <c:pt idx="108">
                  <c:v>197.41984781637478</c:v>
                </c:pt>
                <c:pt idx="109">
                  <c:v>198.04910944808466</c:v>
                </c:pt>
                <c:pt idx="110">
                  <c:v>198.68037680619653</c:v>
                </c:pt>
                <c:pt idx="111">
                  <c:v>199.3136562838204</c:v>
                </c:pt>
                <c:pt idx="112">
                  <c:v>199.94895429444276</c:v>
                </c:pt>
                <c:pt idx="113">
                  <c:v>200.58627727199328</c:v>
                </c:pt>
                <c:pt idx="114">
                  <c:v>201.22563167090905</c:v>
                </c:pt>
                <c:pt idx="115">
                  <c:v>201.86702396620026</c:v>
                </c:pt>
                <c:pt idx="116">
                  <c:v>202.51046065351568</c:v>
                </c:pt>
                <c:pt idx="117">
                  <c:v>203.15594824920876</c:v>
                </c:pt>
                <c:pt idx="118">
                  <c:v>203.8034932904027</c:v>
                </c:pt>
                <c:pt idx="119">
                  <c:v>204.453102335058</c:v>
                </c:pt>
                <c:pt idx="120">
                  <c:v>205.1047819620379</c:v>
                </c:pt>
                <c:pt idx="121">
                  <c:v>205.7585387711753</c:v>
                </c:pt>
                <c:pt idx="122">
                  <c:v>206.41437938333965</c:v>
                </c:pt>
                <c:pt idx="123">
                  <c:v>207.0723104405041</c:v>
                </c:pt>
                <c:pt idx="124">
                  <c:v>207.73233860581206</c:v>
                </c:pt>
                <c:pt idx="125">
                  <c:v>208.3944705636458</c:v>
                </c:pt>
                <c:pt idx="126">
                  <c:v>209.05871301969339</c:v>
                </c:pt>
                <c:pt idx="127">
                  <c:v>209.72507270101679</c:v>
                </c:pt>
                <c:pt idx="128">
                  <c:v>210.39355635611997</c:v>
                </c:pt>
                <c:pt idx="129">
                  <c:v>211.06417075501753</c:v>
                </c:pt>
                <c:pt idx="130">
                  <c:v>211.7369226893024</c:v>
                </c:pt>
                <c:pt idx="131">
                  <c:v>212.41181897221574</c:v>
                </c:pt>
                <c:pt idx="132">
                  <c:v>213.0888664387153</c:v>
                </c:pt>
                <c:pt idx="133">
                  <c:v>213.76807194554482</c:v>
                </c:pt>
                <c:pt idx="134">
                  <c:v>214.44944237130332</c:v>
                </c:pt>
                <c:pt idx="135">
                  <c:v>215.13298461651488</c:v>
                </c:pt>
                <c:pt idx="136">
                  <c:v>215.81870560369873</c:v>
                </c:pt>
                <c:pt idx="137">
                  <c:v>216.50661227743856</c:v>
                </c:pt>
                <c:pt idx="138">
                  <c:v>217.19671160445398</c:v>
                </c:pt>
                <c:pt idx="139">
                  <c:v>217.88901057367036</c:v>
                </c:pt>
                <c:pt idx="140">
                  <c:v>218.58351619628968</c:v>
                </c:pt>
                <c:pt idx="141">
                  <c:v>219.28023550586175</c:v>
                </c:pt>
                <c:pt idx="142">
                  <c:v>219.97917555835545</c:v>
                </c:pt>
                <c:pt idx="143">
                  <c:v>220.68034343222942</c:v>
                </c:pt>
                <c:pt idx="144">
                  <c:v>221.38374622850506</c:v>
                </c:pt>
                <c:pt idx="145">
                  <c:v>222.08939107083748</c:v>
                </c:pt>
                <c:pt idx="146">
                  <c:v>222.79728510558806</c:v>
                </c:pt>
                <c:pt idx="147">
                  <c:v>223.50743550189654</c:v>
                </c:pt>
                <c:pt idx="148">
                  <c:v>224.21984945175407</c:v>
                </c:pt>
                <c:pt idx="149">
                  <c:v>224.93453417007518</c:v>
                </c:pt>
                <c:pt idx="150">
                  <c:v>225.65149689477192</c:v>
                </c:pt>
                <c:pt idx="151">
                  <c:v>226.3707448868266</c:v>
                </c:pt>
                <c:pt idx="152">
                  <c:v>227.09228543036608</c:v>
                </c:pt>
                <c:pt idx="153">
                  <c:v>227.8161258327325</c:v>
                </c:pt>
                <c:pt idx="154">
                  <c:v>228.542273424562</c:v>
                </c:pt>
                <c:pt idx="155">
                  <c:v>229.27073555985586</c:v>
                </c:pt>
                <c:pt idx="156">
                  <c:v>230.0015196160557</c:v>
                </c:pt>
                <c:pt idx="157">
                  <c:v>230.73463299411833</c:v>
                </c:pt>
                <c:pt idx="158">
                  <c:v>231.47008311859005</c:v>
                </c:pt>
                <c:pt idx="159">
                  <c:v>232.20787743768295</c:v>
                </c:pt>
                <c:pt idx="160">
                  <c:v>232.94802342334955</c:v>
                </c:pt>
                <c:pt idx="161">
                  <c:v>233.69052857135875</c:v>
                </c:pt>
                <c:pt idx="162">
                  <c:v>234.43540040137157</c:v>
                </c:pt>
                <c:pt idx="163">
                  <c:v>235.1826464570177</c:v>
                </c:pt>
                <c:pt idx="164">
                  <c:v>235.932274305971</c:v>
                </c:pt>
                <c:pt idx="165">
                  <c:v>236.68429154002723</c:v>
                </c:pt>
                <c:pt idx="166">
                  <c:v>237.43870577518044</c:v>
                </c:pt>
                <c:pt idx="167">
                  <c:v>238.1955246517</c:v>
                </c:pt>
                <c:pt idx="168">
                  <c:v>238.9547558342081</c:v>
                </c:pt>
                <c:pt idx="169">
                  <c:v>239.7164070117576</c:v>
                </c:pt>
                <c:pt idx="170">
                  <c:v>240.48048589790906</c:v>
                </c:pt>
                <c:pt idx="171">
                  <c:v>241.24700023081004</c:v>
                </c:pt>
                <c:pt idx="172">
                  <c:v>242.01595777327267</c:v>
                </c:pt>
                <c:pt idx="173">
                  <c:v>242.78736631285258</c:v>
                </c:pt>
                <c:pt idx="174">
                  <c:v>243.56123366192756</c:v>
                </c:pt>
                <c:pt idx="175">
                  <c:v>244.33756765777687</c:v>
                </c:pt>
                <c:pt idx="176">
                  <c:v>245.11637616266077</c:v>
                </c:pt>
                <c:pt idx="177">
                  <c:v>245.89766706389915</c:v>
                </c:pt>
                <c:pt idx="178">
                  <c:v>246.68144827395295</c:v>
                </c:pt>
                <c:pt idx="179">
                  <c:v>247.46772773050324</c:v>
                </c:pt>
                <c:pt idx="180">
                  <c:v>248.25651339653183</c:v>
                </c:pt>
                <c:pt idx="181">
                  <c:v>249.04781326040208</c:v>
                </c:pt>
                <c:pt idx="182">
                  <c:v>249.84163533593977</c:v>
                </c:pt>
                <c:pt idx="183">
                  <c:v>250.63798766251364</c:v>
                </c:pt>
                <c:pt idx="184">
                  <c:v>251.43687830511794</c:v>
                </c:pt>
                <c:pt idx="185">
                  <c:v>252.23831535445328</c:v>
                </c:pt>
                <c:pt idx="186">
                  <c:v>253.04230692700884</c:v>
                </c:pt>
                <c:pt idx="187">
                  <c:v>253.84886116514448</c:v>
                </c:pt>
                <c:pt idx="188">
                  <c:v>254.65798623717353</c:v>
                </c:pt>
                <c:pt idx="189">
                  <c:v>255.46969033744452</c:v>
                </c:pt>
                <c:pt idx="190">
                  <c:v>256.28398168642553</c:v>
                </c:pt>
                <c:pt idx="191">
                  <c:v>257.10086853078667</c:v>
                </c:pt>
                <c:pt idx="192">
                  <c:v>257.9203591434836</c:v>
                </c:pt>
                <c:pt idx="193">
                  <c:v>258.74246182384155</c:v>
                </c:pt>
                <c:pt idx="194">
                  <c:v>259.5671848976393</c:v>
                </c:pt>
                <c:pt idx="195">
                  <c:v>260.3945367171937</c:v>
                </c:pt>
                <c:pt idx="196">
                  <c:v>261.2245256614425</c:v>
                </c:pt>
                <c:pt idx="197">
                  <c:v>262.05716013603273</c:v>
                </c:pt>
                <c:pt idx="198">
                  <c:v>262.89244857340253</c:v>
                </c:pt>
                <c:pt idx="199">
                  <c:v>263.73039943286847</c:v>
                </c:pt>
                <c:pt idx="200">
                  <c:v>264.57102120071045</c:v>
                </c:pt>
                <c:pt idx="201">
                  <c:v>265.4143223902576</c:v>
                </c:pt>
                <c:pt idx="202">
                  <c:v>266.2603115419749</c:v>
                </c:pt>
                <c:pt idx="203">
                  <c:v>267.1089972235495</c:v>
                </c:pt>
                <c:pt idx="204">
                  <c:v>267.9603880299768</c:v>
                </c:pt>
                <c:pt idx="205">
                  <c:v>268.8144925836489</c:v>
                </c:pt>
                <c:pt idx="206">
                  <c:v>269.67131953444084</c:v>
                </c:pt>
                <c:pt idx="207">
                  <c:v>270.53087755979857</c:v>
                </c:pt>
                <c:pt idx="208">
                  <c:v>271.3931753648267</c:v>
                </c:pt>
                <c:pt idx="209">
                  <c:v>272.258221682377</c:v>
                </c:pt>
                <c:pt idx="210">
                  <c:v>273.126025273136</c:v>
                </c:pt>
                <c:pt idx="211">
                  <c:v>273.9965949257148</c:v>
                </c:pt>
                <c:pt idx="212">
                  <c:v>274.86993945673754</c:v>
                </c:pt>
                <c:pt idx="213">
                  <c:v>275.7460677109305</c:v>
                </c:pt>
                <c:pt idx="214">
                  <c:v>276.62498856121204</c:v>
                </c:pt>
                <c:pt idx="215">
                  <c:v>277.5067109087823</c:v>
                </c:pt>
                <c:pt idx="216">
                  <c:v>278.3912436832135</c:v>
                </c:pt>
                <c:pt idx="217">
                  <c:v>279.27859584253963</c:v>
                </c:pt>
                <c:pt idx="218">
                  <c:v>280.16877637334846</c:v>
                </c:pt>
                <c:pt idx="219">
                  <c:v>281.06179429087155</c:v>
                </c:pt>
                <c:pt idx="220">
                  <c:v>281.957658639076</c:v>
                </c:pt>
                <c:pt idx="221">
                  <c:v>282.8563784907558</c:v>
                </c:pt>
                <c:pt idx="222">
                  <c:v>283.7579629476241</c:v>
                </c:pt>
                <c:pt idx="223">
                  <c:v>284.6624211404043</c:v>
                </c:pt>
                <c:pt idx="224">
                  <c:v>285.5697622289242</c:v>
                </c:pt>
                <c:pt idx="225">
                  <c:v>286.47999540220763</c:v>
                </c:pt>
                <c:pt idx="226">
                  <c:v>287.3931298785677</c:v>
                </c:pt>
                <c:pt idx="227">
                  <c:v>288.3091749057002</c:v>
                </c:pt>
                <c:pt idx="228">
                  <c:v>289.2281397607777</c:v>
                </c:pt>
                <c:pt idx="229">
                  <c:v>290.15003375054215</c:v>
                </c:pt>
                <c:pt idx="230">
                  <c:v>291.074866211401</c:v>
                </c:pt>
                <c:pt idx="231">
                  <c:v>292.00264650952045</c:v>
                </c:pt>
                <c:pt idx="232">
                  <c:v>292.9333840409207</c:v>
                </c:pt>
                <c:pt idx="233">
                  <c:v>293.86708823157124</c:v>
                </c:pt>
                <c:pt idx="234">
                  <c:v>294.80376853748623</c:v>
                </c:pt>
                <c:pt idx="235">
                  <c:v>295.74343444481946</c:v>
                </c:pt>
                <c:pt idx="236">
                  <c:v>296.6860954699621</c:v>
                </c:pt>
                <c:pt idx="237">
                  <c:v>297.6317611596376</c:v>
                </c:pt>
                <c:pt idx="238">
                  <c:v>298.58044109099916</c:v>
                </c:pt>
                <c:pt idx="239">
                  <c:v>299.5321448717274</c:v>
                </c:pt>
                <c:pt idx="240">
                  <c:v>300.4868821401235</c:v>
                </c:pt>
                <c:pt idx="241">
                  <c:v>301.44466256521343</c:v>
                </c:pt>
                <c:pt idx="242">
                  <c:v>302.40549584684123</c:v>
                </c:pt>
                <c:pt idx="243">
                  <c:v>303.3693917157688</c:v>
                </c:pt>
                <c:pt idx="244">
                  <c:v>304.3363599337734</c:v>
                </c:pt>
                <c:pt idx="245">
                  <c:v>305.30641029374806</c:v>
                </c:pt>
                <c:pt idx="246">
                  <c:v>306.27955261979963</c:v>
                </c:pt>
                <c:pt idx="247">
                  <c:v>307.2557967673486</c:v>
                </c:pt>
                <c:pt idx="248">
                  <c:v>308.235152623229</c:v>
                </c:pt>
                <c:pt idx="249">
                  <c:v>309.2176301057886</c:v>
                </c:pt>
                <c:pt idx="250">
                  <c:v>310.2032391649885</c:v>
                </c:pt>
                <c:pt idx="251">
                  <c:v>311.1919897825051</c:v>
                </c:pt>
                <c:pt idx="252">
                  <c:v>312.1838919718309</c:v>
                </c:pt>
                <c:pt idx="253">
                  <c:v>313.1789557783753</c:v>
                </c:pt>
                <c:pt idx="254">
                  <c:v>314.17719127956684</c:v>
                </c:pt>
                <c:pt idx="255">
                  <c:v>315.17860858495516</c:v>
                </c:pt>
                <c:pt idx="256">
                  <c:v>316.18321783631364</c:v>
                </c:pt>
                <c:pt idx="257">
                  <c:v>317.19102920774094</c:v>
                </c:pt>
                <c:pt idx="258">
                  <c:v>318.2020529057659</c:v>
                </c:pt>
                <c:pt idx="259">
                  <c:v>319.21629916944954</c:v>
                </c:pt>
                <c:pt idx="260">
                  <c:v>320.2337782704892</c:v>
                </c:pt>
                <c:pt idx="261">
                  <c:v>321.25450051332257</c:v>
                </c:pt>
                <c:pt idx="262">
                  <c:v>322.2784762352321</c:v>
                </c:pt>
                <c:pt idx="263">
                  <c:v>323.305715806449</c:v>
                </c:pt>
                <c:pt idx="264">
                  <c:v>324.3362296302594</c:v>
                </c:pt>
                <c:pt idx="265">
                  <c:v>325.3700281431092</c:v>
                </c:pt>
                <c:pt idx="266">
                  <c:v>326.4071218147095</c:v>
                </c:pt>
                <c:pt idx="267">
                  <c:v>327.4475211481429</c:v>
                </c:pt>
                <c:pt idx="268">
                  <c:v>328.49123667997014</c:v>
                </c:pt>
                <c:pt idx="269">
                  <c:v>329.5382789803357</c:v>
                </c:pt>
                <c:pt idx="270">
                  <c:v>330.58865865307627</c:v>
                </c:pt>
                <c:pt idx="271">
                  <c:v>331.6423863358275</c:v>
                </c:pt>
                <c:pt idx="272">
                  <c:v>332.69947270013154</c:v>
                </c:pt>
                <c:pt idx="273">
                  <c:v>333.7599284515454</c:v>
                </c:pt>
                <c:pt idx="274">
                  <c:v>334.8237643297497</c:v>
                </c:pt>
                <c:pt idx="275">
                  <c:v>335.8909911086558</c:v>
                </c:pt>
                <c:pt idx="276">
                  <c:v>336.9616195965174</c:v>
                </c:pt>
                <c:pt idx="277">
                  <c:v>338.0356606360382</c:v>
                </c:pt>
                <c:pt idx="278">
                  <c:v>339.11312510448226</c:v>
                </c:pt>
                <c:pt idx="279">
                  <c:v>340.1940239137843</c:v>
                </c:pt>
                <c:pt idx="280">
                  <c:v>341.2783680106599</c:v>
                </c:pt>
                <c:pt idx="281">
                  <c:v>342.3661683767168</c:v>
                </c:pt>
                <c:pt idx="282">
                  <c:v>343.457436028566</c:v>
                </c:pt>
                <c:pt idx="283">
                  <c:v>344.55218201793144</c:v>
                </c:pt>
                <c:pt idx="284">
                  <c:v>345.6504174317653</c:v>
                </c:pt>
                <c:pt idx="285">
                  <c:v>346.7521533923584</c:v>
                </c:pt>
                <c:pt idx="286">
                  <c:v>347.8574010574532</c:v>
                </c:pt>
                <c:pt idx="287">
                  <c:v>348.96617162035625</c:v>
                </c:pt>
                <c:pt idx="288">
                  <c:v>350.0784763100521</c:v>
                </c:pt>
                <c:pt idx="289">
                  <c:v>351.1943263913169</c:v>
                </c:pt>
                <c:pt idx="290">
                  <c:v>352.31373316483285</c:v>
                </c:pt>
                <c:pt idx="291">
                  <c:v>353.4367079673012</c:v>
                </c:pt>
                <c:pt idx="292">
                  <c:v>354.5632621715591</c:v>
                </c:pt>
                <c:pt idx="293">
                  <c:v>355.6934071866935</c:v>
                </c:pt>
                <c:pt idx="294">
                  <c:v>356.827154458157</c:v>
                </c:pt>
                <c:pt idx="295">
                  <c:v>357.96451546788387</c:v>
                </c:pt>
                <c:pt idx="296">
                  <c:v>359.1055017344063</c:v>
                </c:pt>
                <c:pt idx="297">
                  <c:v>360.2501248129702</c:v>
                </c:pt>
                <c:pt idx="298">
                  <c:v>361.398396295654</c:v>
                </c:pt>
                <c:pt idx="299">
                  <c:v>362.5503278114845</c:v>
                </c:pt>
                <c:pt idx="300">
                  <c:v>363.7059310265555</c:v>
                </c:pt>
                <c:pt idx="301">
                  <c:v>364.86521764414533</c:v>
                </c:pt>
                <c:pt idx="302">
                  <c:v>366.0281994048362</c:v>
                </c:pt>
                <c:pt idx="303">
                  <c:v>367.1948880866316</c:v>
                </c:pt>
                <c:pt idx="304">
                  <c:v>368.36529550507737</c:v>
                </c:pt>
                <c:pt idx="305">
                  <c:v>369.5394335133805</c:v>
                </c:pt>
                <c:pt idx="306">
                  <c:v>370.71731400252906</c:v>
                </c:pt>
                <c:pt idx="307">
                  <c:v>371.89894890141284</c:v>
                </c:pt>
                <c:pt idx="308">
                  <c:v>373.084350176944</c:v>
                </c:pt>
                <c:pt idx="309">
                  <c:v>374.2735298341789</c:v>
                </c:pt>
                <c:pt idx="310">
                  <c:v>375.46649991643795</c:v>
                </c:pt>
                <c:pt idx="311">
                  <c:v>376.66327250543003</c:v>
                </c:pt>
                <c:pt idx="312">
                  <c:v>377.86385972137305</c:v>
                </c:pt>
                <c:pt idx="313">
                  <c:v>379.06827372311733</c:v>
                </c:pt>
                <c:pt idx="314">
                  <c:v>380.2765267082687</c:v>
                </c:pt>
                <c:pt idx="315">
                  <c:v>381.48863091331225</c:v>
                </c:pt>
                <c:pt idx="316">
                  <c:v>382.70459861373496</c:v>
                </c:pt>
                <c:pt idx="317">
                  <c:v>383.92444212415216</c:v>
                </c:pt>
                <c:pt idx="318">
                  <c:v>385.1481737984307</c:v>
                </c:pt>
                <c:pt idx="319">
                  <c:v>386.3758060298146</c:v>
                </c:pt>
                <c:pt idx="320">
                  <c:v>387.6073512510503</c:v>
                </c:pt>
                <c:pt idx="321">
                  <c:v>388.8428219345133</c:v>
                </c:pt>
                <c:pt idx="322">
                  <c:v>390.0822305923326</c:v>
                </c:pt>
                <c:pt idx="323">
                  <c:v>391.32558977651996</c:v>
                </c:pt>
                <c:pt idx="324">
                  <c:v>392.5729120790954</c:v>
                </c:pt>
                <c:pt idx="325">
                  <c:v>393.8242101322163</c:v>
                </c:pt>
                <c:pt idx="326">
                  <c:v>395.0794966083003</c:v>
                </c:pt>
                <c:pt idx="327">
                  <c:v>396.3387842201613</c:v>
                </c:pt>
                <c:pt idx="328">
                  <c:v>397.6020857211333</c:v>
                </c:pt>
                <c:pt idx="329">
                  <c:v>398.86941390520036</c:v>
                </c:pt>
                <c:pt idx="330">
                  <c:v>400.14078160712705</c:v>
                </c:pt>
                <c:pt idx="331">
                  <c:v>401.41620170258653</c:v>
                </c:pt>
                <c:pt idx="332">
                  <c:v>402.6956871082935</c:v>
                </c:pt>
                <c:pt idx="333">
                  <c:v>403.97925078213336</c:v>
                </c:pt>
                <c:pt idx="334">
                  <c:v>405.2669057232938</c:v>
                </c:pt>
                <c:pt idx="335">
                  <c:v>406.55866497239646</c:v>
                </c:pt>
                <c:pt idx="336">
                  <c:v>407.8545416116295</c:v>
                </c:pt>
                <c:pt idx="337">
                  <c:v>409.1545487648785</c:v>
                </c:pt>
                <c:pt idx="338">
                  <c:v>410.4586995978614</c:v>
                </c:pt>
                <c:pt idx="339">
                  <c:v>411.76700731826094</c:v>
                </c:pt>
                <c:pt idx="340">
                  <c:v>413.079485175858</c:v>
                </c:pt>
                <c:pt idx="341">
                  <c:v>414.39614646266637</c:v>
                </c:pt>
                <c:pt idx="342">
                  <c:v>415.7170045130676</c:v>
                </c:pt>
                <c:pt idx="343">
                  <c:v>417.0420727039444</c:v>
                </c:pt>
                <c:pt idx="344">
                  <c:v>418.3713644548186</c:v>
                </c:pt>
                <c:pt idx="345">
                  <c:v>419.7048932279852</c:v>
                </c:pt>
                <c:pt idx="346">
                  <c:v>421.0426725286495</c:v>
                </c:pt>
                <c:pt idx="347">
                  <c:v>422.3847159050637</c:v>
                </c:pt>
                <c:pt idx="348">
                  <c:v>423.73103694866376</c:v>
                </c:pt>
                <c:pt idx="349">
                  <c:v>425.08164929420815</c:v>
                </c:pt>
                <c:pt idx="350">
                  <c:v>426.43656661991383</c:v>
                </c:pt>
                <c:pt idx="351">
                  <c:v>427.7958026475972</c:v>
                </c:pt>
                <c:pt idx="352">
                  <c:v>429.15937114281166</c:v>
                </c:pt>
                <c:pt idx="353">
                  <c:v>430.5272859149873</c:v>
                </c:pt>
                <c:pt idx="354">
                  <c:v>431.8995608175709</c:v>
                </c:pt>
                <c:pt idx="355">
                  <c:v>433.27620974816614</c:v>
                </c:pt>
                <c:pt idx="356">
                  <c:v>434.6572466486736</c:v>
                </c:pt>
                <c:pt idx="357">
                  <c:v>436.04268550543355</c:v>
                </c:pt>
                <c:pt idx="358">
                  <c:v>437.4325403493665</c:v>
                </c:pt>
                <c:pt idx="359">
                  <c:v>438.8268252561153</c:v>
                </c:pt>
                <c:pt idx="360">
                  <c:v>440.22555434618806</c:v>
                </c:pt>
                <c:pt idx="361">
                  <c:v>441.6287417851014</c:v>
                </c:pt>
                <c:pt idx="362">
                  <c:v>443.03640178352225</c:v>
                </c:pt>
                <c:pt idx="363">
                  <c:v>444.4485485974143</c:v>
                </c:pt>
                <c:pt idx="364">
                  <c:v>445.8651965281806</c:v>
                </c:pt>
                <c:pt idx="365">
                  <c:v>447.28635992280897</c:v>
                </c:pt>
                <c:pt idx="366">
                  <c:v>448.7120531740173</c:v>
                </c:pt>
                <c:pt idx="367">
                  <c:v>450.1422907203994</c:v>
                </c:pt>
                <c:pt idx="368">
                  <c:v>451.57708704657006</c:v>
                </c:pt>
                <c:pt idx="369">
                  <c:v>453.01645668331514</c:v>
                </c:pt>
                <c:pt idx="370">
                  <c:v>454.46041420773264</c:v>
                </c:pt>
                <c:pt idx="371">
                  <c:v>455.9089742433865</c:v>
                </c:pt>
                <c:pt idx="372">
                  <c:v>457.36215146045225</c:v>
                </c:pt>
                <c:pt idx="373">
                  <c:v>458.819960575865</c:v>
                </c:pt>
                <c:pt idx="374">
                  <c:v>460.2824163534692</c:v>
                </c:pt>
                <c:pt idx="375">
                  <c:v>461.7495336041679</c:v>
                </c:pt>
                <c:pt idx="376">
                  <c:v>463.22132718607327</c:v>
                </c:pt>
                <c:pt idx="377">
                  <c:v>464.6978120046555</c:v>
                </c:pt>
                <c:pt idx="378">
                  <c:v>466.179003012896</c:v>
                </c:pt>
                <c:pt idx="379">
                  <c:v>467.66491521143735</c:v>
                </c:pt>
                <c:pt idx="380">
                  <c:v>469.1555636487358</c:v>
                </c:pt>
                <c:pt idx="381">
                  <c:v>470.6509634212132</c:v>
                </c:pt>
                <c:pt idx="382">
                  <c:v>472.1511296734107</c:v>
                </c:pt>
                <c:pt idx="383">
                  <c:v>473.6560775981404</c:v>
                </c:pt>
                <c:pt idx="384">
                  <c:v>475.16582243664163</c:v>
                </c:pt>
                <c:pt idx="385">
                  <c:v>476.6803794787336</c:v>
                </c:pt>
                <c:pt idx="386">
                  <c:v>478.19976406297064</c:v>
                </c:pt>
                <c:pt idx="387">
                  <c:v>479.72399157679786</c:v>
                </c:pt>
                <c:pt idx="388">
                  <c:v>481.25307745670654</c:v>
                </c:pt>
                <c:pt idx="389">
                  <c:v>482.78703718839125</c:v>
                </c:pt>
                <c:pt idx="390">
                  <c:v>484.32588630690475</c:v>
                </c:pt>
                <c:pt idx="391">
                  <c:v>485.86964039681794</c:v>
                </c:pt>
                <c:pt idx="392">
                  <c:v>487.418315092376</c:v>
                </c:pt>
                <c:pt idx="393">
                  <c:v>488.9719260776572</c:v>
                </c:pt>
                <c:pt idx="394">
                  <c:v>490.53048908673156</c:v>
                </c:pt>
                <c:pt idx="395">
                  <c:v>492.09401990382094</c:v>
                </c:pt>
                <c:pt idx="396">
                  <c:v>493.6625343634568</c:v>
                </c:pt>
                <c:pt idx="397">
                  <c:v>495.2360483506435</c:v>
                </c:pt>
                <c:pt idx="398">
                  <c:v>496.8145778010171</c:v>
                </c:pt>
                <c:pt idx="399">
                  <c:v>498.3981387010075</c:v>
                </c:pt>
                <c:pt idx="400">
                  <c:v>499.9867470880002</c:v>
                </c:pt>
                <c:pt idx="401">
                  <c:v>501.580419050499</c:v>
                </c:pt>
                <c:pt idx="402">
                  <c:v>503.17917072828754</c:v>
                </c:pt>
                <c:pt idx="403">
                  <c:v>504.783018312595</c:v>
                </c:pt>
                <c:pt idx="404">
                  <c:v>506.3919780462587</c:v>
                </c:pt>
                <c:pt idx="405">
                  <c:v>508.0060662238887</c:v>
                </c:pt>
                <c:pt idx="406">
                  <c:v>509.62529919203297</c:v>
                </c:pt>
                <c:pt idx="407">
                  <c:v>511.24969334934343</c:v>
                </c:pt>
                <c:pt idx="408">
                  <c:v>512.8792651467402</c:v>
                </c:pt>
                <c:pt idx="409">
                  <c:v>514.5140310875807</c:v>
                </c:pt>
                <c:pt idx="410">
                  <c:v>516.1540077278255</c:v>
                </c:pt>
                <c:pt idx="411">
                  <c:v>517.7992116762077</c:v>
                </c:pt>
                <c:pt idx="412">
                  <c:v>519.449659594394</c:v>
                </c:pt>
                <c:pt idx="413">
                  <c:v>521.1053681971628</c:v>
                </c:pt>
                <c:pt idx="414">
                  <c:v>522.7663542525751</c:v>
                </c:pt>
                <c:pt idx="415">
                  <c:v>524.4326345821279</c:v>
                </c:pt>
                <c:pt idx="416">
                  <c:v>526.1042260609433</c:v>
                </c:pt>
                <c:pt idx="417">
                  <c:v>527.7811456179284</c:v>
                </c:pt>
                <c:pt idx="418">
                  <c:v>529.4634102359514</c:v>
                </c:pt>
                <c:pt idx="419">
                  <c:v>531.1510369520117</c:v>
                </c:pt>
                <c:pt idx="420">
                  <c:v>532.844042857413</c:v>
                </c:pt>
                <c:pt idx="421">
                  <c:v>534.5424450979361</c:v>
                </c:pt>
                <c:pt idx="422">
                  <c:v>536.2462608740136</c:v>
                </c:pt>
                <c:pt idx="423">
                  <c:v>537.9555074409012</c:v>
                </c:pt>
                <c:pt idx="424">
                  <c:v>539.6702021088566</c:v>
                </c:pt>
                <c:pt idx="425">
                  <c:v>541.3903622433119</c:v>
                </c:pt>
                <c:pt idx="426">
                  <c:v>543.11600526505</c:v>
                </c:pt>
                <c:pt idx="427">
                  <c:v>544.847148650382</c:v>
                </c:pt>
                <c:pt idx="428">
                  <c:v>546.5838099313229</c:v>
                </c:pt>
                <c:pt idx="429">
                  <c:v>548.3260066957704</c:v>
                </c:pt>
                <c:pt idx="430">
                  <c:v>550.0737565876809</c:v>
                </c:pt>
                <c:pt idx="431">
                  <c:v>551.8270773072512</c:v>
                </c:pt>
                <c:pt idx="432">
                  <c:v>553.5859866110956</c:v>
                </c:pt>
                <c:pt idx="433">
                  <c:v>555.3505023124264</c:v>
                </c:pt>
                <c:pt idx="434">
                  <c:v>557.1206422812343</c:v>
                </c:pt>
                <c:pt idx="435">
                  <c:v>558.8964244444696</c:v>
                </c:pt>
                <c:pt idx="436">
                  <c:v>560.6778667862224</c:v>
                </c:pt>
                <c:pt idx="437">
                  <c:v>562.4649873479066</c:v>
                </c:pt>
                <c:pt idx="438">
                  <c:v>564.2578042284421</c:v>
                </c:pt>
                <c:pt idx="439">
                  <c:v>566.0563355844371</c:v>
                </c:pt>
                <c:pt idx="440">
                  <c:v>567.8605996303734</c:v>
                </c:pt>
                <c:pt idx="441">
                  <c:v>569.67061463879</c:v>
                </c:pt>
                <c:pt idx="442">
                  <c:v>571.4863989404672</c:v>
                </c:pt>
                <c:pt idx="443">
                  <c:v>573.3079709246148</c:v>
                </c:pt>
                <c:pt idx="444">
                  <c:v>575.1353490390563</c:v>
                </c:pt>
                <c:pt idx="445">
                  <c:v>576.9685517904163</c:v>
                </c:pt>
                <c:pt idx="446">
                  <c:v>578.807597744308</c:v>
                </c:pt>
                <c:pt idx="447">
                  <c:v>580.6525055255217</c:v>
                </c:pt>
                <c:pt idx="448">
                  <c:v>582.5032938182114</c:v>
                </c:pt>
                <c:pt idx="449">
                  <c:v>584.3599813660869</c:v>
                </c:pt>
                <c:pt idx="450">
                  <c:v>586.2225869726017</c:v>
                </c:pt>
                <c:pt idx="451">
                  <c:v>588.0911295011441</c:v>
                </c:pt>
                <c:pt idx="452">
                  <c:v>589.965627875228</c:v>
                </c:pt>
                <c:pt idx="453">
                  <c:v>591.8461010786848</c:v>
                </c:pt>
                <c:pt idx="454">
                  <c:v>593.7325681558558</c:v>
                </c:pt>
                <c:pt idx="455">
                  <c:v>595.6250482117849</c:v>
                </c:pt>
                <c:pt idx="456">
                  <c:v>597.523560412409</c:v>
                </c:pt>
                <c:pt idx="457">
                  <c:v>599.4281239847593</c:v>
                </c:pt>
                <c:pt idx="458">
                  <c:v>601.3387582171489</c:v>
                </c:pt>
                <c:pt idx="459">
                  <c:v>603.2554824593728</c:v>
                </c:pt>
                <c:pt idx="460">
                  <c:v>605.1783161229014</c:v>
                </c:pt>
                <c:pt idx="461">
                  <c:v>607.1072786810776</c:v>
                </c:pt>
                <c:pt idx="462">
                  <c:v>609.0423896693148</c:v>
                </c:pt>
                <c:pt idx="463">
                  <c:v>610.9836686852927</c:v>
                </c:pt>
                <c:pt idx="464">
                  <c:v>612.9311353891587</c:v>
                </c:pt>
                <c:pt idx="465">
                  <c:v>614.884809503725</c:v>
                </c:pt>
                <c:pt idx="466">
                  <c:v>616.8447108146687</c:v>
                </c:pt>
                <c:pt idx="467">
                  <c:v>618.8108591707324</c:v>
                </c:pt>
                <c:pt idx="468">
                  <c:v>620.7832744839254</c:v>
                </c:pt>
                <c:pt idx="469">
                  <c:v>622.7619767297255</c:v>
                </c:pt>
                <c:pt idx="470">
                  <c:v>624.7469859472789</c:v>
                </c:pt>
                <c:pt idx="471">
                  <c:v>626.7383222396072</c:v>
                </c:pt>
                <c:pt idx="472">
                  <c:v>628.7360057738084</c:v>
                </c:pt>
                <c:pt idx="473">
                  <c:v>630.7400567812616</c:v>
                </c:pt>
                <c:pt idx="474">
                  <c:v>632.7504955578319</c:v>
                </c:pt>
                <c:pt idx="475">
                  <c:v>634.7673424640765</c:v>
                </c:pt>
                <c:pt idx="476">
                  <c:v>636.7906179254489</c:v>
                </c:pt>
                <c:pt idx="477">
                  <c:v>638.8203424325092</c:v>
                </c:pt>
                <c:pt idx="478">
                  <c:v>640.8565365411284</c:v>
                </c:pt>
                <c:pt idx="479">
                  <c:v>642.8992208726986</c:v>
                </c:pt>
                <c:pt idx="480">
                  <c:v>644.9484161143407</c:v>
                </c:pt>
                <c:pt idx="481">
                  <c:v>647.0041430191146</c:v>
                </c:pt>
                <c:pt idx="482">
                  <c:v>649.0664224062293</c:v>
                </c:pt>
                <c:pt idx="483">
                  <c:v>651.1352751612523</c:v>
                </c:pt>
                <c:pt idx="484">
                  <c:v>653.2107222363235</c:v>
                </c:pt>
                <c:pt idx="485">
                  <c:v>655.292784650366</c:v>
                </c:pt>
                <c:pt idx="486">
                  <c:v>657.3814834892994</c:v>
                </c:pt>
                <c:pt idx="487">
                  <c:v>659.4768399062533</c:v>
                </c:pt>
                <c:pt idx="488">
                  <c:v>661.57887512178</c:v>
                </c:pt>
                <c:pt idx="489">
                  <c:v>663.6876104240724</c:v>
                </c:pt>
                <c:pt idx="490">
                  <c:v>665.8030671691773</c:v>
                </c:pt>
                <c:pt idx="491">
                  <c:v>667.9252667812127</c:v>
                </c:pt>
                <c:pt idx="492">
                  <c:v>670.054230752584</c:v>
                </c:pt>
                <c:pt idx="493">
                  <c:v>672.1899806442023</c:v>
                </c:pt>
                <c:pt idx="494">
                  <c:v>674.3325380857033</c:v>
                </c:pt>
                <c:pt idx="495">
                  <c:v>676.4819247756637</c:v>
                </c:pt>
                <c:pt idx="496">
                  <c:v>678.6381624818247</c:v>
                </c:pt>
                <c:pt idx="497">
                  <c:v>680.8012730413099</c:v>
                </c:pt>
                <c:pt idx="498">
                  <c:v>682.9712783608496</c:v>
                </c:pt>
                <c:pt idx="499">
                  <c:v>685.1482004169933</c:v>
                </c:pt>
                <c:pt idx="500">
                  <c:v>687.3320612563458</c:v>
                </c:pt>
                <c:pt idx="501">
                  <c:v>689.5228829957822</c:v>
                </c:pt>
                <c:pt idx="502">
                  <c:v>691.7206878226737</c:v>
                </c:pt>
                <c:pt idx="503">
                  <c:v>693.9254979951102</c:v>
                </c:pt>
                <c:pt idx="504">
                  <c:v>696.1373358421299</c:v>
                </c:pt>
                <c:pt idx="505">
                  <c:v>698.3562237639425</c:v>
                </c:pt>
                <c:pt idx="506">
                  <c:v>700.5821842321566</c:v>
                </c:pt>
                <c:pt idx="507">
                  <c:v>702.8152397900075</c:v>
                </c:pt>
                <c:pt idx="508">
                  <c:v>705.0554130525855</c:v>
                </c:pt>
                <c:pt idx="509">
                  <c:v>707.3027267070655</c:v>
                </c:pt>
                <c:pt idx="510">
                  <c:v>709.5572035129344</c:v>
                </c:pt>
                <c:pt idx="511">
                  <c:v>711.8188663022248</c:v>
                </c:pt>
                <c:pt idx="512">
                  <c:v>714.0877379797447</c:v>
                </c:pt>
                <c:pt idx="513">
                  <c:v>716.363841523309</c:v>
                </c:pt>
                <c:pt idx="514">
                  <c:v>718.6471999839732</c:v>
                </c:pt>
                <c:pt idx="515">
                  <c:v>720.9378364862666</c:v>
                </c:pt>
                <c:pt idx="516">
                  <c:v>723.2357742284248</c:v>
                </c:pt>
                <c:pt idx="517">
                  <c:v>725.5410364826276</c:v>
                </c:pt>
                <c:pt idx="518">
                  <c:v>727.853646595233</c:v>
                </c:pt>
                <c:pt idx="519">
                  <c:v>730.1736279870136</c:v>
                </c:pt>
                <c:pt idx="520">
                  <c:v>732.5010041533939</c:v>
                </c:pt>
                <c:pt idx="521">
                  <c:v>734.8357986646886</c:v>
                </c:pt>
                <c:pt idx="522">
                  <c:v>737.1780351663417</c:v>
                </c:pt>
                <c:pt idx="523">
                  <c:v>739.5277373791636</c:v>
                </c:pt>
              </c:numCache>
            </c:numRef>
          </c:xVal>
          <c:yVal>
            <c:numRef>
              <c:f>Modelcurrent!$C$6:$C$529</c:f>
              <c:numCache>
                <c:ptCount val="524"/>
                <c:pt idx="0">
                  <c:v>0.9986051127645078</c:v>
                </c:pt>
                <c:pt idx="1">
                  <c:v>0.99855875808266</c:v>
                </c:pt>
                <c:pt idx="2">
                  <c:v>0.9985110012547626</c:v>
                </c:pt>
                <c:pt idx="3">
                  <c:v>0.998461804788262</c:v>
                </c:pt>
                <c:pt idx="4">
                  <c:v>0.9984111303526352</c:v>
                </c:pt>
                <c:pt idx="5">
                  <c:v>0.998358938765843</c:v>
                </c:pt>
                <c:pt idx="6">
                  <c:v>0.9983051899807227</c:v>
                </c:pt>
                <c:pt idx="7">
                  <c:v>0.9982498430713239</c:v>
                </c:pt>
                <c:pt idx="8">
                  <c:v>0.9981928562191936</c:v>
                </c:pt>
                <c:pt idx="9">
                  <c:v>0.998134186699616</c:v>
                </c:pt>
                <c:pt idx="10">
                  <c:v>0.9980737908678121</c:v>
                </c:pt>
                <c:pt idx="11">
                  <c:v>0.9980116241451057</c:v>
                </c:pt>
                <c:pt idx="12">
                  <c:v>0.9979476410050603</c:v>
                </c:pt>
                <c:pt idx="13">
                  <c:v>0.9978817949595954</c:v>
                </c:pt>
                <c:pt idx="14">
                  <c:v>0.9978140385450868</c:v>
                </c:pt>
                <c:pt idx="15">
                  <c:v>0.9977443233084576</c:v>
                </c:pt>
                <c:pt idx="16">
                  <c:v>0.9976725997932685</c:v>
                </c:pt>
                <c:pt idx="17">
                  <c:v>0.9975988175258107</c:v>
                </c:pt>
                <c:pt idx="18">
                  <c:v>0.9975229250012141</c:v>
                </c:pt>
                <c:pt idx="19">
                  <c:v>0.997444869669572</c:v>
                </c:pt>
                <c:pt idx="20">
                  <c:v>0.9973645979220951</c:v>
                </c:pt>
                <c:pt idx="21">
                  <c:v>0.9972820550772987</c:v>
                </c:pt>
                <c:pt idx="22">
                  <c:v>0.997197185367235</c:v>
                </c:pt>
                <c:pt idx="23">
                  <c:v>0.9971099319237738</c:v>
                </c:pt>
                <c:pt idx="24">
                  <c:v>0.9970202367649453</c:v>
                </c:pt>
                <c:pt idx="25">
                  <c:v>0.9969280407813494</c:v>
                </c:pt>
                <c:pt idx="26">
                  <c:v>0.9968332837226421</c:v>
                </c:pt>
                <c:pt idx="27">
                  <c:v>0.9967359041841086</c:v>
                </c:pt>
                <c:pt idx="28">
                  <c:v>0.9966358395933307</c:v>
                </c:pt>
                <c:pt idx="29">
                  <c:v>0.9965330261969593</c:v>
                </c:pt>
                <c:pt idx="30">
                  <c:v>0.9964273990476001</c:v>
                </c:pt>
                <c:pt idx="31">
                  <c:v>0.9963188919908249</c:v>
                </c:pt>
                <c:pt idx="32">
                  <c:v>0.9962074376523145</c:v>
                </c:pt>
                <c:pt idx="33">
                  <c:v>0.9960929674251471</c:v>
                </c:pt>
                <c:pt idx="34">
                  <c:v>0.9959754114572416</c:v>
                </c:pt>
                <c:pt idx="35">
                  <c:v>0.9958546986389638</c:v>
                </c:pt>
                <c:pt idx="36">
                  <c:v>0.9957307565909105</c:v>
                </c:pt>
                <c:pt idx="37">
                  <c:v>0.9956035116518785</c:v>
                </c:pt>
                <c:pt idx="38">
                  <c:v>0.9954728888670326</c:v>
                </c:pt>
                <c:pt idx="39">
                  <c:v>0.9953388119762812</c:v>
                </c:pt>
                <c:pt idx="40">
                  <c:v>0.9952012034028737</c:v>
                </c:pt>
                <c:pt idx="41">
                  <c:v>0.9950599842422292</c:v>
                </c:pt>
                <c:pt idx="42">
                  <c:v>0.9949150742510088</c:v>
                </c:pt>
                <c:pt idx="43">
                  <c:v>0.9947663918364441</c:v>
                </c:pt>
                <c:pt idx="44">
                  <c:v>0.9946138540459332</c:v>
                </c:pt>
                <c:pt idx="45">
                  <c:v>0.9944573765569172</c:v>
                </c:pt>
                <c:pt idx="46">
                  <c:v>0.9942968736670491</c:v>
                </c:pt>
                <c:pt idx="47">
                  <c:v>0.9941322582846672</c:v>
                </c:pt>
                <c:pt idx="48">
                  <c:v>0.9939634419195872</c:v>
                </c:pt>
                <c:pt idx="49">
                  <c:v>0.9937903346742237</c:v>
                </c:pt>
                <c:pt idx="50">
                  <c:v>0.9936128452350567</c:v>
                </c:pt>
                <c:pt idx="51">
                  <c:v>0.9934308808644531</c:v>
                </c:pt>
                <c:pt idx="52">
                  <c:v>0.9932443473928592</c:v>
                </c:pt>
                <c:pt idx="53">
                  <c:v>0.9930531492113756</c:v>
                </c:pt>
                <c:pt idx="54">
                  <c:v>0.9928571892647284</c:v>
                </c:pt>
                <c:pt idx="55">
                  <c:v>0.9926563690446515</c:v>
                </c:pt>
                <c:pt idx="56">
                  <c:v>0.9924505885836906</c:v>
                </c:pt>
                <c:pt idx="57">
                  <c:v>0.9922397464494461</c:v>
                </c:pt>
                <c:pt idx="58">
                  <c:v>0.992023739739266</c:v>
                </c:pt>
                <c:pt idx="59">
                  <c:v>0.9918024640754036</c:v>
                </c:pt>
                <c:pt idx="60">
                  <c:v>0.991575813600654</c:v>
                </c:pt>
                <c:pt idx="61">
                  <c:v>0.9913436809744832</c:v>
                </c:pt>
                <c:pt idx="62">
                  <c:v>0.991105957369663</c:v>
                </c:pt>
                <c:pt idx="63">
                  <c:v>0.9908625324694271</c:v>
                </c:pt>
                <c:pt idx="64">
                  <c:v>0.9906132944651612</c:v>
                </c:pt>
                <c:pt idx="65">
                  <c:v>0.9903581300546415</c:v>
                </c:pt>
                <c:pt idx="66">
                  <c:v>0.9900969244408352</c:v>
                </c:pt>
                <c:pt idx="67">
                  <c:v>0.9898295613312801</c:v>
                </c:pt>
                <c:pt idx="68">
                  <c:v>0.9895559229380484</c:v>
                </c:pt>
                <c:pt idx="69">
                  <c:v>0.9892758899783236</c:v>
                </c:pt>
                <c:pt idx="70">
                  <c:v>0.988989341675588</c:v>
                </c:pt>
                <c:pt idx="71">
                  <c:v>0.9886961557614466</c:v>
                </c:pt>
                <c:pt idx="72">
                  <c:v>0.9883962084780958</c:v>
                </c:pt>
                <c:pt idx="73">
                  <c:v>0.9880893745814523</c:v>
                </c:pt>
                <c:pt idx="74">
                  <c:v>0.9877755273449547</c:v>
                </c:pt>
                <c:pt idx="75">
                  <c:v>0.9874545385640527</c:v>
                </c:pt>
                <c:pt idx="76">
                  <c:v>0.9871262785613973</c:v>
                </c:pt>
                <c:pt idx="77">
                  <c:v>0.9867906161927431</c:v>
                </c:pt>
                <c:pt idx="78">
                  <c:v>0.9864474188535793</c:v>
                </c:pt>
                <c:pt idx="79">
                  <c:v>0.9860965524865006</c:v>
                </c:pt>
                <c:pt idx="80">
                  <c:v>0.9857378815893304</c:v>
                </c:pt>
                <c:pt idx="81">
                  <c:v>0.98537126922401</c:v>
                </c:pt>
                <c:pt idx="82">
                  <c:v>0.9849965770262671</c:v>
                </c:pt>
                <c:pt idx="83">
                  <c:v>0.9846136652160737</c:v>
                </c:pt>
                <c:pt idx="84">
                  <c:v>0.9842223926089086</c:v>
                </c:pt>
                <c:pt idx="85">
                  <c:v>0.9838226166278331</c:v>
                </c:pt>
                <c:pt idx="86">
                  <c:v>0.9834141933163941</c:v>
                </c:pt>
                <c:pt idx="87">
                  <c:v>0.9829969773523664</c:v>
                </c:pt>
                <c:pt idx="88">
                  <c:v>0.982570822062342</c:v>
                </c:pt>
                <c:pt idx="89">
                  <c:v>0.9821355794371825</c:v>
                </c:pt>
                <c:pt idx="90">
                  <c:v>0.9816911001483402</c:v>
                </c:pt>
                <c:pt idx="91">
                  <c:v>0.9812372335650613</c:v>
                </c:pt>
                <c:pt idx="92">
                  <c:v>0.9807738277724818</c:v>
                </c:pt>
                <c:pt idx="93">
                  <c:v>0.9803007295906222</c:v>
                </c:pt>
                <c:pt idx="94">
                  <c:v>0.9798177845942946</c:v>
                </c:pt>
                <c:pt idx="95">
                  <c:v>0.9793248371339289</c:v>
                </c:pt>
                <c:pt idx="96">
                  <c:v>0.9788217303573267</c:v>
                </c:pt>
                <c:pt idx="97">
                  <c:v>0.9783083062323522</c:v>
                </c:pt>
                <c:pt idx="98">
                  <c:v>0.9777844055705674</c:v>
                </c:pt>
                <c:pt idx="99">
                  <c:v>0.9772498680518197</c:v>
                </c:pt>
                <c:pt idx="100">
                  <c:v>0.976704532249787</c:v>
                </c:pt>
                <c:pt idx="101">
                  <c:v>0.9761482356584904</c:v>
                </c:pt>
                <c:pt idx="102">
                  <c:v>0.9755808147197763</c:v>
                </c:pt>
                <c:pt idx="103">
                  <c:v>0.9750021048517784</c:v>
                </c:pt>
                <c:pt idx="104">
                  <c:v>0.9744119404783602</c:v>
                </c:pt>
                <c:pt idx="105">
                  <c:v>0.973810155059546</c:v>
                </c:pt>
                <c:pt idx="106">
                  <c:v>0.9731965811229438</c:v>
                </c:pt>
                <c:pt idx="107">
                  <c:v>0.972571050296162</c:v>
                </c:pt>
                <c:pt idx="108">
                  <c:v>0.9719333933402262</c:v>
                </c:pt>
                <c:pt idx="109">
                  <c:v>0.9712834401839963</c:v>
                </c:pt>
                <c:pt idx="110">
                  <c:v>0.9706210199595886</c:v>
                </c:pt>
                <c:pt idx="111">
                  <c:v>0.9699459610387982</c:v>
                </c:pt>
                <c:pt idx="112">
                  <c:v>0.969258091070532</c:v>
                </c:pt>
                <c:pt idx="113">
                  <c:v>0.9685572370192451</c:v>
                </c:pt>
                <c:pt idx="114">
                  <c:v>0.967843225204384</c:v>
                </c:pt>
                <c:pt idx="115">
                  <c:v>0.9671158813408339</c:v>
                </c:pt>
                <c:pt idx="116">
                  <c:v>0.9663750305803694</c:v>
                </c:pt>
                <c:pt idx="117">
                  <c:v>0.9656204975541077</c:v>
                </c:pt>
                <c:pt idx="118">
                  <c:v>0.9648521064159589</c:v>
                </c:pt>
                <c:pt idx="119">
                  <c:v>0.9640696808870719</c:v>
                </c:pt>
                <c:pt idx="120">
                  <c:v>0.9632730443012713</c:v>
                </c:pt>
                <c:pt idx="121">
                  <c:v>0.9624620196514808</c:v>
                </c:pt>
                <c:pt idx="122">
                  <c:v>0.9616364296371263</c:v>
                </c:pt>
                <c:pt idx="123">
                  <c:v>0.9607960967125148</c:v>
                </c:pt>
                <c:pt idx="124">
                  <c:v>0.9599408431361803</c:v>
                </c:pt>
                <c:pt idx="125">
                  <c:v>0.95907049102119</c:v>
                </c:pt>
                <c:pt idx="126">
                  <c:v>0.9581848623864023</c:v>
                </c:pt>
                <c:pt idx="127">
                  <c:v>0.9572837792086684</c:v>
                </c:pt>
                <c:pt idx="128">
                  <c:v>0.9563670634759653</c:v>
                </c:pt>
                <c:pt idx="129">
                  <c:v>0.9554345372414541</c:v>
                </c:pt>
                <c:pt idx="130">
                  <c:v>0.9544860226784474</c:v>
                </c:pt>
                <c:pt idx="131">
                  <c:v>0.953521342136277</c:v>
                </c:pt>
                <c:pt idx="132">
                  <c:v>0.9525403181970498</c:v>
                </c:pt>
                <c:pt idx="133">
                  <c:v>0.9515427737332741</c:v>
                </c:pt>
                <c:pt idx="134">
                  <c:v>0.9505285319663488</c:v>
                </c:pt>
                <c:pt idx="135">
                  <c:v>0.9494974165258931</c:v>
                </c:pt>
                <c:pt idx="136">
                  <c:v>0.9484492515099074</c:v>
                </c:pt>
                <c:pt idx="137">
                  <c:v>0.9473838615457447</c:v>
                </c:pt>
                <c:pt idx="138">
                  <c:v>0.946301071851877</c:v>
                </c:pt>
                <c:pt idx="139">
                  <c:v>0.9452007083004387</c:v>
                </c:pt>
                <c:pt idx="140">
                  <c:v>0.9440825974805271</c:v>
                </c:pt>
                <c:pt idx="141">
                  <c:v>0.9429465667622424</c:v>
                </c:pt>
                <c:pt idx="142">
                  <c:v>0.9417924443614435</c:v>
                </c:pt>
                <c:pt idx="143">
                  <c:v>0.9406200594052034</c:v>
                </c:pt>
                <c:pt idx="144">
                  <c:v>0.9394292419979374</c:v>
                </c:pt>
                <c:pt idx="145">
                  <c:v>0.9382198232881844</c:v>
                </c:pt>
                <c:pt idx="146">
                  <c:v>0.9369916355360178</c:v>
                </c:pt>
                <c:pt idx="147">
                  <c:v>0.9357445121810604</c:v>
                </c:pt>
                <c:pt idx="148">
                  <c:v>0.9344782879110797</c:v>
                </c:pt>
                <c:pt idx="149">
                  <c:v>0.933192798731138</c:v>
                </c:pt>
                <c:pt idx="150">
                  <c:v>0.9318878820332706</c:v>
                </c:pt>
                <c:pt idx="151">
                  <c:v>0.9305633766666643</c:v>
                </c:pt>
                <c:pt idx="152">
                  <c:v>0.9292191230083091</c:v>
                </c:pt>
                <c:pt idx="153">
                  <c:v>0.9278549630341008</c:v>
                </c:pt>
                <c:pt idx="154">
                  <c:v>0.926470740390346</c:v>
                </c:pt>
                <c:pt idx="155">
                  <c:v>0.9250663004656673</c:v>
                </c:pt>
                <c:pt idx="156">
                  <c:v>0.9236414904632552</c:v>
                </c:pt>
                <c:pt idx="157">
                  <c:v>0.9221961594734478</c:v>
                </c:pt>
                <c:pt idx="158">
                  <c:v>0.9207301585466017</c:v>
                </c:pt>
                <c:pt idx="159">
                  <c:v>0.9192433407662229</c:v>
                </c:pt>
                <c:pt idx="160">
                  <c:v>0.917735561322325</c:v>
                </c:pt>
                <c:pt idx="161">
                  <c:v>0.9162066775849796</c:v>
                </c:pt>
                <c:pt idx="162">
                  <c:v>0.9146565491780267</c:v>
                </c:pt>
                <c:pt idx="163">
                  <c:v>0.9130850380529086</c:v>
                </c:pt>
                <c:pt idx="164">
                  <c:v>0.9114920085625915</c:v>
                </c:pt>
                <c:pt idx="165">
                  <c:v>0.909877327535541</c:v>
                </c:pt>
                <c:pt idx="166">
                  <c:v>0.9082408643497126</c:v>
                </c:pt>
                <c:pt idx="167">
                  <c:v>0.9065824910065216</c:v>
                </c:pt>
                <c:pt idx="168">
                  <c:v>0.9049020822047542</c:v>
                </c:pt>
                <c:pt idx="169">
                  <c:v>0.9031995154143828</c:v>
                </c:pt>
                <c:pt idx="170">
                  <c:v>0.9014746709502452</c:v>
                </c:pt>
                <c:pt idx="171">
                  <c:v>0.899727432045551</c:v>
                </c:pt>
                <c:pt idx="172">
                  <c:v>0.8979576849251738</c:v>
                </c:pt>
                <c:pt idx="173">
                  <c:v>0.8961653188786924</c:v>
                </c:pt>
                <c:pt idx="174">
                  <c:v>0.8943502263331374</c:v>
                </c:pt>
                <c:pt idx="175">
                  <c:v>0.8925123029254057</c:v>
                </c:pt>
                <c:pt idx="176">
                  <c:v>0.8906514475743006</c:v>
                </c:pt>
                <c:pt idx="177">
                  <c:v>0.8887675625521578</c:v>
                </c:pt>
                <c:pt idx="178">
                  <c:v>0.886860553556015</c:v>
                </c:pt>
                <c:pt idx="179">
                  <c:v>0.884930329778284</c:v>
                </c:pt>
                <c:pt idx="180">
                  <c:v>0.8829768039768834</c:v>
                </c:pt>
                <c:pt idx="181">
                  <c:v>0.8809998925447914</c:v>
                </c:pt>
                <c:pt idx="182">
                  <c:v>0.8789995155789737</c:v>
                </c:pt>
                <c:pt idx="183">
                  <c:v>0.8769755969486485</c:v>
                </c:pt>
                <c:pt idx="184">
                  <c:v>0.8749280643628415</c:v>
                </c:pt>
                <c:pt idx="185">
                  <c:v>0.8728568494371934</c:v>
                </c:pt>
                <c:pt idx="186">
                  <c:v>0.8707618877599738</c:v>
                </c:pt>
                <c:pt idx="187">
                  <c:v>0.8686431189572608</c:v>
                </c:pt>
                <c:pt idx="188">
                  <c:v>0.8665004867572441</c:v>
                </c:pt>
                <c:pt idx="189">
                  <c:v>0.8643339390536087</c:v>
                </c:pt>
                <c:pt idx="190">
                  <c:v>0.8621434279679556</c:v>
                </c:pt>
                <c:pt idx="191">
                  <c:v>0.8599289099112221</c:v>
                </c:pt>
                <c:pt idx="192">
                  <c:v>0.8576903456440519</c:v>
                </c:pt>
                <c:pt idx="193">
                  <c:v>0.8554277003360813</c:v>
                </c:pt>
                <c:pt idx="194">
                  <c:v>0.8531409436240949</c:v>
                </c:pt>
                <c:pt idx="195">
                  <c:v>0.850830049669007</c:v>
                </c:pt>
                <c:pt idx="196">
                  <c:v>0.8484949972116446</c:v>
                </c:pt>
                <c:pt idx="197">
                  <c:v>0.8461357696272532</c:v>
                </c:pt>
                <c:pt idx="198">
                  <c:v>0.8437523549787335</c:v>
                </c:pt>
                <c:pt idx="199">
                  <c:v>0.8413447460685309</c:v>
                </c:pt>
                <c:pt idx="200">
                  <c:v>0.8389129404891569</c:v>
                </c:pt>
                <c:pt idx="201">
                  <c:v>0.8364569406722953</c:v>
                </c:pt>
                <c:pt idx="202">
                  <c:v>0.833976753936458</c:v>
                </c:pt>
                <c:pt idx="203">
                  <c:v>0.8314723925331496</c:v>
                </c:pt>
                <c:pt idx="204">
                  <c:v>0.8289438736915055</c:v>
                </c:pt>
                <c:pt idx="205">
                  <c:v>0.8263912196613626</c:v>
                </c:pt>
                <c:pt idx="206">
                  <c:v>0.8238144577547291</c:v>
                </c:pt>
                <c:pt idx="207">
                  <c:v>0.8212136203856153</c:v>
                </c:pt>
                <c:pt idx="208">
                  <c:v>0.8185887451081896</c:v>
                </c:pt>
                <c:pt idx="209">
                  <c:v>0.8159398746532271</c:v>
                </c:pt>
                <c:pt idx="210">
                  <c:v>0.813267056962814</c:v>
                </c:pt>
                <c:pt idx="211">
                  <c:v>0.8105703452232743</c:v>
                </c:pt>
                <c:pt idx="212">
                  <c:v>0.8078497978962902</c:v>
                </c:pt>
                <c:pt idx="213">
                  <c:v>0.805105478748178</c:v>
                </c:pt>
                <c:pt idx="214">
                  <c:v>0.8023374568772937</c:v>
                </c:pt>
                <c:pt idx="215">
                  <c:v>0.7995458067395362</c:v>
                </c:pt>
                <c:pt idx="216">
                  <c:v>0.7967306081719174</c:v>
                </c:pt>
                <c:pt idx="217">
                  <c:v>0.7938919464141726</c:v>
                </c:pt>
                <c:pt idx="218">
                  <c:v>0.791029912128384</c:v>
                </c:pt>
                <c:pt idx="219">
                  <c:v>0.7881446014165888</c:v>
                </c:pt>
                <c:pt idx="220">
                  <c:v>0.7852361158363482</c:v>
                </c:pt>
                <c:pt idx="221">
                  <c:v>0.7823045624142522</c:v>
                </c:pt>
                <c:pt idx="222">
                  <c:v>0.7793500536573356</c:v>
                </c:pt>
                <c:pt idx="223">
                  <c:v>0.7763727075623856</c:v>
                </c:pt>
                <c:pt idx="224">
                  <c:v>0.7733726476231167</c:v>
                </c:pt>
                <c:pt idx="225">
                  <c:v>0.7703500028351942</c:v>
                </c:pt>
                <c:pt idx="226">
                  <c:v>0.7673049076990872</c:v>
                </c:pt>
                <c:pt idx="227">
                  <c:v>0.7642375022207335</c:v>
                </c:pt>
                <c:pt idx="228">
                  <c:v>0.7611479319099977</c:v>
                </c:pt>
                <c:pt idx="229">
                  <c:v>0.7580363477769114</c:v>
                </c:pt>
                <c:pt idx="230">
                  <c:v>0.7549029063256749</c:v>
                </c:pt>
                <c:pt idx="231">
                  <c:v>0.7517477695464136</c:v>
                </c:pt>
                <c:pt idx="232">
                  <c:v>0.7485711049046739</c:v>
                </c:pt>
                <c:pt idx="233">
                  <c:v>0.7453730853286479</c:v>
                </c:pt>
                <c:pt idx="234">
                  <c:v>0.7421538891941191</c:v>
                </c:pt>
                <c:pt idx="235">
                  <c:v>0.7389137003071222</c:v>
                </c:pt>
                <c:pt idx="236">
                  <c:v>0.7356527078843061</c:v>
                </c:pt>
                <c:pt idx="237">
                  <c:v>0.7323711065310006</c:v>
                </c:pt>
                <c:pt idx="238">
                  <c:v>0.7290690962169778</c:v>
                </c:pt>
                <c:pt idx="239">
                  <c:v>0.7257468822499065</c:v>
                </c:pt>
                <c:pt idx="240">
                  <c:v>0.722404675246515</c:v>
                </c:pt>
                <c:pt idx="241">
                  <c:v>0.7190426911014154</c:v>
                </c:pt>
                <c:pt idx="242">
                  <c:v>0.7156611509536555</c:v>
                </c:pt>
                <c:pt idx="243">
                  <c:v>0.7122602811509525</c:v>
                </c:pt>
                <c:pt idx="244">
                  <c:v>0.7088403132116331</c:v>
                </c:pt>
                <c:pt idx="245">
                  <c:v>0.7054014837842812</c:v>
                </c:pt>
                <c:pt idx="246">
                  <c:v>0.7019440346051028</c:v>
                </c:pt>
                <c:pt idx="247">
                  <c:v>0.6984682124530129</c:v>
                </c:pt>
                <c:pt idx="248">
                  <c:v>0.6949742691024595</c:v>
                </c:pt>
                <c:pt idx="249">
                  <c:v>0.691462461273992</c:v>
                </c:pt>
                <c:pt idx="250">
                  <c:v>0.6879330505825882</c:v>
                </c:pt>
                <c:pt idx="251">
                  <c:v>0.6843863034837561</c:v>
                </c:pt>
                <c:pt idx="252">
                  <c:v>0.6808224912174228</c:v>
                </c:pt>
                <c:pt idx="253">
                  <c:v>0.6772418897496308</c:v>
                </c:pt>
                <c:pt idx="254">
                  <c:v>0.6736447797120584</c:v>
                </c:pt>
                <c:pt idx="255">
                  <c:v>0.6700314463393846</c:v>
                </c:pt>
                <c:pt idx="256">
                  <c:v>0.6664021794045205</c:v>
                </c:pt>
                <c:pt idx="257">
                  <c:v>0.6627572731517286</c:v>
                </c:pt>
                <c:pt idx="258">
                  <c:v>0.6590970262276554</c:v>
                </c:pt>
                <c:pt idx="259">
                  <c:v>0.6554217416103021</c:v>
                </c:pt>
                <c:pt idx="260">
                  <c:v>0.6517317265359602</c:v>
                </c:pt>
                <c:pt idx="261">
                  <c:v>0.6480272924241406</c:v>
                </c:pt>
                <c:pt idx="262">
                  <c:v>0.6443087548005244</c:v>
                </c:pt>
                <c:pt idx="263">
                  <c:v>0.6405764332179689</c:v>
                </c:pt>
                <c:pt idx="264">
                  <c:v>0.6368306511755966</c:v>
                </c:pt>
                <c:pt idx="265">
                  <c:v>0.6330717360360054</c:v>
                </c:pt>
                <c:pt idx="266">
                  <c:v>0.6293000189406308</c:v>
                </c:pt>
                <c:pt idx="267">
                  <c:v>0.6255158347232973</c:v>
                </c:pt>
                <c:pt idx="268">
                  <c:v>0.6217195218219965</c:v>
                </c:pt>
                <c:pt idx="269">
                  <c:v>0.6179114221889298</c:v>
                </c:pt>
                <c:pt idx="270">
                  <c:v>0.6140918811988544</c:v>
                </c:pt>
                <c:pt idx="271">
                  <c:v>0.6102612475557743</c:v>
                </c:pt>
                <c:pt idx="272">
                  <c:v>0.6064198731980164</c:v>
                </c:pt>
                <c:pt idx="273">
                  <c:v>0.6025681132017373</c:v>
                </c:pt>
                <c:pt idx="274">
                  <c:v>0.5987063256829006</c:v>
                </c:pt>
                <c:pt idx="275">
                  <c:v>0.5948348716977726</c:v>
                </c:pt>
                <c:pt idx="276">
                  <c:v>0.5909541151419826</c:v>
                </c:pt>
                <c:pt idx="277">
                  <c:v>0.5870644226481913</c:v>
                </c:pt>
                <c:pt idx="278">
                  <c:v>0.5831661634824189</c:v>
                </c:pt>
                <c:pt idx="279">
                  <c:v>0.5792597094390796</c:v>
                </c:pt>
                <c:pt idx="280">
                  <c:v>0.575345434734772</c:v>
                </c:pt>
                <c:pt idx="281">
                  <c:v>0.5714237159008771</c:v>
                </c:pt>
                <c:pt idx="282">
                  <c:v>0.5674949316750109</c:v>
                </c:pt>
                <c:pt idx="283">
                  <c:v>0.5635594628914053</c:v>
                </c:pt>
                <c:pt idx="284">
                  <c:v>0.559617692370215</c:v>
                </c:pt>
                <c:pt idx="285">
                  <c:v>0.5556700048058788</c:v>
                </c:pt>
                <c:pt idx="286">
                  <c:v>0.5517167866545334</c:v>
                </c:pt>
                <c:pt idx="287">
                  <c:v>0.5477584260205561</c:v>
                </c:pt>
                <c:pt idx="288">
                  <c:v>0.543795312542289</c:v>
                </c:pt>
                <c:pt idx="289">
                  <c:v>0.5398278372770013</c:v>
                </c:pt>
                <c:pt idx="290">
                  <c:v>0.5358563925851443</c:v>
                </c:pt>
                <c:pt idx="291">
                  <c:v>0.5318813720139597</c:v>
                </c:pt>
                <c:pt idx="292">
                  <c:v>0.5279031701804933</c:v>
                </c:pt>
                <c:pt idx="293">
                  <c:v>0.5239221826540791</c:v>
                </c:pt>
                <c:pt idx="294">
                  <c:v>0.5199388058383446</c:v>
                </c:pt>
                <c:pt idx="295">
                  <c:v>0.5159534368528029</c:v>
                </c:pt>
                <c:pt idx="296">
                  <c:v>0.5119664734140847</c:v>
                </c:pt>
                <c:pt idx="297">
                  <c:v>0.5079783137168742</c:v>
                </c:pt>
                <c:pt idx="298">
                  <c:v>0.5039893563146037</c:v>
                </c:pt>
                <c:pt idx="299">
                  <c:v>0.49999999999997224</c:v>
                </c:pt>
                <c:pt idx="300">
                  <c:v>0.4960106436853404</c:v>
                </c:pt>
                <c:pt idx="301">
                  <c:v>0.4920216862830702</c:v>
                </c:pt>
                <c:pt idx="302">
                  <c:v>0.4880335265858595</c:v>
                </c:pt>
                <c:pt idx="303">
                  <c:v>0.48404656314714134</c:v>
                </c:pt>
                <c:pt idx="304">
                  <c:v>0.48006119416159965</c:v>
                </c:pt>
                <c:pt idx="305">
                  <c:v>0.4760778173458653</c:v>
                </c:pt>
                <c:pt idx="306">
                  <c:v>0.472096829819451</c:v>
                </c:pt>
                <c:pt idx="307">
                  <c:v>0.4681186279859848</c:v>
                </c:pt>
                <c:pt idx="308">
                  <c:v>0.4641436074148002</c:v>
                </c:pt>
                <c:pt idx="309">
                  <c:v>0.46017216272294315</c:v>
                </c:pt>
                <c:pt idx="310">
                  <c:v>0.4562046874576555</c:v>
                </c:pt>
                <c:pt idx="311">
                  <c:v>0.45224157397938836</c:v>
                </c:pt>
                <c:pt idx="312">
                  <c:v>0.4482832133454111</c:v>
                </c:pt>
                <c:pt idx="313">
                  <c:v>0.4443299951940659</c:v>
                </c:pt>
                <c:pt idx="314">
                  <c:v>0.44038230762972985</c:v>
                </c:pt>
                <c:pt idx="315">
                  <c:v>0.4364405371085396</c:v>
                </c:pt>
                <c:pt idx="316">
                  <c:v>0.43250506832493407</c:v>
                </c:pt>
                <c:pt idx="317">
                  <c:v>0.4285762840990718</c:v>
                </c:pt>
                <c:pt idx="318">
                  <c:v>0.4246545652651771</c:v>
                </c:pt>
                <c:pt idx="319">
                  <c:v>0.4207402905608696</c:v>
                </c:pt>
                <c:pt idx="320">
                  <c:v>0.41683383651753037</c:v>
                </c:pt>
                <c:pt idx="321">
                  <c:v>0.4129355773517581</c:v>
                </c:pt>
                <c:pt idx="322">
                  <c:v>0.4090458848579669</c:v>
                </c:pt>
                <c:pt idx="323">
                  <c:v>0.405165128302177</c:v>
                </c:pt>
                <c:pt idx="324">
                  <c:v>0.4012936743170492</c:v>
                </c:pt>
                <c:pt idx="325">
                  <c:v>0.3974318867982086</c:v>
                </c:pt>
                <c:pt idx="326">
                  <c:v>0.39358012680192966</c:v>
                </c:pt>
                <c:pt idx="327">
                  <c:v>0.3897387524441721</c:v>
                </c:pt>
                <c:pt idx="328">
                  <c:v>0.385908118801092</c:v>
                </c:pt>
                <c:pt idx="329">
                  <c:v>0.3820885778110168</c:v>
                </c:pt>
                <c:pt idx="330">
                  <c:v>0.3782804781779503</c:v>
                </c:pt>
                <c:pt idx="331">
                  <c:v>0.3744841652766496</c:v>
                </c:pt>
                <c:pt idx="332">
                  <c:v>0.37069998105931623</c:v>
                </c:pt>
                <c:pt idx="333">
                  <c:v>0.36692826396394174</c:v>
                </c:pt>
                <c:pt idx="334">
                  <c:v>0.3631693488243509</c:v>
                </c:pt>
                <c:pt idx="335">
                  <c:v>0.35942356678197884</c:v>
                </c:pt>
                <c:pt idx="336">
                  <c:v>0.3556912451994234</c:v>
                </c:pt>
                <c:pt idx="337">
                  <c:v>0.35197270757580756</c:v>
                </c:pt>
                <c:pt idx="338">
                  <c:v>0.3482682734639879</c:v>
                </c:pt>
                <c:pt idx="339">
                  <c:v>0.3445782583896464</c:v>
                </c:pt>
                <c:pt idx="340">
                  <c:v>0.3409029737722933</c:v>
                </c:pt>
                <c:pt idx="341">
                  <c:v>0.3372427268482203</c:v>
                </c:pt>
                <c:pt idx="342">
                  <c:v>0.33359782059542853</c:v>
                </c:pt>
                <c:pt idx="343">
                  <c:v>0.32996855366056477</c:v>
                </c:pt>
                <c:pt idx="344">
                  <c:v>0.3263552202878911</c:v>
                </c:pt>
                <c:pt idx="345">
                  <c:v>0.322758110250319</c:v>
                </c:pt>
                <c:pt idx="346">
                  <c:v>0.31917750878252726</c:v>
                </c:pt>
                <c:pt idx="347">
                  <c:v>0.3156136965161941</c:v>
                </c:pt>
                <c:pt idx="348">
                  <c:v>0.31206694941736224</c:v>
                </c:pt>
                <c:pt idx="349">
                  <c:v>0.3085375387259587</c:v>
                </c:pt>
                <c:pt idx="350">
                  <c:v>0.3050257308974914</c:v>
                </c:pt>
                <c:pt idx="351">
                  <c:v>0.3015317875469383</c:v>
                </c:pt>
                <c:pt idx="352">
                  <c:v>0.2980559653948487</c:v>
                </c:pt>
                <c:pt idx="353">
                  <c:v>0.29459851621567035</c:v>
                </c:pt>
                <c:pt idx="354">
                  <c:v>0.29115968678831894</c:v>
                </c:pt>
                <c:pt idx="355">
                  <c:v>0.28773971884899974</c:v>
                </c:pt>
                <c:pt idx="356">
                  <c:v>0.284338849046297</c:v>
                </c:pt>
                <c:pt idx="357">
                  <c:v>0.2809573088985373</c:v>
                </c:pt>
                <c:pt idx="358">
                  <c:v>0.27759532475343807</c:v>
                </c:pt>
                <c:pt idx="359">
                  <c:v>0.2742531177500469</c:v>
                </c:pt>
                <c:pt idx="360">
                  <c:v>0.2709309037829791</c:v>
                </c:pt>
                <c:pt idx="361">
                  <c:v>0.2676288934689567</c:v>
                </c:pt>
                <c:pt idx="362">
                  <c:v>0.26434729211565133</c:v>
                </c:pt>
                <c:pt idx="363">
                  <c:v>0.2610862996928356</c:v>
                </c:pt>
                <c:pt idx="364">
                  <c:v>0.25784611080583886</c:v>
                </c:pt>
                <c:pt idx="365">
                  <c:v>0.2546269146713105</c:v>
                </c:pt>
                <c:pt idx="366">
                  <c:v>0.25142889509528454</c:v>
                </c:pt>
                <c:pt idx="367">
                  <c:v>0.24825223045354528</c:v>
                </c:pt>
                <c:pt idx="368">
                  <c:v>0.24509709367428423</c:v>
                </c:pt>
                <c:pt idx="369">
                  <c:v>0.24196365222304483</c:v>
                </c:pt>
                <c:pt idx="370">
                  <c:v>0.23885206808995885</c:v>
                </c:pt>
                <c:pt idx="371">
                  <c:v>0.23576249777922342</c:v>
                </c:pt>
                <c:pt idx="372">
                  <c:v>0.23269509230086982</c:v>
                </c:pt>
                <c:pt idx="373">
                  <c:v>0.2296499971647633</c:v>
                </c:pt>
                <c:pt idx="374">
                  <c:v>0.22662735237684117</c:v>
                </c:pt>
                <c:pt idx="375">
                  <c:v>0.2236272924375725</c:v>
                </c:pt>
                <c:pt idx="376">
                  <c:v>0.22064994634262292</c:v>
                </c:pt>
                <c:pt idx="377">
                  <c:v>0.21769543758570653</c:v>
                </c:pt>
                <c:pt idx="378">
                  <c:v>0.2147638841636108</c:v>
                </c:pt>
                <c:pt idx="379">
                  <c:v>0.21185539858337055</c:v>
                </c:pt>
                <c:pt idx="380">
                  <c:v>0.20897008787157578</c:v>
                </c:pt>
                <c:pt idx="381">
                  <c:v>0.20610805358578743</c:v>
                </c:pt>
                <c:pt idx="382">
                  <c:v>0.20326939182804304</c:v>
                </c:pt>
                <c:pt idx="383">
                  <c:v>0.20045419326042435</c:v>
                </c:pt>
                <c:pt idx="384">
                  <c:v>0.1976625431226673</c:v>
                </c:pt>
                <c:pt idx="385">
                  <c:v>0.19489452125178353</c:v>
                </c:pt>
                <c:pt idx="386">
                  <c:v>0.19215020210367162</c:v>
                </c:pt>
                <c:pt idx="387">
                  <c:v>0.18942965477668772</c:v>
                </c:pt>
                <c:pt idx="388">
                  <c:v>0.18673294303714838</c:v>
                </c:pt>
                <c:pt idx="389">
                  <c:v>0.18406012534673555</c:v>
                </c:pt>
                <c:pt idx="390">
                  <c:v>0.18141125489177345</c:v>
                </c:pt>
                <c:pt idx="391">
                  <c:v>0.17878637961434818</c:v>
                </c:pt>
                <c:pt idx="392">
                  <c:v>0.17618554224523453</c:v>
                </c:pt>
                <c:pt idx="393">
                  <c:v>0.1736087803386015</c:v>
                </c:pt>
                <c:pt idx="394">
                  <c:v>0.1710561263084589</c:v>
                </c:pt>
                <c:pt idx="395">
                  <c:v>0.16852760746681517</c:v>
                </c:pt>
                <c:pt idx="396">
                  <c:v>0.16602324606350727</c:v>
                </c:pt>
                <c:pt idx="397">
                  <c:v>0.1635430593276701</c:v>
                </c:pt>
                <c:pt idx="398">
                  <c:v>0.16108705951080893</c:v>
                </c:pt>
                <c:pt idx="399">
                  <c:v>0.1586552539314352</c:v>
                </c:pt>
                <c:pt idx="400">
                  <c:v>0.156247645021233</c:v>
                </c:pt>
                <c:pt idx="401">
                  <c:v>0.15386423037271357</c:v>
                </c:pt>
                <c:pt idx="402">
                  <c:v>0.15150500278832257</c:v>
                </c:pt>
                <c:pt idx="403">
                  <c:v>0.14916995033096048</c:v>
                </c:pt>
                <c:pt idx="404">
                  <c:v>0.14685905637587515</c:v>
                </c:pt>
                <c:pt idx="405">
                  <c:v>0.14457229966388918</c:v>
                </c:pt>
                <c:pt idx="406">
                  <c:v>0.14230965435591902</c:v>
                </c:pt>
                <c:pt idx="407">
                  <c:v>0.14007109008874896</c:v>
                </c:pt>
                <c:pt idx="408">
                  <c:v>0.13785657203201562</c:v>
                </c:pt>
                <c:pt idx="409">
                  <c:v>0.13566606094636302</c:v>
                </c:pt>
                <c:pt idx="410">
                  <c:v>0.1334995132427278</c:v>
                </c:pt>
                <c:pt idx="411">
                  <c:v>0.13135688104270937</c:v>
                </c:pt>
                <c:pt idx="412">
                  <c:v>0.1292381122399967</c:v>
                </c:pt>
                <c:pt idx="413">
                  <c:v>0.12714315056277947</c:v>
                </c:pt>
                <c:pt idx="414">
                  <c:v>0.1250719356371296</c:v>
                </c:pt>
                <c:pt idx="415">
                  <c:v>0.123024403051323</c:v>
                </c:pt>
                <c:pt idx="416">
                  <c:v>0.12100048442099809</c:v>
                </c:pt>
                <c:pt idx="417">
                  <c:v>0.11900010745518075</c:v>
                </c:pt>
                <c:pt idx="418">
                  <c:v>0.11702319602308908</c:v>
                </c:pt>
                <c:pt idx="419">
                  <c:v>0.11506967022168879</c:v>
                </c:pt>
                <c:pt idx="420">
                  <c:v>0.11313944644395801</c:v>
                </c:pt>
                <c:pt idx="421">
                  <c:v>0.11123243744781564</c:v>
                </c:pt>
                <c:pt idx="422">
                  <c:v>0.1093485524256732</c:v>
                </c:pt>
                <c:pt idx="423">
                  <c:v>0.1074876970745684</c:v>
                </c:pt>
                <c:pt idx="424">
                  <c:v>0.10564977366683692</c:v>
                </c:pt>
                <c:pt idx="425">
                  <c:v>0.10383468112128236</c:v>
                </c:pt>
                <c:pt idx="426">
                  <c:v>0.10204231507480133</c:v>
                </c:pt>
                <c:pt idx="427">
                  <c:v>0.10027256795442452</c:v>
                </c:pt>
                <c:pt idx="428">
                  <c:v>0.09852532904973044</c:v>
                </c:pt>
                <c:pt idx="429">
                  <c:v>0.0968004845855932</c:v>
                </c:pt>
                <c:pt idx="430">
                  <c:v>0.09509791779522214</c:v>
                </c:pt>
                <c:pt idx="431">
                  <c:v>0.09341750899345513</c:v>
                </c:pt>
                <c:pt idx="432">
                  <c:v>0.09175913565026439</c:v>
                </c:pt>
                <c:pt idx="433">
                  <c:v>0.09012267246443617</c:v>
                </c:pt>
                <c:pt idx="434">
                  <c:v>0.08850799143738597</c:v>
                </c:pt>
                <c:pt idx="435">
                  <c:v>0.08691496194706916</c:v>
                </c:pt>
                <c:pt idx="436">
                  <c:v>0.08534345082195138</c:v>
                </c:pt>
                <c:pt idx="437">
                  <c:v>0.08379332241499882</c:v>
                </c:pt>
                <c:pt idx="438">
                  <c:v>0.08226443867765376</c:v>
                </c:pt>
                <c:pt idx="439">
                  <c:v>0.08075665923375608</c:v>
                </c:pt>
                <c:pt idx="440">
                  <c:v>0.07926984145337757</c:v>
                </c:pt>
                <c:pt idx="441">
                  <c:v>0.07780384052653178</c:v>
                </c:pt>
                <c:pt idx="442">
                  <c:v>0.07635850953672474</c:v>
                </c:pt>
                <c:pt idx="443">
                  <c:v>0.07493369953431284</c:v>
                </c:pt>
                <c:pt idx="444">
                  <c:v>0.07352925960963441</c:v>
                </c:pt>
                <c:pt idx="445">
                  <c:v>0.07214503696588004</c:v>
                </c:pt>
                <c:pt idx="446">
                  <c:v>0.07078087699167201</c:v>
                </c:pt>
                <c:pt idx="447">
                  <c:v>0.06943662333331835</c:v>
                </c:pt>
                <c:pt idx="448">
                  <c:v>0.06811211796671235</c:v>
                </c:pt>
                <c:pt idx="449">
                  <c:v>0.0668072012688451</c:v>
                </c:pt>
                <c:pt idx="450">
                  <c:v>0.06552171208890367</c:v>
                </c:pt>
                <c:pt idx="451">
                  <c:v>0.06425548781892321</c:v>
                </c:pt>
                <c:pt idx="452">
                  <c:v>0.06300836446396607</c:v>
                </c:pt>
                <c:pt idx="453">
                  <c:v>0.061780176711799695</c:v>
                </c:pt>
                <c:pt idx="454">
                  <c:v>0.06057075800204703</c:v>
                </c:pt>
                <c:pt idx="455">
                  <c:v>0.05937994059478002</c:v>
                </c:pt>
                <c:pt idx="456">
                  <c:v>0.05820755563854019</c:v>
                </c:pt>
                <c:pt idx="457">
                  <c:v>0.0570534332377417</c:v>
                </c:pt>
                <c:pt idx="458">
                  <c:v>0.05591740251945698</c:v>
                </c:pt>
                <c:pt idx="459">
                  <c:v>0.05479929169954578</c:v>
                </c:pt>
                <c:pt idx="460">
                  <c:v>0.05369892814810773</c:v>
                </c:pt>
                <c:pt idx="461">
                  <c:v>0.05261613845424029</c:v>
                </c:pt>
                <c:pt idx="462">
                  <c:v>0.05155074849007768</c:v>
                </c:pt>
                <c:pt idx="463">
                  <c:v>0.05050258347409231</c:v>
                </c:pt>
                <c:pt idx="464">
                  <c:v>0.04947146803363678</c:v>
                </c:pt>
                <c:pt idx="465">
                  <c:v>0.048457226266711784</c:v>
                </c:pt>
                <c:pt idx="466">
                  <c:v>0.04745968180293647</c:v>
                </c:pt>
                <c:pt idx="467">
                  <c:v>0.046478657863709305</c:v>
                </c:pt>
                <c:pt idx="468">
                  <c:v>0.04551397732153928</c:v>
                </c:pt>
                <c:pt idx="469">
                  <c:v>0.04456546275853268</c:v>
                </c:pt>
                <c:pt idx="470">
                  <c:v>0.04363293652402178</c:v>
                </c:pt>
                <c:pt idx="471">
                  <c:v>0.04271622079131898</c:v>
                </c:pt>
                <c:pt idx="472">
                  <c:v>0.04181513761358513</c:v>
                </c:pt>
                <c:pt idx="473">
                  <c:v>0.04092950897879777</c:v>
                </c:pt>
                <c:pt idx="474">
                  <c:v>0.040059156863807566</c:v>
                </c:pt>
                <c:pt idx="475">
                  <c:v>0.03920390328747336</c:v>
                </c:pt>
                <c:pt idx="476">
                  <c:v>0.03836357036286209</c:v>
                </c:pt>
                <c:pt idx="477">
                  <c:v>0.03753798034850775</c:v>
                </c:pt>
                <c:pt idx="478">
                  <c:v>0.03672695569871742</c:v>
                </c:pt>
                <c:pt idx="479">
                  <c:v>0.03593031911291711</c:v>
                </c:pt>
                <c:pt idx="480">
                  <c:v>0.035147893584030254</c:v>
                </c:pt>
                <c:pt idx="481">
                  <c:v>0.034379502445881616</c:v>
                </c:pt>
                <c:pt idx="482">
                  <c:v>0.03362496941962012</c:v>
                </c:pt>
                <c:pt idx="483">
                  <c:v>0.03288411865915586</c:v>
                </c:pt>
                <c:pt idx="484">
                  <c:v>0.03215677479560575</c:v>
                </c:pt>
                <c:pt idx="485">
                  <c:v>0.03144276298074489</c:v>
                </c:pt>
                <c:pt idx="486">
                  <c:v>0.030741908929458273</c:v>
                </c:pt>
                <c:pt idx="487">
                  <c:v>0.030054038961192298</c:v>
                </c:pt>
                <c:pt idx="488">
                  <c:v>0.02937898004040207</c:v>
                </c:pt>
                <c:pt idx="489">
                  <c:v>0.028716559815994525</c:v>
                </c:pt>
                <c:pt idx="490">
                  <c:v>0.02806660665976546</c:v>
                </c:pt>
                <c:pt idx="491">
                  <c:v>0.027428949703829808</c:v>
                </c:pt>
                <c:pt idx="492">
                  <c:v>0.02680341887704807</c:v>
                </c:pt>
                <c:pt idx="493">
                  <c:v>0.02618984494044596</c:v>
                </c:pt>
                <c:pt idx="494">
                  <c:v>0.02558805952163201</c:v>
                </c:pt>
                <c:pt idx="495">
                  <c:v>0.024997895148214044</c:v>
                </c:pt>
                <c:pt idx="496">
                  <c:v>0.02441918528021625</c:v>
                </c:pt>
                <c:pt idx="497">
                  <c:v>0.02385176434150238</c:v>
                </c:pt>
                <c:pt idx="498">
                  <c:v>0.02329546775020519</c:v>
                </c:pt>
                <c:pt idx="499">
                  <c:v>0.02275013194817277</c:v>
                </c:pt>
                <c:pt idx="500">
                  <c:v>0.022215594429425112</c:v>
                </c:pt>
                <c:pt idx="501">
                  <c:v>0.021691693767640574</c:v>
                </c:pt>
                <c:pt idx="502">
                  <c:v>0.021178269642666114</c:v>
                </c:pt>
                <c:pt idx="503">
                  <c:v>0.02067516286606408</c:v>
                </c:pt>
                <c:pt idx="504">
                  <c:v>0.020182215405698534</c:v>
                </c:pt>
                <c:pt idx="505">
                  <c:v>0.01969927040937114</c:v>
                </c:pt>
                <c:pt idx="506">
                  <c:v>0.019226172227511662</c:v>
                </c:pt>
                <c:pt idx="507">
                  <c:v>0.018762766434932243</c:v>
                </c:pt>
                <c:pt idx="508">
                  <c:v>0.018308899851653515</c:v>
                </c:pt>
                <c:pt idx="509">
                  <c:v>0.017864420562811234</c:v>
                </c:pt>
                <c:pt idx="510">
                  <c:v>0.017429177937651974</c:v>
                </c:pt>
                <c:pt idx="511">
                  <c:v>0.017003022647627763</c:v>
                </c:pt>
                <c:pt idx="512">
                  <c:v>0.0165858066836001</c:v>
                </c:pt>
                <c:pt idx="513">
                  <c:v>0.016177383372161236</c:v>
                </c:pt>
                <c:pt idx="514">
                  <c:v>0.0157776073910858</c:v>
                </c:pt>
                <c:pt idx="515">
                  <c:v>0.015386334783920819</c:v>
                </c:pt>
                <c:pt idx="516">
                  <c:v>0.015003422973727698</c:v>
                </c:pt>
                <c:pt idx="517">
                  <c:v>0.01462873077598481</c:v>
                </c:pt>
                <c:pt idx="518">
                  <c:v>0.014262118410664493</c:v>
                </c:pt>
                <c:pt idx="519">
                  <c:v>0.013903447513494371</c:v>
                </c:pt>
                <c:pt idx="520">
                  <c:v>0.013552581146415776</c:v>
                </c:pt>
                <c:pt idx="521">
                  <c:v>0.013209383807252228</c:v>
                </c:pt>
                <c:pt idx="522">
                  <c:v>0.012873721438597996</c:v>
                </c:pt>
                <c:pt idx="523">
                  <c:v>0.012545461435942706</c:v>
                </c:pt>
              </c:numCache>
            </c:numRef>
          </c:yVal>
          <c:smooth val="1"/>
        </c:ser>
        <c:ser>
          <c:idx val="5"/>
          <c:order val="2"/>
          <c:tx>
            <c:v>EPI Intercept</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Modelcurrent!$R$5:$R$405</c:f>
              <c:numCache>
                <c:ptCount val="401"/>
                <c:pt idx="0">
                  <c:v>0</c:v>
                </c:pt>
                <c:pt idx="1">
                  <c:v>1.848819343447909</c:v>
                </c:pt>
                <c:pt idx="2">
                  <c:v>3.697638686895818</c:v>
                </c:pt>
                <c:pt idx="3">
                  <c:v>5.546458030343727</c:v>
                </c:pt>
                <c:pt idx="4">
                  <c:v>7.395277373791636</c:v>
                </c:pt>
                <c:pt idx="5">
                  <c:v>9.244096717239545</c:v>
                </c:pt>
                <c:pt idx="6">
                  <c:v>11.092916060687454</c:v>
                </c:pt>
                <c:pt idx="7">
                  <c:v>12.941735404135363</c:v>
                </c:pt>
                <c:pt idx="8">
                  <c:v>14.790554747583272</c:v>
                </c:pt>
                <c:pt idx="9">
                  <c:v>16.63937409103118</c:v>
                </c:pt>
                <c:pt idx="10">
                  <c:v>18.488193434479086</c:v>
                </c:pt>
                <c:pt idx="11">
                  <c:v>20.337012777926994</c:v>
                </c:pt>
                <c:pt idx="12">
                  <c:v>22.1858321213749</c:v>
                </c:pt>
                <c:pt idx="13">
                  <c:v>24.034651464822808</c:v>
                </c:pt>
                <c:pt idx="14">
                  <c:v>25.883470808270715</c:v>
                </c:pt>
                <c:pt idx="15">
                  <c:v>27.732290151718622</c:v>
                </c:pt>
                <c:pt idx="16">
                  <c:v>29.58110949516653</c:v>
                </c:pt>
                <c:pt idx="17">
                  <c:v>31.429928838614437</c:v>
                </c:pt>
                <c:pt idx="18">
                  <c:v>33.278748182062344</c:v>
                </c:pt>
                <c:pt idx="19">
                  <c:v>35.12756752551025</c:v>
                </c:pt>
                <c:pt idx="20">
                  <c:v>36.97638686895816</c:v>
                </c:pt>
                <c:pt idx="21">
                  <c:v>38.825206212406066</c:v>
                </c:pt>
                <c:pt idx="22">
                  <c:v>40.67402555585397</c:v>
                </c:pt>
                <c:pt idx="23">
                  <c:v>42.52284489930188</c:v>
                </c:pt>
                <c:pt idx="24">
                  <c:v>44.37166424274979</c:v>
                </c:pt>
                <c:pt idx="25">
                  <c:v>46.220483586197695</c:v>
                </c:pt>
                <c:pt idx="26">
                  <c:v>48.0693029296456</c:v>
                </c:pt>
                <c:pt idx="27">
                  <c:v>49.91812227309351</c:v>
                </c:pt>
                <c:pt idx="28">
                  <c:v>51.766941616541416</c:v>
                </c:pt>
                <c:pt idx="29">
                  <c:v>53.61576095998932</c:v>
                </c:pt>
                <c:pt idx="30">
                  <c:v>55.46458030343723</c:v>
                </c:pt>
                <c:pt idx="31">
                  <c:v>57.31339964688514</c:v>
                </c:pt>
                <c:pt idx="32">
                  <c:v>59.162218990333045</c:v>
                </c:pt>
                <c:pt idx="33">
                  <c:v>61.01103833378095</c:v>
                </c:pt>
                <c:pt idx="34">
                  <c:v>62.85985767722886</c:v>
                </c:pt>
                <c:pt idx="35">
                  <c:v>64.70867702067677</c:v>
                </c:pt>
                <c:pt idx="36">
                  <c:v>66.55749636412469</c:v>
                </c:pt>
                <c:pt idx="37">
                  <c:v>68.4063157075726</c:v>
                </c:pt>
                <c:pt idx="38">
                  <c:v>70.25513505102052</c:v>
                </c:pt>
                <c:pt idx="39">
                  <c:v>72.10395439446843</c:v>
                </c:pt>
                <c:pt idx="40">
                  <c:v>73.95277373791635</c:v>
                </c:pt>
                <c:pt idx="41">
                  <c:v>75.80159308136426</c:v>
                </c:pt>
                <c:pt idx="42">
                  <c:v>77.65041242481217</c:v>
                </c:pt>
                <c:pt idx="43">
                  <c:v>79.49923176826009</c:v>
                </c:pt>
                <c:pt idx="44">
                  <c:v>81.348051111708</c:v>
                </c:pt>
                <c:pt idx="45">
                  <c:v>83.19687045515592</c:v>
                </c:pt>
                <c:pt idx="46">
                  <c:v>85.04568979860383</c:v>
                </c:pt>
                <c:pt idx="47">
                  <c:v>86.89450914205175</c:v>
                </c:pt>
                <c:pt idx="48">
                  <c:v>88.74332848549966</c:v>
                </c:pt>
                <c:pt idx="49">
                  <c:v>90.59214782894757</c:v>
                </c:pt>
                <c:pt idx="50">
                  <c:v>92.44096717239549</c:v>
                </c:pt>
                <c:pt idx="51">
                  <c:v>94.2897865158434</c:v>
                </c:pt>
                <c:pt idx="52">
                  <c:v>96.13860585929132</c:v>
                </c:pt>
                <c:pt idx="53">
                  <c:v>97.98742520273923</c:v>
                </c:pt>
                <c:pt idx="54">
                  <c:v>99.83624454618715</c:v>
                </c:pt>
                <c:pt idx="55">
                  <c:v>101.68506388963506</c:v>
                </c:pt>
                <c:pt idx="56">
                  <c:v>103.53388323308297</c:v>
                </c:pt>
                <c:pt idx="57">
                  <c:v>105.38270257653089</c:v>
                </c:pt>
                <c:pt idx="58">
                  <c:v>107.2315219199788</c:v>
                </c:pt>
                <c:pt idx="59">
                  <c:v>109.08034126342672</c:v>
                </c:pt>
                <c:pt idx="60">
                  <c:v>110.92916060687463</c:v>
                </c:pt>
                <c:pt idx="61">
                  <c:v>112.77797995032255</c:v>
                </c:pt>
                <c:pt idx="62">
                  <c:v>114.62679929377046</c:v>
                </c:pt>
                <c:pt idx="63">
                  <c:v>116.47561863721837</c:v>
                </c:pt>
                <c:pt idx="64">
                  <c:v>118.32443798066629</c:v>
                </c:pt>
                <c:pt idx="65">
                  <c:v>120.1732573241142</c:v>
                </c:pt>
                <c:pt idx="66">
                  <c:v>122.02207666756212</c:v>
                </c:pt>
                <c:pt idx="67">
                  <c:v>123.87089601101003</c:v>
                </c:pt>
                <c:pt idx="68">
                  <c:v>125.71971535445795</c:v>
                </c:pt>
                <c:pt idx="69">
                  <c:v>127.56853469790586</c:v>
                </c:pt>
                <c:pt idx="70">
                  <c:v>129.41735404135378</c:v>
                </c:pt>
                <c:pt idx="71">
                  <c:v>131.26617338480168</c:v>
                </c:pt>
                <c:pt idx="72">
                  <c:v>133.11499272824958</c:v>
                </c:pt>
                <c:pt idx="73">
                  <c:v>134.96381207169748</c:v>
                </c:pt>
                <c:pt idx="74">
                  <c:v>136.81263141514538</c:v>
                </c:pt>
                <c:pt idx="75">
                  <c:v>138.66145075859328</c:v>
                </c:pt>
                <c:pt idx="76">
                  <c:v>140.51027010204118</c:v>
                </c:pt>
                <c:pt idx="77">
                  <c:v>142.35908944548908</c:v>
                </c:pt>
                <c:pt idx="78">
                  <c:v>144.20790878893698</c:v>
                </c:pt>
                <c:pt idx="79">
                  <c:v>146.05672813238488</c:v>
                </c:pt>
                <c:pt idx="80">
                  <c:v>147.90554747583278</c:v>
                </c:pt>
                <c:pt idx="81">
                  <c:v>149.75436681928068</c:v>
                </c:pt>
                <c:pt idx="82">
                  <c:v>151.60318616272858</c:v>
                </c:pt>
                <c:pt idx="83">
                  <c:v>153.45200550617648</c:v>
                </c:pt>
                <c:pt idx="84">
                  <c:v>155.30082484962438</c:v>
                </c:pt>
                <c:pt idx="85">
                  <c:v>157.14964419307228</c:v>
                </c:pt>
                <c:pt idx="86">
                  <c:v>158.99846353652018</c:v>
                </c:pt>
                <c:pt idx="87">
                  <c:v>160.84728287996808</c:v>
                </c:pt>
                <c:pt idx="88">
                  <c:v>162.69610222341598</c:v>
                </c:pt>
                <c:pt idx="89">
                  <c:v>164.54492156686388</c:v>
                </c:pt>
                <c:pt idx="90">
                  <c:v>166.39374091031178</c:v>
                </c:pt>
                <c:pt idx="91">
                  <c:v>168.24256025375968</c:v>
                </c:pt>
                <c:pt idx="92">
                  <c:v>170.09137959720758</c:v>
                </c:pt>
                <c:pt idx="93">
                  <c:v>171.94019894065548</c:v>
                </c:pt>
                <c:pt idx="94">
                  <c:v>173.78901828410338</c:v>
                </c:pt>
                <c:pt idx="95">
                  <c:v>175.63783762755128</c:v>
                </c:pt>
                <c:pt idx="96">
                  <c:v>177.48665697099918</c:v>
                </c:pt>
                <c:pt idx="97">
                  <c:v>179.33547631444708</c:v>
                </c:pt>
                <c:pt idx="98">
                  <c:v>181.18429565789498</c:v>
                </c:pt>
                <c:pt idx="99">
                  <c:v>183.03311500134288</c:v>
                </c:pt>
                <c:pt idx="100">
                  <c:v>184.88193434479078</c:v>
                </c:pt>
                <c:pt idx="101">
                  <c:v>186.73075368823868</c:v>
                </c:pt>
                <c:pt idx="102">
                  <c:v>188.57957303168658</c:v>
                </c:pt>
                <c:pt idx="103">
                  <c:v>190.42839237513448</c:v>
                </c:pt>
                <c:pt idx="104">
                  <c:v>192.27721171858238</c:v>
                </c:pt>
                <c:pt idx="105">
                  <c:v>194.12603106203028</c:v>
                </c:pt>
                <c:pt idx="106">
                  <c:v>195.97485040547818</c:v>
                </c:pt>
                <c:pt idx="107">
                  <c:v>197.82366974892608</c:v>
                </c:pt>
                <c:pt idx="108">
                  <c:v>199.67248909237398</c:v>
                </c:pt>
                <c:pt idx="109">
                  <c:v>201.52130843582188</c:v>
                </c:pt>
                <c:pt idx="110">
                  <c:v>203.37012777926978</c:v>
                </c:pt>
                <c:pt idx="111">
                  <c:v>205.21894712271768</c:v>
                </c:pt>
                <c:pt idx="112">
                  <c:v>207.06776646616558</c:v>
                </c:pt>
                <c:pt idx="113">
                  <c:v>208.91658580961348</c:v>
                </c:pt>
                <c:pt idx="114">
                  <c:v>210.76540515306138</c:v>
                </c:pt>
                <c:pt idx="115">
                  <c:v>212.61422449650928</c:v>
                </c:pt>
                <c:pt idx="116">
                  <c:v>214.46304383995718</c:v>
                </c:pt>
                <c:pt idx="117">
                  <c:v>216.31186318340508</c:v>
                </c:pt>
                <c:pt idx="118">
                  <c:v>218.16068252685298</c:v>
                </c:pt>
                <c:pt idx="119">
                  <c:v>220.00950187030088</c:v>
                </c:pt>
                <c:pt idx="120">
                  <c:v>221.85832121374878</c:v>
                </c:pt>
                <c:pt idx="121">
                  <c:v>223.70714055719668</c:v>
                </c:pt>
                <c:pt idx="122">
                  <c:v>225.55595990064458</c:v>
                </c:pt>
                <c:pt idx="123">
                  <c:v>227.40477924409248</c:v>
                </c:pt>
                <c:pt idx="124">
                  <c:v>229.25359858754038</c:v>
                </c:pt>
                <c:pt idx="125">
                  <c:v>231.10241793098828</c:v>
                </c:pt>
                <c:pt idx="126">
                  <c:v>232.95123727443618</c:v>
                </c:pt>
                <c:pt idx="127">
                  <c:v>234.80005661788408</c:v>
                </c:pt>
                <c:pt idx="128">
                  <c:v>236.64887596133198</c:v>
                </c:pt>
                <c:pt idx="129">
                  <c:v>238.49769530477988</c:v>
                </c:pt>
                <c:pt idx="130">
                  <c:v>240.34651464822778</c:v>
                </c:pt>
                <c:pt idx="131">
                  <c:v>242.19533399167568</c:v>
                </c:pt>
                <c:pt idx="132">
                  <c:v>244.04415333512358</c:v>
                </c:pt>
                <c:pt idx="133">
                  <c:v>245.89297267857148</c:v>
                </c:pt>
                <c:pt idx="134">
                  <c:v>247.74179202201938</c:v>
                </c:pt>
                <c:pt idx="135">
                  <c:v>249.59061136546728</c:v>
                </c:pt>
                <c:pt idx="136">
                  <c:v>251.43943070891518</c:v>
                </c:pt>
                <c:pt idx="137">
                  <c:v>253.28825005236308</c:v>
                </c:pt>
                <c:pt idx="138">
                  <c:v>255.13706939581098</c:v>
                </c:pt>
                <c:pt idx="139">
                  <c:v>256.9858887392589</c:v>
                </c:pt>
                <c:pt idx="140">
                  <c:v>258.8347080827068</c:v>
                </c:pt>
                <c:pt idx="141">
                  <c:v>260.68352742615474</c:v>
                </c:pt>
                <c:pt idx="142">
                  <c:v>262.53234676960267</c:v>
                </c:pt>
                <c:pt idx="143">
                  <c:v>264.3811661130506</c:v>
                </c:pt>
                <c:pt idx="144">
                  <c:v>266.2299854564985</c:v>
                </c:pt>
                <c:pt idx="145">
                  <c:v>268.07880479994645</c:v>
                </c:pt>
                <c:pt idx="146">
                  <c:v>269.9276241433944</c:v>
                </c:pt>
                <c:pt idx="147">
                  <c:v>271.7764434868423</c:v>
                </c:pt>
                <c:pt idx="148">
                  <c:v>273.62526283029024</c:v>
                </c:pt>
                <c:pt idx="149">
                  <c:v>275.47408217373817</c:v>
                </c:pt>
                <c:pt idx="150">
                  <c:v>277.3229015171861</c:v>
                </c:pt>
                <c:pt idx="151">
                  <c:v>279.171720860634</c:v>
                </c:pt>
                <c:pt idx="152">
                  <c:v>281.02054020408195</c:v>
                </c:pt>
                <c:pt idx="153">
                  <c:v>282.8693595475299</c:v>
                </c:pt>
                <c:pt idx="154">
                  <c:v>284.7181788909778</c:v>
                </c:pt>
                <c:pt idx="155">
                  <c:v>286.56699823442574</c:v>
                </c:pt>
                <c:pt idx="156">
                  <c:v>288.41581757787367</c:v>
                </c:pt>
                <c:pt idx="157">
                  <c:v>290.2646369213216</c:v>
                </c:pt>
                <c:pt idx="158">
                  <c:v>292.1134562647695</c:v>
                </c:pt>
                <c:pt idx="159">
                  <c:v>293.96227560821745</c:v>
                </c:pt>
                <c:pt idx="160">
                  <c:v>295.8110949516654</c:v>
                </c:pt>
                <c:pt idx="161">
                  <c:v>297.6599142951133</c:v>
                </c:pt>
                <c:pt idx="162">
                  <c:v>299.50873363856124</c:v>
                </c:pt>
                <c:pt idx="163">
                  <c:v>301.35755298200917</c:v>
                </c:pt>
                <c:pt idx="164">
                  <c:v>303.2063723254571</c:v>
                </c:pt>
                <c:pt idx="165">
                  <c:v>305.055191668905</c:v>
                </c:pt>
                <c:pt idx="166">
                  <c:v>306.90401101235295</c:v>
                </c:pt>
                <c:pt idx="167">
                  <c:v>308.7528303558009</c:v>
                </c:pt>
                <c:pt idx="168">
                  <c:v>310.6016496992488</c:v>
                </c:pt>
                <c:pt idx="169">
                  <c:v>312.45046904269674</c:v>
                </c:pt>
                <c:pt idx="170">
                  <c:v>314.29928838614467</c:v>
                </c:pt>
                <c:pt idx="171">
                  <c:v>316.1481077295926</c:v>
                </c:pt>
                <c:pt idx="172">
                  <c:v>317.9969270730405</c:v>
                </c:pt>
                <c:pt idx="173">
                  <c:v>319.84574641648845</c:v>
                </c:pt>
                <c:pt idx="174">
                  <c:v>321.6945657599364</c:v>
                </c:pt>
                <c:pt idx="175">
                  <c:v>323.5433851033843</c:v>
                </c:pt>
                <c:pt idx="176">
                  <c:v>325.39220444683224</c:v>
                </c:pt>
                <c:pt idx="177">
                  <c:v>327.24102379028017</c:v>
                </c:pt>
                <c:pt idx="178">
                  <c:v>329.0898431337281</c:v>
                </c:pt>
                <c:pt idx="179">
                  <c:v>330.938662477176</c:v>
                </c:pt>
                <c:pt idx="180">
                  <c:v>332.78748182062395</c:v>
                </c:pt>
                <c:pt idx="181">
                  <c:v>334.6363011640719</c:v>
                </c:pt>
                <c:pt idx="182">
                  <c:v>336.4851205075198</c:v>
                </c:pt>
                <c:pt idx="183">
                  <c:v>338.33393985096774</c:v>
                </c:pt>
                <c:pt idx="184">
                  <c:v>340.18275919441567</c:v>
                </c:pt>
                <c:pt idx="185">
                  <c:v>342.0315785378636</c:v>
                </c:pt>
                <c:pt idx="186">
                  <c:v>343.8803978813115</c:v>
                </c:pt>
                <c:pt idx="187">
                  <c:v>345.72921722475945</c:v>
                </c:pt>
                <c:pt idx="188">
                  <c:v>347.5780365682074</c:v>
                </c:pt>
                <c:pt idx="189">
                  <c:v>349.4268559116553</c:v>
                </c:pt>
                <c:pt idx="190">
                  <c:v>351.27567525510324</c:v>
                </c:pt>
                <c:pt idx="191">
                  <c:v>353.12449459855117</c:v>
                </c:pt>
                <c:pt idx="192">
                  <c:v>354.9733139419991</c:v>
                </c:pt>
                <c:pt idx="193">
                  <c:v>356.822133285447</c:v>
                </c:pt>
                <c:pt idx="194">
                  <c:v>358.67095262889495</c:v>
                </c:pt>
                <c:pt idx="195">
                  <c:v>360.5197719723429</c:v>
                </c:pt>
                <c:pt idx="196">
                  <c:v>362.3685913157908</c:v>
                </c:pt>
                <c:pt idx="197">
                  <c:v>364.21741065923874</c:v>
                </c:pt>
                <c:pt idx="198">
                  <c:v>366.06623000268667</c:v>
                </c:pt>
                <c:pt idx="199">
                  <c:v>367.9150493461346</c:v>
                </c:pt>
                <c:pt idx="200">
                  <c:v>369.7638686895825</c:v>
                </c:pt>
                <c:pt idx="201">
                  <c:v>371.61268803303045</c:v>
                </c:pt>
                <c:pt idx="202">
                  <c:v>373.4615073764784</c:v>
                </c:pt>
                <c:pt idx="203">
                  <c:v>375.3103267199263</c:v>
                </c:pt>
                <c:pt idx="204">
                  <c:v>377.15914606337424</c:v>
                </c:pt>
                <c:pt idx="205">
                  <c:v>379.00796540682217</c:v>
                </c:pt>
                <c:pt idx="206">
                  <c:v>380.8567847502701</c:v>
                </c:pt>
                <c:pt idx="207">
                  <c:v>382.705604093718</c:v>
                </c:pt>
                <c:pt idx="208">
                  <c:v>384.55442343716595</c:v>
                </c:pt>
                <c:pt idx="209">
                  <c:v>386.4032427806139</c:v>
                </c:pt>
                <c:pt idx="210">
                  <c:v>388.2520621240618</c:v>
                </c:pt>
                <c:pt idx="211">
                  <c:v>390.10088146750974</c:v>
                </c:pt>
                <c:pt idx="212">
                  <c:v>391.94970081095767</c:v>
                </c:pt>
                <c:pt idx="213">
                  <c:v>393.7985201544056</c:v>
                </c:pt>
                <c:pt idx="214">
                  <c:v>395.6473394978535</c:v>
                </c:pt>
                <c:pt idx="215">
                  <c:v>397.49615884130145</c:v>
                </c:pt>
                <c:pt idx="216">
                  <c:v>399.3449781847494</c:v>
                </c:pt>
                <c:pt idx="217">
                  <c:v>401.1937975281973</c:v>
                </c:pt>
                <c:pt idx="218">
                  <c:v>403.04261687164524</c:v>
                </c:pt>
                <c:pt idx="219">
                  <c:v>404.89143621509317</c:v>
                </c:pt>
                <c:pt idx="220">
                  <c:v>406.7402555585411</c:v>
                </c:pt>
                <c:pt idx="221">
                  <c:v>408.589074901989</c:v>
                </c:pt>
                <c:pt idx="222">
                  <c:v>410.43789424543695</c:v>
                </c:pt>
                <c:pt idx="223">
                  <c:v>412.2867135888849</c:v>
                </c:pt>
                <c:pt idx="224">
                  <c:v>414.1355329323328</c:v>
                </c:pt>
                <c:pt idx="225">
                  <c:v>415.98435227578074</c:v>
                </c:pt>
                <c:pt idx="226">
                  <c:v>417.83317161922866</c:v>
                </c:pt>
                <c:pt idx="227">
                  <c:v>419.6819909626766</c:v>
                </c:pt>
                <c:pt idx="228">
                  <c:v>421.5308103061245</c:v>
                </c:pt>
                <c:pt idx="229">
                  <c:v>423.37962964957245</c:v>
                </c:pt>
                <c:pt idx="230">
                  <c:v>425.2284489930204</c:v>
                </c:pt>
                <c:pt idx="231">
                  <c:v>427.0772683364683</c:v>
                </c:pt>
                <c:pt idx="232">
                  <c:v>428.92608767991624</c:v>
                </c:pt>
                <c:pt idx="233">
                  <c:v>430.77490702336416</c:v>
                </c:pt>
                <c:pt idx="234">
                  <c:v>432.6237263668121</c:v>
                </c:pt>
                <c:pt idx="235">
                  <c:v>434.47254571026</c:v>
                </c:pt>
                <c:pt idx="236">
                  <c:v>436.32136505370795</c:v>
                </c:pt>
                <c:pt idx="237">
                  <c:v>438.1701843971559</c:v>
                </c:pt>
                <c:pt idx="238">
                  <c:v>440.0190037406038</c:v>
                </c:pt>
                <c:pt idx="239">
                  <c:v>441.86782308405174</c:v>
                </c:pt>
                <c:pt idx="240">
                  <c:v>443.71664242749966</c:v>
                </c:pt>
                <c:pt idx="241">
                  <c:v>445.5654617709476</c:v>
                </c:pt>
                <c:pt idx="242">
                  <c:v>447.4142811143955</c:v>
                </c:pt>
                <c:pt idx="243">
                  <c:v>449.26310045784345</c:v>
                </c:pt>
                <c:pt idx="244">
                  <c:v>451.1119198012914</c:v>
                </c:pt>
                <c:pt idx="245">
                  <c:v>452.9607391447393</c:v>
                </c:pt>
                <c:pt idx="246">
                  <c:v>454.80955848818724</c:v>
                </c:pt>
                <c:pt idx="247">
                  <c:v>456.65837783163516</c:v>
                </c:pt>
                <c:pt idx="248">
                  <c:v>458.5071971750831</c:v>
                </c:pt>
                <c:pt idx="249">
                  <c:v>460.356016518531</c:v>
                </c:pt>
                <c:pt idx="250">
                  <c:v>462.20483586197895</c:v>
                </c:pt>
                <c:pt idx="251">
                  <c:v>464.0536552054269</c:v>
                </c:pt>
                <c:pt idx="252">
                  <c:v>465.9024745488748</c:v>
                </c:pt>
                <c:pt idx="253">
                  <c:v>467.75129389232274</c:v>
                </c:pt>
                <c:pt idx="254">
                  <c:v>469.60011323577066</c:v>
                </c:pt>
                <c:pt idx="255">
                  <c:v>471.4489325792186</c:v>
                </c:pt>
                <c:pt idx="256">
                  <c:v>473.2977519226665</c:v>
                </c:pt>
                <c:pt idx="257">
                  <c:v>475.14657126611445</c:v>
                </c:pt>
                <c:pt idx="258">
                  <c:v>476.9953906095624</c:v>
                </c:pt>
                <c:pt idx="259">
                  <c:v>478.8442099530103</c:v>
                </c:pt>
                <c:pt idx="260">
                  <c:v>480.69302929645823</c:v>
                </c:pt>
                <c:pt idx="261">
                  <c:v>482.54184863990616</c:v>
                </c:pt>
                <c:pt idx="262">
                  <c:v>484.3906679833541</c:v>
                </c:pt>
                <c:pt idx="263">
                  <c:v>486.239487326802</c:v>
                </c:pt>
                <c:pt idx="264">
                  <c:v>488.08830667024995</c:v>
                </c:pt>
                <c:pt idx="265">
                  <c:v>489.9371260136979</c:v>
                </c:pt>
                <c:pt idx="266">
                  <c:v>491.7859453571458</c:v>
                </c:pt>
                <c:pt idx="267">
                  <c:v>493.63476470059373</c:v>
                </c:pt>
                <c:pt idx="268">
                  <c:v>495.48358404404166</c:v>
                </c:pt>
                <c:pt idx="269">
                  <c:v>497.3324033874896</c:v>
                </c:pt>
                <c:pt idx="270">
                  <c:v>499.1812227309375</c:v>
                </c:pt>
                <c:pt idx="271">
                  <c:v>501.03004207438545</c:v>
                </c:pt>
                <c:pt idx="272">
                  <c:v>502.8788614178334</c:v>
                </c:pt>
                <c:pt idx="273">
                  <c:v>504.7276807612813</c:v>
                </c:pt>
                <c:pt idx="274">
                  <c:v>506.57650010472923</c:v>
                </c:pt>
                <c:pt idx="275">
                  <c:v>508.42531944817716</c:v>
                </c:pt>
                <c:pt idx="276">
                  <c:v>510.2741387916251</c:v>
                </c:pt>
                <c:pt idx="277">
                  <c:v>512.122958135073</c:v>
                </c:pt>
                <c:pt idx="278">
                  <c:v>513.9717774785208</c:v>
                </c:pt>
                <c:pt idx="279">
                  <c:v>515.8205968219687</c:v>
                </c:pt>
                <c:pt idx="280">
                  <c:v>517.6694161654166</c:v>
                </c:pt>
                <c:pt idx="281">
                  <c:v>519.5182355088644</c:v>
                </c:pt>
                <c:pt idx="282">
                  <c:v>521.3670548523123</c:v>
                </c:pt>
                <c:pt idx="283">
                  <c:v>523.2158741957602</c:v>
                </c:pt>
                <c:pt idx="284">
                  <c:v>525.0646935392081</c:v>
                </c:pt>
                <c:pt idx="285">
                  <c:v>526.9135128826559</c:v>
                </c:pt>
                <c:pt idx="286">
                  <c:v>528.7623322261038</c:v>
                </c:pt>
                <c:pt idx="287">
                  <c:v>530.6111515695517</c:v>
                </c:pt>
                <c:pt idx="288">
                  <c:v>532.4599709129996</c:v>
                </c:pt>
                <c:pt idx="289">
                  <c:v>534.3087902564474</c:v>
                </c:pt>
                <c:pt idx="290">
                  <c:v>536.1576095998953</c:v>
                </c:pt>
                <c:pt idx="291">
                  <c:v>538.0064289433432</c:v>
                </c:pt>
                <c:pt idx="292">
                  <c:v>539.855248286791</c:v>
                </c:pt>
                <c:pt idx="293">
                  <c:v>541.7040676302389</c:v>
                </c:pt>
                <c:pt idx="294">
                  <c:v>543.5528869736868</c:v>
                </c:pt>
                <c:pt idx="295">
                  <c:v>545.4017063171347</c:v>
                </c:pt>
                <c:pt idx="296">
                  <c:v>547.2505256605825</c:v>
                </c:pt>
                <c:pt idx="297">
                  <c:v>549.0993450040304</c:v>
                </c:pt>
                <c:pt idx="298">
                  <c:v>550.9481643474783</c:v>
                </c:pt>
                <c:pt idx="299">
                  <c:v>552.7969836909261</c:v>
                </c:pt>
                <c:pt idx="300">
                  <c:v>554.645803034374</c:v>
                </c:pt>
                <c:pt idx="301">
                  <c:v>556.4946223778219</c:v>
                </c:pt>
                <c:pt idx="302">
                  <c:v>558.3434417212698</c:v>
                </c:pt>
                <c:pt idx="303">
                  <c:v>560.1922610647176</c:v>
                </c:pt>
                <c:pt idx="304">
                  <c:v>562.0410804081655</c:v>
                </c:pt>
                <c:pt idx="305">
                  <c:v>563.8898997516134</c:v>
                </c:pt>
                <c:pt idx="306">
                  <c:v>565.7387190950612</c:v>
                </c:pt>
                <c:pt idx="307">
                  <c:v>567.5875384385091</c:v>
                </c:pt>
                <c:pt idx="308">
                  <c:v>569.436357781957</c:v>
                </c:pt>
                <c:pt idx="309">
                  <c:v>571.2851771254049</c:v>
                </c:pt>
                <c:pt idx="310">
                  <c:v>573.1339964688527</c:v>
                </c:pt>
                <c:pt idx="311">
                  <c:v>574.9828158123006</c:v>
                </c:pt>
                <c:pt idx="312">
                  <c:v>576.8316351557485</c:v>
                </c:pt>
                <c:pt idx="313">
                  <c:v>578.6804544991963</c:v>
                </c:pt>
                <c:pt idx="314">
                  <c:v>580.5292738426442</c:v>
                </c:pt>
                <c:pt idx="315">
                  <c:v>582.3780931860921</c:v>
                </c:pt>
                <c:pt idx="316">
                  <c:v>584.22691252954</c:v>
                </c:pt>
                <c:pt idx="317">
                  <c:v>586.0757318729878</c:v>
                </c:pt>
                <c:pt idx="318">
                  <c:v>587.9245512164357</c:v>
                </c:pt>
                <c:pt idx="319">
                  <c:v>589.7733705598836</c:v>
                </c:pt>
                <c:pt idx="320">
                  <c:v>591.6221899033314</c:v>
                </c:pt>
                <c:pt idx="321">
                  <c:v>593.4710092467793</c:v>
                </c:pt>
                <c:pt idx="322">
                  <c:v>595.3198285902272</c:v>
                </c:pt>
                <c:pt idx="323">
                  <c:v>597.1686479336751</c:v>
                </c:pt>
                <c:pt idx="324">
                  <c:v>599.0174672771229</c:v>
                </c:pt>
                <c:pt idx="325">
                  <c:v>600.8662866205708</c:v>
                </c:pt>
                <c:pt idx="326">
                  <c:v>602.7151059640187</c:v>
                </c:pt>
                <c:pt idx="327">
                  <c:v>604.5639253074665</c:v>
                </c:pt>
                <c:pt idx="328">
                  <c:v>606.4127446509144</c:v>
                </c:pt>
                <c:pt idx="329">
                  <c:v>608.2615639943623</c:v>
                </c:pt>
                <c:pt idx="330">
                  <c:v>610.1103833378102</c:v>
                </c:pt>
                <c:pt idx="331">
                  <c:v>611.959202681258</c:v>
                </c:pt>
                <c:pt idx="332">
                  <c:v>613.8080220247059</c:v>
                </c:pt>
                <c:pt idx="333">
                  <c:v>615.6568413681538</c:v>
                </c:pt>
                <c:pt idx="334">
                  <c:v>617.5056607116016</c:v>
                </c:pt>
                <c:pt idx="335">
                  <c:v>619.3544800550495</c:v>
                </c:pt>
                <c:pt idx="336">
                  <c:v>621.2032993984974</c:v>
                </c:pt>
                <c:pt idx="337">
                  <c:v>623.0521187419453</c:v>
                </c:pt>
                <c:pt idx="338">
                  <c:v>624.9009380853931</c:v>
                </c:pt>
                <c:pt idx="339">
                  <c:v>626.749757428841</c:v>
                </c:pt>
                <c:pt idx="340">
                  <c:v>628.5985767722889</c:v>
                </c:pt>
                <c:pt idx="341">
                  <c:v>630.4473961157368</c:v>
                </c:pt>
                <c:pt idx="342">
                  <c:v>632.2962154591846</c:v>
                </c:pt>
                <c:pt idx="343">
                  <c:v>634.1450348026325</c:v>
                </c:pt>
                <c:pt idx="344">
                  <c:v>635.9938541460804</c:v>
                </c:pt>
                <c:pt idx="345">
                  <c:v>637.8426734895282</c:v>
                </c:pt>
                <c:pt idx="346">
                  <c:v>639.6914928329761</c:v>
                </c:pt>
                <c:pt idx="347">
                  <c:v>641.540312176424</c:v>
                </c:pt>
                <c:pt idx="348">
                  <c:v>643.3891315198719</c:v>
                </c:pt>
                <c:pt idx="349">
                  <c:v>645.2379508633197</c:v>
                </c:pt>
                <c:pt idx="350">
                  <c:v>647.0867702067676</c:v>
                </c:pt>
                <c:pt idx="351">
                  <c:v>648.9355895502155</c:v>
                </c:pt>
                <c:pt idx="352">
                  <c:v>650.7844088936633</c:v>
                </c:pt>
                <c:pt idx="353">
                  <c:v>652.6332282371112</c:v>
                </c:pt>
                <c:pt idx="354">
                  <c:v>654.4820475805591</c:v>
                </c:pt>
                <c:pt idx="355">
                  <c:v>656.330866924007</c:v>
                </c:pt>
                <c:pt idx="356">
                  <c:v>658.1796862674548</c:v>
                </c:pt>
                <c:pt idx="357">
                  <c:v>660.0285056109027</c:v>
                </c:pt>
                <c:pt idx="358">
                  <c:v>661.8773249543506</c:v>
                </c:pt>
                <c:pt idx="359">
                  <c:v>663.7261442977984</c:v>
                </c:pt>
                <c:pt idx="360">
                  <c:v>665.5749636412463</c:v>
                </c:pt>
                <c:pt idx="361">
                  <c:v>667.4237829846942</c:v>
                </c:pt>
                <c:pt idx="362">
                  <c:v>669.272602328142</c:v>
                </c:pt>
                <c:pt idx="363">
                  <c:v>671.1214216715899</c:v>
                </c:pt>
                <c:pt idx="364">
                  <c:v>672.9702410150378</c:v>
                </c:pt>
                <c:pt idx="365">
                  <c:v>674.8190603584857</c:v>
                </c:pt>
                <c:pt idx="366">
                  <c:v>676.6678797019335</c:v>
                </c:pt>
                <c:pt idx="367">
                  <c:v>678.5166990453814</c:v>
                </c:pt>
                <c:pt idx="368">
                  <c:v>680.3655183888293</c:v>
                </c:pt>
                <c:pt idx="369">
                  <c:v>682.2143377322772</c:v>
                </c:pt>
                <c:pt idx="370">
                  <c:v>684.063157075725</c:v>
                </c:pt>
                <c:pt idx="371">
                  <c:v>685.9119764191729</c:v>
                </c:pt>
                <c:pt idx="372">
                  <c:v>687.7607957626208</c:v>
                </c:pt>
                <c:pt idx="373">
                  <c:v>689.6096151060686</c:v>
                </c:pt>
                <c:pt idx="374">
                  <c:v>691.4584344495165</c:v>
                </c:pt>
                <c:pt idx="375">
                  <c:v>693.3072537929644</c:v>
                </c:pt>
                <c:pt idx="376">
                  <c:v>695.1560731364123</c:v>
                </c:pt>
                <c:pt idx="377">
                  <c:v>697.0048924798601</c:v>
                </c:pt>
                <c:pt idx="378">
                  <c:v>698.853711823308</c:v>
                </c:pt>
                <c:pt idx="379">
                  <c:v>700.7025311667559</c:v>
                </c:pt>
                <c:pt idx="380">
                  <c:v>702.5513505102037</c:v>
                </c:pt>
                <c:pt idx="381">
                  <c:v>704.4001698536516</c:v>
                </c:pt>
                <c:pt idx="382">
                  <c:v>706.2489891970995</c:v>
                </c:pt>
                <c:pt idx="383">
                  <c:v>708.0978085405474</c:v>
                </c:pt>
                <c:pt idx="384">
                  <c:v>709.9466278839952</c:v>
                </c:pt>
                <c:pt idx="385">
                  <c:v>711.7954472274431</c:v>
                </c:pt>
                <c:pt idx="386">
                  <c:v>713.644266570891</c:v>
                </c:pt>
                <c:pt idx="387">
                  <c:v>715.4930859143388</c:v>
                </c:pt>
                <c:pt idx="388">
                  <c:v>717.3419052577867</c:v>
                </c:pt>
                <c:pt idx="389">
                  <c:v>719.1907246012346</c:v>
                </c:pt>
                <c:pt idx="390">
                  <c:v>721.0395439446825</c:v>
                </c:pt>
                <c:pt idx="391">
                  <c:v>722.8883632881303</c:v>
                </c:pt>
                <c:pt idx="392">
                  <c:v>724.7371826315782</c:v>
                </c:pt>
                <c:pt idx="393">
                  <c:v>726.5860019750261</c:v>
                </c:pt>
                <c:pt idx="394">
                  <c:v>728.434821318474</c:v>
                </c:pt>
                <c:pt idx="395">
                  <c:v>730.2836406619218</c:v>
                </c:pt>
                <c:pt idx="396">
                  <c:v>732.1324600053697</c:v>
                </c:pt>
                <c:pt idx="397">
                  <c:v>733.9812793488176</c:v>
                </c:pt>
                <c:pt idx="398">
                  <c:v>735.8300986922654</c:v>
                </c:pt>
                <c:pt idx="399">
                  <c:v>737.6789180357133</c:v>
                </c:pt>
                <c:pt idx="400">
                  <c:v>739.5277373791612</c:v>
                </c:pt>
              </c:numCache>
            </c:numRef>
          </c:xVal>
          <c:yVal>
            <c:numRef>
              <c:f>Modelcurrent!$Q$5:$Q$405</c:f>
              <c:numCache>
                <c:ptCount val="40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1</c:v>
                </c:pt>
                <c:pt idx="231">
                  <c:v>1</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1</c:v>
                </c:pt>
                <c:pt idx="246">
                  <c:v>1</c:v>
                </c:pt>
                <c:pt idx="247">
                  <c:v>1</c:v>
                </c:pt>
                <c:pt idx="248">
                  <c:v>1</c:v>
                </c:pt>
                <c:pt idx="249">
                  <c:v>1</c:v>
                </c:pt>
                <c:pt idx="250">
                  <c:v>1</c:v>
                </c:pt>
                <c:pt idx="251">
                  <c:v>1</c:v>
                </c:pt>
                <c:pt idx="252">
                  <c:v>1</c:v>
                </c:pt>
                <c:pt idx="253">
                  <c:v>1</c:v>
                </c:pt>
                <c:pt idx="254">
                  <c:v>1</c:v>
                </c:pt>
                <c:pt idx="255">
                  <c:v>1</c:v>
                </c:pt>
                <c:pt idx="256">
                  <c:v>1</c:v>
                </c:pt>
                <c:pt idx="257">
                  <c:v>1</c:v>
                </c:pt>
                <c:pt idx="258">
                  <c:v>1</c:v>
                </c:pt>
                <c:pt idx="259">
                  <c:v>1</c:v>
                </c:pt>
                <c:pt idx="260">
                  <c:v>1</c:v>
                </c:pt>
                <c:pt idx="261">
                  <c:v>1</c:v>
                </c:pt>
                <c:pt idx="262">
                  <c:v>1</c:v>
                </c:pt>
                <c:pt idx="263">
                  <c:v>1</c:v>
                </c:pt>
                <c:pt idx="264">
                  <c:v>1</c:v>
                </c:pt>
                <c:pt idx="265">
                  <c:v>1</c:v>
                </c:pt>
                <c:pt idx="266">
                  <c:v>1</c:v>
                </c:pt>
                <c:pt idx="267">
                  <c:v>1</c:v>
                </c:pt>
                <c:pt idx="268">
                  <c:v>1</c:v>
                </c:pt>
                <c:pt idx="269">
                  <c:v>1</c:v>
                </c:pt>
                <c:pt idx="270">
                  <c:v>1</c:v>
                </c:pt>
                <c:pt idx="271">
                  <c:v>1</c:v>
                </c:pt>
                <c:pt idx="272">
                  <c:v>1</c:v>
                </c:pt>
                <c:pt idx="273">
                  <c:v>1</c:v>
                </c:pt>
                <c:pt idx="274">
                  <c:v>1</c:v>
                </c:pt>
                <c:pt idx="275">
                  <c:v>1</c:v>
                </c:pt>
                <c:pt idx="276">
                  <c:v>1</c:v>
                </c:pt>
                <c:pt idx="277">
                  <c:v>1</c:v>
                </c:pt>
                <c:pt idx="278">
                  <c:v>1</c:v>
                </c:pt>
                <c:pt idx="279">
                  <c:v>1</c:v>
                </c:pt>
                <c:pt idx="280">
                  <c:v>1</c:v>
                </c:pt>
                <c:pt idx="281">
                  <c:v>1</c:v>
                </c:pt>
                <c:pt idx="282">
                  <c:v>1</c:v>
                </c:pt>
                <c:pt idx="283">
                  <c:v>1</c:v>
                </c:pt>
                <c:pt idx="284">
                  <c:v>1</c:v>
                </c:pt>
                <c:pt idx="285">
                  <c:v>1</c:v>
                </c:pt>
                <c:pt idx="286">
                  <c:v>1</c:v>
                </c:pt>
                <c:pt idx="287">
                  <c:v>1</c:v>
                </c:pt>
                <c:pt idx="288">
                  <c:v>1</c:v>
                </c:pt>
                <c:pt idx="289">
                  <c:v>1</c:v>
                </c:pt>
                <c:pt idx="290">
                  <c:v>1</c:v>
                </c:pt>
                <c:pt idx="291">
                  <c:v>1</c:v>
                </c:pt>
                <c:pt idx="292">
                  <c:v>1</c:v>
                </c:pt>
                <c:pt idx="293">
                  <c:v>1</c:v>
                </c:pt>
                <c:pt idx="294">
                  <c:v>1</c:v>
                </c:pt>
                <c:pt idx="295">
                  <c:v>1</c:v>
                </c:pt>
                <c:pt idx="296">
                  <c:v>1</c:v>
                </c:pt>
                <c:pt idx="297">
                  <c:v>1</c:v>
                </c:pt>
                <c:pt idx="298">
                  <c:v>1</c:v>
                </c:pt>
                <c:pt idx="299">
                  <c:v>1</c:v>
                </c:pt>
                <c:pt idx="300">
                  <c:v>1</c:v>
                </c:pt>
                <c:pt idx="301">
                  <c:v>1</c:v>
                </c:pt>
                <c:pt idx="302">
                  <c:v>1</c:v>
                </c:pt>
                <c:pt idx="303">
                  <c:v>1</c:v>
                </c:pt>
                <c:pt idx="304">
                  <c:v>1</c:v>
                </c:pt>
                <c:pt idx="305">
                  <c:v>1</c:v>
                </c:pt>
                <c:pt idx="306">
                  <c:v>1</c:v>
                </c:pt>
                <c:pt idx="307">
                  <c:v>1</c:v>
                </c:pt>
                <c:pt idx="308">
                  <c:v>1</c:v>
                </c:pt>
                <c:pt idx="309">
                  <c:v>1</c:v>
                </c:pt>
                <c:pt idx="310">
                  <c:v>1</c:v>
                </c:pt>
                <c:pt idx="311">
                  <c:v>1</c:v>
                </c:pt>
                <c:pt idx="312">
                  <c:v>1</c:v>
                </c:pt>
                <c:pt idx="313">
                  <c:v>1</c:v>
                </c:pt>
                <c:pt idx="314">
                  <c:v>1</c:v>
                </c:pt>
                <c:pt idx="315">
                  <c:v>1</c:v>
                </c:pt>
                <c:pt idx="316">
                  <c:v>1</c:v>
                </c:pt>
                <c:pt idx="317">
                  <c:v>1</c:v>
                </c:pt>
                <c:pt idx="318">
                  <c:v>1</c:v>
                </c:pt>
                <c:pt idx="319">
                  <c:v>1</c:v>
                </c:pt>
                <c:pt idx="320">
                  <c:v>1</c:v>
                </c:pt>
                <c:pt idx="321">
                  <c:v>1</c:v>
                </c:pt>
                <c:pt idx="322">
                  <c:v>1</c:v>
                </c:pt>
                <c:pt idx="323">
                  <c:v>1</c:v>
                </c:pt>
                <c:pt idx="324">
                  <c:v>1</c:v>
                </c:pt>
                <c:pt idx="325">
                  <c:v>1</c:v>
                </c:pt>
                <c:pt idx="326">
                  <c:v>1</c:v>
                </c:pt>
                <c:pt idx="327">
                  <c:v>1</c:v>
                </c:pt>
                <c:pt idx="328">
                  <c:v>1</c:v>
                </c:pt>
                <c:pt idx="329">
                  <c:v>1</c:v>
                </c:pt>
                <c:pt idx="330">
                  <c:v>1</c:v>
                </c:pt>
                <c:pt idx="331">
                  <c:v>1</c:v>
                </c:pt>
                <c:pt idx="332">
                  <c:v>1</c:v>
                </c:pt>
                <c:pt idx="333">
                  <c:v>1</c:v>
                </c:pt>
                <c:pt idx="334">
                  <c:v>1</c:v>
                </c:pt>
                <c:pt idx="335">
                  <c:v>1</c:v>
                </c:pt>
                <c:pt idx="336">
                  <c:v>1</c:v>
                </c:pt>
                <c:pt idx="337">
                  <c:v>1</c:v>
                </c:pt>
                <c:pt idx="338">
                  <c:v>1</c:v>
                </c:pt>
                <c:pt idx="339">
                  <c:v>1</c:v>
                </c:pt>
                <c:pt idx="340">
                  <c:v>1</c:v>
                </c:pt>
                <c:pt idx="341">
                  <c:v>1</c:v>
                </c:pt>
                <c:pt idx="342">
                  <c:v>1</c:v>
                </c:pt>
                <c:pt idx="343">
                  <c:v>1</c:v>
                </c:pt>
                <c:pt idx="344">
                  <c:v>1</c:v>
                </c:pt>
                <c:pt idx="345">
                  <c:v>1</c:v>
                </c:pt>
                <c:pt idx="346">
                  <c:v>1</c:v>
                </c:pt>
                <c:pt idx="347">
                  <c:v>1</c:v>
                </c:pt>
                <c:pt idx="348">
                  <c:v>1</c:v>
                </c:pt>
                <c:pt idx="349">
                  <c:v>1</c:v>
                </c:pt>
                <c:pt idx="350">
                  <c:v>1</c:v>
                </c:pt>
                <c:pt idx="351">
                  <c:v>1</c:v>
                </c:pt>
                <c:pt idx="352">
                  <c:v>1</c:v>
                </c:pt>
                <c:pt idx="353">
                  <c:v>1</c:v>
                </c:pt>
                <c:pt idx="354">
                  <c:v>1</c:v>
                </c:pt>
                <c:pt idx="355">
                  <c:v>1</c:v>
                </c:pt>
                <c:pt idx="356">
                  <c:v>1</c:v>
                </c:pt>
                <c:pt idx="357">
                  <c:v>1</c:v>
                </c:pt>
                <c:pt idx="358">
                  <c:v>1</c:v>
                </c:pt>
                <c:pt idx="359">
                  <c:v>1</c:v>
                </c:pt>
                <c:pt idx="360">
                  <c:v>1</c:v>
                </c:pt>
                <c:pt idx="361">
                  <c:v>1</c:v>
                </c:pt>
                <c:pt idx="362">
                  <c:v>1</c:v>
                </c:pt>
                <c:pt idx="363">
                  <c:v>1</c:v>
                </c:pt>
                <c:pt idx="364">
                  <c:v>1</c:v>
                </c:pt>
                <c:pt idx="365">
                  <c:v>1</c:v>
                </c:pt>
                <c:pt idx="366">
                  <c:v>1</c:v>
                </c:pt>
                <c:pt idx="367">
                  <c:v>1</c:v>
                </c:pt>
                <c:pt idx="368">
                  <c:v>1</c:v>
                </c:pt>
                <c:pt idx="369">
                  <c:v>1</c:v>
                </c:pt>
                <c:pt idx="370">
                  <c:v>1</c:v>
                </c:pt>
                <c:pt idx="371">
                  <c:v>1</c:v>
                </c:pt>
                <c:pt idx="372">
                  <c:v>1</c:v>
                </c:pt>
                <c:pt idx="373">
                  <c:v>1</c:v>
                </c:pt>
                <c:pt idx="374">
                  <c:v>1</c:v>
                </c:pt>
                <c:pt idx="375">
                  <c:v>1</c:v>
                </c:pt>
                <c:pt idx="376">
                  <c:v>1</c:v>
                </c:pt>
                <c:pt idx="377">
                  <c:v>1</c:v>
                </c:pt>
                <c:pt idx="378">
                  <c:v>1</c:v>
                </c:pt>
                <c:pt idx="379">
                  <c:v>1</c:v>
                </c:pt>
                <c:pt idx="380">
                  <c:v>1</c:v>
                </c:pt>
                <c:pt idx="381">
                  <c:v>1</c:v>
                </c:pt>
                <c:pt idx="382">
                  <c:v>1</c:v>
                </c:pt>
                <c:pt idx="383">
                  <c:v>1</c:v>
                </c:pt>
                <c:pt idx="384">
                  <c:v>1</c:v>
                </c:pt>
                <c:pt idx="385">
                  <c:v>1</c:v>
                </c:pt>
                <c:pt idx="386">
                  <c:v>1</c:v>
                </c:pt>
                <c:pt idx="387">
                  <c:v>1</c:v>
                </c:pt>
                <c:pt idx="388">
                  <c:v>1</c:v>
                </c:pt>
                <c:pt idx="389">
                  <c:v>1</c:v>
                </c:pt>
                <c:pt idx="390">
                  <c:v>1</c:v>
                </c:pt>
                <c:pt idx="391">
                  <c:v>1</c:v>
                </c:pt>
                <c:pt idx="392">
                  <c:v>1</c:v>
                </c:pt>
                <c:pt idx="393">
                  <c:v>1</c:v>
                </c:pt>
                <c:pt idx="394">
                  <c:v>1</c:v>
                </c:pt>
                <c:pt idx="395">
                  <c:v>1</c:v>
                </c:pt>
                <c:pt idx="396">
                  <c:v>1</c:v>
                </c:pt>
                <c:pt idx="397">
                  <c:v>1</c:v>
                </c:pt>
                <c:pt idx="398">
                  <c:v>1</c:v>
                </c:pt>
                <c:pt idx="399">
                  <c:v>1</c:v>
                </c:pt>
                <c:pt idx="400">
                  <c:v>1</c:v>
                </c:pt>
              </c:numCache>
            </c:numRef>
          </c:yVal>
          <c:smooth val="0"/>
        </c:ser>
        <c:axId val="40854007"/>
        <c:axId val="32141744"/>
      </c:scatterChart>
      <c:valAx>
        <c:axId val="45243613"/>
        <c:scaling>
          <c:orientation val="minMax"/>
          <c:min val="0"/>
        </c:scaling>
        <c:axPos val="b"/>
        <c:title>
          <c:tx>
            <c:rich>
              <a:bodyPr vert="horz" rot="0" anchor="ctr"/>
              <a:lstStyle/>
              <a:p>
                <a:pPr algn="ctr">
                  <a:defRPr/>
                </a:pPr>
                <a:r>
                  <a:rPr lang="en-US" cap="none" sz="1400" b="1" i="0" u="none" baseline="0">
                    <a:solidFill>
                      <a:srgbClr val="000000"/>
                    </a:solidFill>
                    <a:latin typeface="Arial"/>
                    <a:ea typeface="Arial"/>
                    <a:cs typeface="Arial"/>
                  </a:rPr>
                  <a:t>Purchased Source Energy (Million Btu)</a:t>
                </a:r>
              </a:p>
            </c:rich>
          </c:tx>
          <c:layout>
            <c:manualLayout>
              <c:xMode val="factor"/>
              <c:yMode val="factor"/>
              <c:x val="-0.0045"/>
              <c:y val="0.003"/>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539334"/>
        <c:crosses val="autoZero"/>
        <c:crossBetween val="midCat"/>
        <c:dispUnits/>
        <c:minorUnit val="200000"/>
      </c:valAx>
      <c:valAx>
        <c:axId val="4539334"/>
        <c:scaling>
          <c:orientation val="minMax"/>
          <c:max val="0.7500000000000001"/>
          <c:min val="0"/>
        </c:scaling>
        <c:axPos val="l"/>
        <c:delete val="0"/>
        <c:numFmt formatCode="General" sourceLinked="1"/>
        <c:majorTickMark val="none"/>
        <c:minorTickMark val="none"/>
        <c:tickLblPos val="none"/>
        <c:spPr>
          <a:ln w="3175">
            <a:solidFill>
              <a:srgbClr val="000000"/>
            </a:solidFill>
          </a:ln>
        </c:spPr>
        <c:crossAx val="45243613"/>
        <c:crosses val="autoZero"/>
        <c:crossBetween val="midCat"/>
        <c:dispUnits/>
        <c:majorUnit val="1"/>
      </c:valAx>
      <c:valAx>
        <c:axId val="40854007"/>
        <c:scaling>
          <c:orientation val="minMax"/>
        </c:scaling>
        <c:axPos val="b"/>
        <c:delete val="1"/>
        <c:majorTickMark val="out"/>
        <c:minorTickMark val="none"/>
        <c:tickLblPos val="nextTo"/>
        <c:crossAx val="32141744"/>
        <c:crosses val="max"/>
        <c:crossBetween val="midCat"/>
        <c:dispUnits/>
      </c:valAx>
      <c:valAx>
        <c:axId val="32141744"/>
        <c:scaling>
          <c:orientation val="minMax"/>
          <c:max val="1"/>
        </c:scaling>
        <c:axPos val="l"/>
        <c:delete val="0"/>
        <c:numFmt formatCode="General" sourceLinked="1"/>
        <c:majorTickMark val="cross"/>
        <c:minorTickMark val="none"/>
        <c:tickLblPos val="nextTo"/>
        <c:spPr>
          <a:ln w="3175">
            <a:solidFill>
              <a:srgbClr val="000000"/>
            </a:solidFill>
          </a:ln>
        </c:spPr>
        <c:crossAx val="40854007"/>
        <c:crosses val="max"/>
        <c:crossBetween val="midCat"/>
        <c:dispUnits/>
        <c:majorUnit val="0.1"/>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3425"/>
          <c:w val="0.95025"/>
          <c:h val="0.863"/>
        </c:manualLayout>
      </c:layout>
      <c:scatterChart>
        <c:scatterStyle val="smoothMarker"/>
        <c:varyColors val="0"/>
        <c:ser>
          <c:idx val="3"/>
          <c:order val="1"/>
          <c:tx>
            <c:v>TPE Intercept</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Modelbaseline!$E$5:$E$405</c:f>
              <c:numCache>
                <c:ptCount val="40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1</c:v>
                </c:pt>
                <c:pt idx="231">
                  <c:v>1</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1</c:v>
                </c:pt>
                <c:pt idx="246">
                  <c:v>1</c:v>
                </c:pt>
                <c:pt idx="247">
                  <c:v>1</c:v>
                </c:pt>
                <c:pt idx="248">
                  <c:v>1</c:v>
                </c:pt>
                <c:pt idx="249">
                  <c:v>1</c:v>
                </c:pt>
                <c:pt idx="250">
                  <c:v>1</c:v>
                </c:pt>
                <c:pt idx="251">
                  <c:v>1</c:v>
                </c:pt>
                <c:pt idx="252">
                  <c:v>1</c:v>
                </c:pt>
                <c:pt idx="253">
                  <c:v>1</c:v>
                </c:pt>
                <c:pt idx="254">
                  <c:v>1</c:v>
                </c:pt>
                <c:pt idx="255">
                  <c:v>1</c:v>
                </c:pt>
                <c:pt idx="256">
                  <c:v>1</c:v>
                </c:pt>
                <c:pt idx="257">
                  <c:v>1</c:v>
                </c:pt>
                <c:pt idx="258">
                  <c:v>1</c:v>
                </c:pt>
                <c:pt idx="259">
                  <c:v>1</c:v>
                </c:pt>
                <c:pt idx="260">
                  <c:v>1</c:v>
                </c:pt>
                <c:pt idx="261">
                  <c:v>1</c:v>
                </c:pt>
                <c:pt idx="262">
                  <c:v>1</c:v>
                </c:pt>
                <c:pt idx="263">
                  <c:v>1</c:v>
                </c:pt>
                <c:pt idx="264">
                  <c:v>1</c:v>
                </c:pt>
                <c:pt idx="265">
                  <c:v>1</c:v>
                </c:pt>
                <c:pt idx="266">
                  <c:v>1</c:v>
                </c:pt>
                <c:pt idx="267">
                  <c:v>1</c:v>
                </c:pt>
                <c:pt idx="268">
                  <c:v>1</c:v>
                </c:pt>
                <c:pt idx="269">
                  <c:v>1</c:v>
                </c:pt>
                <c:pt idx="270">
                  <c:v>1</c:v>
                </c:pt>
                <c:pt idx="271">
                  <c:v>1</c:v>
                </c:pt>
                <c:pt idx="272">
                  <c:v>1</c:v>
                </c:pt>
                <c:pt idx="273">
                  <c:v>1</c:v>
                </c:pt>
                <c:pt idx="274">
                  <c:v>1</c:v>
                </c:pt>
                <c:pt idx="275">
                  <c:v>1</c:v>
                </c:pt>
                <c:pt idx="276">
                  <c:v>1</c:v>
                </c:pt>
                <c:pt idx="277">
                  <c:v>1</c:v>
                </c:pt>
                <c:pt idx="278">
                  <c:v>1</c:v>
                </c:pt>
                <c:pt idx="279">
                  <c:v>1</c:v>
                </c:pt>
                <c:pt idx="280">
                  <c:v>1</c:v>
                </c:pt>
                <c:pt idx="281">
                  <c:v>1</c:v>
                </c:pt>
                <c:pt idx="282">
                  <c:v>1</c:v>
                </c:pt>
                <c:pt idx="283">
                  <c:v>1</c:v>
                </c:pt>
                <c:pt idx="284">
                  <c:v>1</c:v>
                </c:pt>
                <c:pt idx="285">
                  <c:v>1</c:v>
                </c:pt>
                <c:pt idx="286">
                  <c:v>1</c:v>
                </c:pt>
                <c:pt idx="287">
                  <c:v>1</c:v>
                </c:pt>
                <c:pt idx="288">
                  <c:v>1</c:v>
                </c:pt>
                <c:pt idx="289">
                  <c:v>1</c:v>
                </c:pt>
                <c:pt idx="290">
                  <c:v>1</c:v>
                </c:pt>
                <c:pt idx="291">
                  <c:v>1</c:v>
                </c:pt>
                <c:pt idx="292">
                  <c:v>1</c:v>
                </c:pt>
                <c:pt idx="293">
                  <c:v>1</c:v>
                </c:pt>
                <c:pt idx="294">
                  <c:v>1</c:v>
                </c:pt>
                <c:pt idx="295">
                  <c:v>1</c:v>
                </c:pt>
                <c:pt idx="296">
                  <c:v>1</c:v>
                </c:pt>
                <c:pt idx="297">
                  <c:v>1</c:v>
                </c:pt>
                <c:pt idx="298">
                  <c:v>1</c:v>
                </c:pt>
                <c:pt idx="299">
                  <c:v>1</c:v>
                </c:pt>
                <c:pt idx="300">
                  <c:v>1</c:v>
                </c:pt>
                <c:pt idx="301">
                  <c:v>1</c:v>
                </c:pt>
                <c:pt idx="302">
                  <c:v>1</c:v>
                </c:pt>
                <c:pt idx="303">
                  <c:v>1</c:v>
                </c:pt>
                <c:pt idx="304">
                  <c:v>1</c:v>
                </c:pt>
                <c:pt idx="305">
                  <c:v>1</c:v>
                </c:pt>
                <c:pt idx="306">
                  <c:v>1</c:v>
                </c:pt>
                <c:pt idx="307">
                  <c:v>1</c:v>
                </c:pt>
                <c:pt idx="308">
                  <c:v>1</c:v>
                </c:pt>
                <c:pt idx="309">
                  <c:v>1</c:v>
                </c:pt>
                <c:pt idx="310">
                  <c:v>1</c:v>
                </c:pt>
                <c:pt idx="311">
                  <c:v>1</c:v>
                </c:pt>
                <c:pt idx="312">
                  <c:v>1</c:v>
                </c:pt>
                <c:pt idx="313">
                  <c:v>1</c:v>
                </c:pt>
                <c:pt idx="314">
                  <c:v>1</c:v>
                </c:pt>
                <c:pt idx="315">
                  <c:v>1</c:v>
                </c:pt>
                <c:pt idx="316">
                  <c:v>1</c:v>
                </c:pt>
                <c:pt idx="317">
                  <c:v>1</c:v>
                </c:pt>
                <c:pt idx="318">
                  <c:v>1</c:v>
                </c:pt>
                <c:pt idx="319">
                  <c:v>1</c:v>
                </c:pt>
                <c:pt idx="320">
                  <c:v>1</c:v>
                </c:pt>
                <c:pt idx="321">
                  <c:v>1</c:v>
                </c:pt>
                <c:pt idx="322">
                  <c:v>1</c:v>
                </c:pt>
                <c:pt idx="323">
                  <c:v>1</c:v>
                </c:pt>
                <c:pt idx="324">
                  <c:v>1</c:v>
                </c:pt>
                <c:pt idx="325">
                  <c:v>1</c:v>
                </c:pt>
                <c:pt idx="326">
                  <c:v>1</c:v>
                </c:pt>
                <c:pt idx="327">
                  <c:v>1</c:v>
                </c:pt>
                <c:pt idx="328">
                  <c:v>1</c:v>
                </c:pt>
                <c:pt idx="329">
                  <c:v>1</c:v>
                </c:pt>
                <c:pt idx="330">
                  <c:v>1</c:v>
                </c:pt>
                <c:pt idx="331">
                  <c:v>1</c:v>
                </c:pt>
                <c:pt idx="332">
                  <c:v>1</c:v>
                </c:pt>
                <c:pt idx="333">
                  <c:v>1</c:v>
                </c:pt>
                <c:pt idx="334">
                  <c:v>1</c:v>
                </c:pt>
                <c:pt idx="335">
                  <c:v>1</c:v>
                </c:pt>
                <c:pt idx="336">
                  <c:v>1</c:v>
                </c:pt>
                <c:pt idx="337">
                  <c:v>1</c:v>
                </c:pt>
                <c:pt idx="338">
                  <c:v>1</c:v>
                </c:pt>
                <c:pt idx="339">
                  <c:v>1</c:v>
                </c:pt>
                <c:pt idx="340">
                  <c:v>1</c:v>
                </c:pt>
                <c:pt idx="341">
                  <c:v>1</c:v>
                </c:pt>
                <c:pt idx="342">
                  <c:v>1</c:v>
                </c:pt>
                <c:pt idx="343">
                  <c:v>1</c:v>
                </c:pt>
                <c:pt idx="344">
                  <c:v>1</c:v>
                </c:pt>
                <c:pt idx="345">
                  <c:v>1</c:v>
                </c:pt>
                <c:pt idx="346">
                  <c:v>1</c:v>
                </c:pt>
                <c:pt idx="347">
                  <c:v>1</c:v>
                </c:pt>
                <c:pt idx="348">
                  <c:v>1</c:v>
                </c:pt>
                <c:pt idx="349">
                  <c:v>1</c:v>
                </c:pt>
                <c:pt idx="350">
                  <c:v>1</c:v>
                </c:pt>
                <c:pt idx="351">
                  <c:v>1</c:v>
                </c:pt>
                <c:pt idx="352">
                  <c:v>1</c:v>
                </c:pt>
                <c:pt idx="353">
                  <c:v>1</c:v>
                </c:pt>
                <c:pt idx="354">
                  <c:v>1</c:v>
                </c:pt>
                <c:pt idx="355">
                  <c:v>1</c:v>
                </c:pt>
                <c:pt idx="356">
                  <c:v>1</c:v>
                </c:pt>
                <c:pt idx="357">
                  <c:v>1</c:v>
                </c:pt>
                <c:pt idx="358">
                  <c:v>1</c:v>
                </c:pt>
                <c:pt idx="359">
                  <c:v>1</c:v>
                </c:pt>
                <c:pt idx="360">
                  <c:v>1</c:v>
                </c:pt>
                <c:pt idx="361">
                  <c:v>1</c:v>
                </c:pt>
                <c:pt idx="362">
                  <c:v>1</c:v>
                </c:pt>
                <c:pt idx="363">
                  <c:v>1</c:v>
                </c:pt>
                <c:pt idx="364">
                  <c:v>1</c:v>
                </c:pt>
                <c:pt idx="365">
                  <c:v>1</c:v>
                </c:pt>
                <c:pt idx="366">
                  <c:v>1</c:v>
                </c:pt>
                <c:pt idx="367">
                  <c:v>1</c:v>
                </c:pt>
                <c:pt idx="368">
                  <c:v>1</c:v>
                </c:pt>
                <c:pt idx="369">
                  <c:v>1</c:v>
                </c:pt>
                <c:pt idx="370">
                  <c:v>1</c:v>
                </c:pt>
                <c:pt idx="371">
                  <c:v>1</c:v>
                </c:pt>
                <c:pt idx="372">
                  <c:v>1</c:v>
                </c:pt>
                <c:pt idx="373">
                  <c:v>1</c:v>
                </c:pt>
                <c:pt idx="374">
                  <c:v>1</c:v>
                </c:pt>
                <c:pt idx="375">
                  <c:v>1</c:v>
                </c:pt>
                <c:pt idx="376">
                  <c:v>1</c:v>
                </c:pt>
                <c:pt idx="377">
                  <c:v>1</c:v>
                </c:pt>
                <c:pt idx="378">
                  <c:v>1</c:v>
                </c:pt>
                <c:pt idx="379">
                  <c:v>1</c:v>
                </c:pt>
                <c:pt idx="380">
                  <c:v>1</c:v>
                </c:pt>
                <c:pt idx="381">
                  <c:v>1</c:v>
                </c:pt>
                <c:pt idx="382">
                  <c:v>1</c:v>
                </c:pt>
                <c:pt idx="383">
                  <c:v>1</c:v>
                </c:pt>
                <c:pt idx="384">
                  <c:v>1</c:v>
                </c:pt>
                <c:pt idx="385">
                  <c:v>1</c:v>
                </c:pt>
                <c:pt idx="386">
                  <c:v>1</c:v>
                </c:pt>
                <c:pt idx="387">
                  <c:v>1</c:v>
                </c:pt>
                <c:pt idx="388">
                  <c:v>1</c:v>
                </c:pt>
                <c:pt idx="389">
                  <c:v>1</c:v>
                </c:pt>
                <c:pt idx="390">
                  <c:v>1</c:v>
                </c:pt>
                <c:pt idx="391">
                  <c:v>1</c:v>
                </c:pt>
                <c:pt idx="392">
                  <c:v>1</c:v>
                </c:pt>
                <c:pt idx="393">
                  <c:v>1</c:v>
                </c:pt>
                <c:pt idx="394">
                  <c:v>1</c:v>
                </c:pt>
                <c:pt idx="395">
                  <c:v>1</c:v>
                </c:pt>
                <c:pt idx="396">
                  <c:v>1</c:v>
                </c:pt>
                <c:pt idx="397">
                  <c:v>1</c:v>
                </c:pt>
                <c:pt idx="398">
                  <c:v>1</c:v>
                </c:pt>
                <c:pt idx="399">
                  <c:v>1</c:v>
                </c:pt>
                <c:pt idx="400">
                  <c:v>1</c:v>
                </c:pt>
              </c:numCache>
            </c:numRef>
          </c:xVal>
          <c:yVal>
            <c:numRef>
              <c:f>Modelbaseline!$D$5:$D$405</c:f>
              <c:numCache>
                <c:ptCount val="401"/>
                <c:pt idx="0">
                  <c:v>0.0013498980316301035</c:v>
                </c:pt>
                <c:pt idx="1">
                  <c:v>0.0013948872354921926</c:v>
                </c:pt>
                <c:pt idx="2">
                  <c:v>0.0014412419173399638</c:v>
                </c:pt>
                <c:pt idx="3">
                  <c:v>0.0014889987452374465</c:v>
                </c:pt>
                <c:pt idx="4">
                  <c:v>0.001538195211738036</c:v>
                </c:pt>
                <c:pt idx="5">
                  <c:v>0.0015888696473648212</c:v>
                </c:pt>
                <c:pt idx="6">
                  <c:v>0.0016410612341569708</c:v>
                </c:pt>
                <c:pt idx="7">
                  <c:v>0.001694810019277293</c:v>
                </c:pt>
                <c:pt idx="8">
                  <c:v>0.0017501569286760832</c:v>
                </c:pt>
                <c:pt idx="9">
                  <c:v>0.001807143780806375</c:v>
                </c:pt>
                <c:pt idx="10">
                  <c:v>0.001865813300384045</c:v>
                </c:pt>
                <c:pt idx="11">
                  <c:v>0.0019262091321878838</c:v>
                </c:pt>
                <c:pt idx="12">
                  <c:v>0.0019883758548943087</c:v>
                </c:pt>
                <c:pt idx="13">
                  <c:v>0.002052358994939718</c:v>
                </c:pt>
                <c:pt idx="14">
                  <c:v>0.0021182050404046082</c:v>
                </c:pt>
                <c:pt idx="15">
                  <c:v>0.0021859614549132322</c:v>
                </c:pt>
                <c:pt idx="16">
                  <c:v>0.002255676691542363</c:v>
                </c:pt>
                <c:pt idx="17">
                  <c:v>0.0023274002067315003</c:v>
                </c:pt>
                <c:pt idx="18">
                  <c:v>0.0024011824741893006</c:v>
                </c:pt>
                <c:pt idx="19">
                  <c:v>0.002477074998785911</c:v>
                </c:pt>
                <c:pt idx="20">
                  <c:v>0.0025551303304279793</c:v>
                </c:pt>
                <c:pt idx="21">
                  <c:v>0.0026354020779049137</c:v>
                </c:pt>
                <c:pt idx="22">
                  <c:v>0.0027179449227012764</c:v>
                </c:pt>
                <c:pt idx="23">
                  <c:v>0.002802814632764994</c:v>
                </c:pt>
                <c:pt idx="24">
                  <c:v>0.00289006807622616</c:v>
                </c:pt>
                <c:pt idx="25">
                  <c:v>0.0029797632350546666</c:v>
                </c:pt>
                <c:pt idx="26">
                  <c:v>0.003071959218650555</c:v>
                </c:pt>
                <c:pt idx="27">
                  <c:v>0.0031667162773578728</c:v>
                </c:pt>
                <c:pt idx="28">
                  <c:v>0.003264095815891377</c:v>
                </c:pt>
                <c:pt idx="29">
                  <c:v>0.0033641604066693143</c:v>
                </c:pt>
                <c:pt idx="30">
                  <c:v>0.0034669738030407293</c:v>
                </c:pt>
                <c:pt idx="31">
                  <c:v>0.0035726009523998625</c:v>
                </c:pt>
                <c:pt idx="32">
                  <c:v>0.0036811080091750936</c:v>
                </c:pt>
                <c:pt idx="33">
                  <c:v>0.0037925623476855463</c:v>
                </c:pt>
                <c:pt idx="34">
                  <c:v>0.00390703257485292</c:v>
                </c:pt>
                <c:pt idx="35">
                  <c:v>0.004024588542758445</c:v>
                </c:pt>
                <c:pt idx="36">
                  <c:v>0.004145301361036191</c:v>
                </c:pt>
                <c:pt idx="37">
                  <c:v>0.004269243409089518</c:v>
                </c:pt>
                <c:pt idx="38">
                  <c:v>0.004396488348121452</c:v>
                </c:pt>
                <c:pt idx="39">
                  <c:v>0.004527111132967443</c:v>
                </c:pt>
                <c:pt idx="40">
                  <c:v>0.004661188023718843</c:v>
                </c:pt>
                <c:pt idx="41">
                  <c:v>0.004798796597126342</c:v>
                </c:pt>
                <c:pt idx="42">
                  <c:v>0.00494001575777081</c:v>
                </c:pt>
                <c:pt idx="43">
                  <c:v>0.00508492574899122</c:v>
                </c:pt>
                <c:pt idx="44">
                  <c:v>0.005233608163555892</c:v>
                </c:pt>
                <c:pt idx="45">
                  <c:v>0.005386145954066834</c:v>
                </c:pt>
                <c:pt idx="46">
                  <c:v>0.0055426234430827614</c:v>
                </c:pt>
                <c:pt idx="47">
                  <c:v>0.005703126332950892</c:v>
                </c:pt>
                <c:pt idx="48">
                  <c:v>0.005867741715332775</c:v>
                </c:pt>
                <c:pt idx="49">
                  <c:v>0.006036558080412813</c:v>
                </c:pt>
                <c:pt idx="50">
                  <c:v>0.00620966532577627</c:v>
                </c:pt>
                <c:pt idx="51">
                  <c:v>0.006387154764943337</c:v>
                </c:pt>
                <c:pt idx="52">
                  <c:v>0.006569119135546919</c:v>
                </c:pt>
                <c:pt idx="53">
                  <c:v>0.0067556526071408385</c:v>
                </c:pt>
                <c:pt idx="54">
                  <c:v>0.006946850788624448</c:v>
                </c:pt>
                <c:pt idx="55">
                  <c:v>0.007142810735271565</c:v>
                </c:pt>
                <c:pt idx="56">
                  <c:v>0.007343630955348512</c:v>
                </c:pt>
                <c:pt idx="57">
                  <c:v>0.007549411416309382</c:v>
                </c:pt>
                <c:pt idx="58">
                  <c:v>0.007760253550553875</c:v>
                </c:pt>
                <c:pt idx="59">
                  <c:v>0.007976260260733947</c:v>
                </c:pt>
                <c:pt idx="60">
                  <c:v>0.008197535924596377</c:v>
                </c:pt>
                <c:pt idx="61">
                  <c:v>0.008424186399345945</c:v>
                </c:pt>
                <c:pt idx="62">
                  <c:v>0.008656319025516779</c:v>
                </c:pt>
                <c:pt idx="63">
                  <c:v>0.008894042630336996</c:v>
                </c:pt>
                <c:pt idx="64">
                  <c:v>0.009137467530572874</c:v>
                </c:pt>
                <c:pt idx="65">
                  <c:v>0.00938670553483878</c:v>
                </c:pt>
                <c:pt idx="66">
                  <c:v>0.009641869945358539</c:v>
                </c:pt>
                <c:pt idx="67">
                  <c:v>0.009903075559164809</c:v>
                </c:pt>
                <c:pt idx="68">
                  <c:v>0.010170438668719917</c:v>
                </c:pt>
                <c:pt idx="69">
                  <c:v>0.010444077061951607</c:v>
                </c:pt>
                <c:pt idx="70">
                  <c:v>0.010724110021676392</c:v>
                </c:pt>
                <c:pt idx="71">
                  <c:v>0.011010658324411948</c:v>
                </c:pt>
                <c:pt idx="72">
                  <c:v>0.011303844238553351</c:v>
                </c:pt>
                <c:pt idx="73">
                  <c:v>0.011603791521904161</c:v>
                </c:pt>
                <c:pt idx="74">
                  <c:v>0.011910625418547705</c:v>
                </c:pt>
                <c:pt idx="75">
                  <c:v>0.012224472655045338</c:v>
                </c:pt>
                <c:pt idx="76">
                  <c:v>0.012545461435947258</c:v>
                </c:pt>
                <c:pt idx="77">
                  <c:v>0.012873721438602659</c:v>
                </c:pt>
                <c:pt idx="78">
                  <c:v>0.013209383807256891</c:v>
                </c:pt>
                <c:pt idx="79">
                  <c:v>0.013552581146420661</c:v>
                </c:pt>
                <c:pt idx="80">
                  <c:v>0.013903447513499367</c:v>
                </c:pt>
                <c:pt idx="81">
                  <c:v>0.0142621184106696</c:v>
                </c:pt>
                <c:pt idx="82">
                  <c:v>0.014628730775990029</c:v>
                </c:pt>
                <c:pt idx="83">
                  <c:v>0.015003422973732916</c:v>
                </c:pt>
                <c:pt idx="84">
                  <c:v>0.015386334783926259</c:v>
                </c:pt>
                <c:pt idx="85">
                  <c:v>0.015777607391091353</c:v>
                </c:pt>
                <c:pt idx="86">
                  <c:v>0.016177383372166898</c:v>
                </c:pt>
                <c:pt idx="87">
                  <c:v>0.016585806683605875</c:v>
                </c:pt>
                <c:pt idx="88">
                  <c:v>0.017003022647633648</c:v>
                </c:pt>
                <c:pt idx="89">
                  <c:v>0.01742917793765797</c:v>
                </c:pt>
                <c:pt idx="90">
                  <c:v>0.01786442056281745</c:v>
                </c:pt>
                <c:pt idx="91">
                  <c:v>0.018308899851659843</c:v>
                </c:pt>
                <c:pt idx="92">
                  <c:v>0.018762766434938682</c:v>
                </c:pt>
                <c:pt idx="93">
                  <c:v>0.019226172227518212</c:v>
                </c:pt>
                <c:pt idx="94">
                  <c:v>0.0196992704093778</c:v>
                </c:pt>
                <c:pt idx="95">
                  <c:v>0.020182215405705417</c:v>
                </c:pt>
                <c:pt idx="96">
                  <c:v>0.020675162866071073</c:v>
                </c:pt>
                <c:pt idx="97">
                  <c:v>0.02117826964267333</c:v>
                </c:pt>
                <c:pt idx="98">
                  <c:v>0.02169169376764779</c:v>
                </c:pt>
                <c:pt idx="99">
                  <c:v>0.02221559442943255</c:v>
                </c:pt>
                <c:pt idx="100">
                  <c:v>0.02275013194818032</c:v>
                </c:pt>
                <c:pt idx="101">
                  <c:v>0.02329546775021296</c:v>
                </c:pt>
                <c:pt idx="102">
                  <c:v>0.023851764341509596</c:v>
                </c:pt>
                <c:pt idx="103">
                  <c:v>0.024419185280223688</c:v>
                </c:pt>
                <c:pt idx="104">
                  <c:v>0.024997895148221594</c:v>
                </c:pt>
                <c:pt idx="105">
                  <c:v>0.025588059521639783</c:v>
                </c:pt>
                <c:pt idx="106">
                  <c:v>0.026189844940453955</c:v>
                </c:pt>
                <c:pt idx="107">
                  <c:v>0.026803418877056173</c:v>
                </c:pt>
                <c:pt idx="108">
                  <c:v>0.027428949703838024</c:v>
                </c:pt>
                <c:pt idx="109">
                  <c:v>0.028066606659773785</c:v>
                </c:pt>
                <c:pt idx="110">
                  <c:v>0.02871655981600374</c:v>
                </c:pt>
                <c:pt idx="111">
                  <c:v>0.029378980040411395</c:v>
                </c:pt>
                <c:pt idx="112">
                  <c:v>0.030054038961201845</c:v>
                </c:pt>
                <c:pt idx="113">
                  <c:v>0.030741908929468043</c:v>
                </c:pt>
                <c:pt idx="114">
                  <c:v>0.03144276298075488</c:v>
                </c:pt>
                <c:pt idx="115">
                  <c:v>0.03215677479561596</c:v>
                </c:pt>
                <c:pt idx="116">
                  <c:v>0.03288411865916607</c:v>
                </c:pt>
                <c:pt idx="117">
                  <c:v>0.03362496941963056</c:v>
                </c:pt>
                <c:pt idx="118">
                  <c:v>0.034379502445892274</c:v>
                </c:pt>
                <c:pt idx="119">
                  <c:v>0.035147893584041134</c:v>
                </c:pt>
                <c:pt idx="120">
                  <c:v>0.0359303191129281</c:v>
                </c:pt>
                <c:pt idx="121">
                  <c:v>0.03672695569872875</c:v>
                </c:pt>
                <c:pt idx="122">
                  <c:v>0.037537980348519184</c:v>
                </c:pt>
                <c:pt idx="123">
                  <c:v>0.038363570362873745</c:v>
                </c:pt>
                <c:pt idx="124">
                  <c:v>0.03920390328748524</c:v>
                </c:pt>
                <c:pt idx="125">
                  <c:v>0.04005915686381967</c:v>
                </c:pt>
                <c:pt idx="126">
                  <c:v>0.04092950897880998</c:v>
                </c:pt>
                <c:pt idx="127">
                  <c:v>0.041815137613597675</c:v>
                </c:pt>
                <c:pt idx="128">
                  <c:v>0.04271622079133164</c:v>
                </c:pt>
                <c:pt idx="129">
                  <c:v>0.04363293652403466</c:v>
                </c:pt>
                <c:pt idx="130">
                  <c:v>0.04456546275854589</c:v>
                </c:pt>
                <c:pt idx="131">
                  <c:v>0.0455139773215526</c:v>
                </c:pt>
                <c:pt idx="132">
                  <c:v>0.04647865786372296</c:v>
                </c:pt>
                <c:pt idx="133">
                  <c:v>0.04745968180295024</c:v>
                </c:pt>
                <c:pt idx="134">
                  <c:v>0.048457226266725884</c:v>
                </c:pt>
                <c:pt idx="135">
                  <c:v>0.04947146803365121</c:v>
                </c:pt>
                <c:pt idx="136">
                  <c:v>0.050502583474106855</c:v>
                </c:pt>
                <c:pt idx="137">
                  <c:v>0.05155074849009256</c:v>
                </c:pt>
                <c:pt idx="138">
                  <c:v>0.05261613845425528</c:v>
                </c:pt>
                <c:pt idx="139">
                  <c:v>0.05369892814812305</c:v>
                </c:pt>
                <c:pt idx="140">
                  <c:v>0.054799291699561326</c:v>
                </c:pt>
                <c:pt idx="141">
                  <c:v>0.05591740251947286</c:v>
                </c:pt>
                <c:pt idx="142">
                  <c:v>0.05705343323775758</c:v>
                </c:pt>
                <c:pt idx="143">
                  <c:v>0.05820755563855651</c:v>
                </c:pt>
                <c:pt idx="144">
                  <c:v>0.059379940594796565</c:v>
                </c:pt>
                <c:pt idx="145">
                  <c:v>0.060570758002062575</c:v>
                </c:pt>
                <c:pt idx="146">
                  <c:v>0.06178017671181557</c:v>
                </c:pt>
                <c:pt idx="147">
                  <c:v>0.06300836446398217</c:v>
                </c:pt>
                <c:pt idx="148">
                  <c:v>0.06425548781893964</c:v>
                </c:pt>
                <c:pt idx="149">
                  <c:v>0.06552171208892033</c:v>
                </c:pt>
                <c:pt idx="150">
                  <c:v>0.06680720126886197</c:v>
                </c:pt>
                <c:pt idx="151">
                  <c:v>0.06811211796672945</c:v>
                </c:pt>
                <c:pt idx="152">
                  <c:v>0.06943662333333567</c:v>
                </c:pt>
                <c:pt idx="153">
                  <c:v>0.07078087699169089</c:v>
                </c:pt>
                <c:pt idx="154">
                  <c:v>0.07214503696589925</c:v>
                </c:pt>
                <c:pt idx="155">
                  <c:v>0.07352925960965395</c:v>
                </c:pt>
                <c:pt idx="156">
                  <c:v>0.07493369953433271</c:v>
                </c:pt>
                <c:pt idx="157">
                  <c:v>0.07635850953674483</c:v>
                </c:pt>
                <c:pt idx="158">
                  <c:v>0.0778038405265522</c:v>
                </c:pt>
                <c:pt idx="159">
                  <c:v>0.07926984145339833</c:v>
                </c:pt>
                <c:pt idx="160">
                  <c:v>0.08075665923377706</c:v>
                </c:pt>
                <c:pt idx="161">
                  <c:v>0.08226443867767497</c:v>
                </c:pt>
                <c:pt idx="162">
                  <c:v>0.08379332241502035</c:v>
                </c:pt>
                <c:pt idx="163">
                  <c:v>0.08534345082197325</c:v>
                </c:pt>
                <c:pt idx="164">
                  <c:v>0.08691496194709136</c:v>
                </c:pt>
                <c:pt idx="165">
                  <c:v>0.0885079914374085</c:v>
                </c:pt>
                <c:pt idx="166">
                  <c:v>0.09012267246445904</c:v>
                </c:pt>
                <c:pt idx="167">
                  <c:v>0.09175913565028737</c:v>
                </c:pt>
                <c:pt idx="168">
                  <c:v>0.09341750899347845</c:v>
                </c:pt>
                <c:pt idx="169">
                  <c:v>0.09509791779524579</c:v>
                </c:pt>
                <c:pt idx="170">
                  <c:v>0.09680048458561719</c:v>
                </c:pt>
                <c:pt idx="171">
                  <c:v>0.09852532904975475</c:v>
                </c:pt>
                <c:pt idx="172">
                  <c:v>0.10027256795444905</c:v>
                </c:pt>
                <c:pt idx="173">
                  <c:v>0.1020423150748262</c:v>
                </c:pt>
                <c:pt idx="174">
                  <c:v>0.10383468112130756</c:v>
                </c:pt>
                <c:pt idx="175">
                  <c:v>0.10564977366686257</c:v>
                </c:pt>
                <c:pt idx="176">
                  <c:v>0.10748769707459427</c:v>
                </c:pt>
                <c:pt idx="177">
                  <c:v>0.10934855242569941</c:v>
                </c:pt>
                <c:pt idx="178">
                  <c:v>0.11123243744784217</c:v>
                </c:pt>
                <c:pt idx="179">
                  <c:v>0.11313944644398499</c:v>
                </c:pt>
                <c:pt idx="180">
                  <c:v>0.11506967022171599</c:v>
                </c:pt>
                <c:pt idx="181">
                  <c:v>0.11702319602311662</c:v>
                </c:pt>
                <c:pt idx="182">
                  <c:v>0.11900010745520861</c:v>
                </c:pt>
                <c:pt idx="183">
                  <c:v>0.12100048442102629</c:v>
                </c:pt>
                <c:pt idx="184">
                  <c:v>0.12302440305135154</c:v>
                </c:pt>
                <c:pt idx="185">
                  <c:v>0.12507193563715846</c:v>
                </c:pt>
                <c:pt idx="186">
                  <c:v>0.12714315056280656</c:v>
                </c:pt>
                <c:pt idx="187">
                  <c:v>0.12923811224002624</c:v>
                </c:pt>
                <c:pt idx="188">
                  <c:v>0.13135688104273924</c:v>
                </c:pt>
                <c:pt idx="189">
                  <c:v>0.13349951324275589</c:v>
                </c:pt>
                <c:pt idx="190">
                  <c:v>0.13566606094639133</c:v>
                </c:pt>
                <c:pt idx="191">
                  <c:v>0.13785657203204438</c:v>
                </c:pt>
                <c:pt idx="192">
                  <c:v>0.14007109008877794</c:v>
                </c:pt>
                <c:pt idx="193">
                  <c:v>0.1423096543559481</c:v>
                </c:pt>
                <c:pt idx="194">
                  <c:v>0.1445722996639187</c:v>
                </c:pt>
                <c:pt idx="195">
                  <c:v>0.14685905637590513</c:v>
                </c:pt>
                <c:pt idx="196">
                  <c:v>0.149169950330993</c:v>
                </c:pt>
                <c:pt idx="197">
                  <c:v>0.15150500278835544</c:v>
                </c:pt>
                <c:pt idx="198">
                  <c:v>0.15386423037274677</c:v>
                </c:pt>
                <c:pt idx="199">
                  <c:v>0.15624764502126653</c:v>
                </c:pt>
                <c:pt idx="200">
                  <c:v>0.15865525393146906</c:v>
                </c:pt>
                <c:pt idx="201">
                  <c:v>0.16108705951084312</c:v>
                </c:pt>
                <c:pt idx="202">
                  <c:v>0.16354305932770474</c:v>
                </c:pt>
                <c:pt idx="203">
                  <c:v>0.16602324606354202</c:v>
                </c:pt>
                <c:pt idx="204">
                  <c:v>0.16852760746685036</c:v>
                </c:pt>
                <c:pt idx="205">
                  <c:v>0.17105612630849454</c:v>
                </c:pt>
                <c:pt idx="206">
                  <c:v>0.17360878033863736</c:v>
                </c:pt>
                <c:pt idx="207">
                  <c:v>0.17618554224527094</c:v>
                </c:pt>
                <c:pt idx="208">
                  <c:v>0.1787863796143847</c:v>
                </c:pt>
                <c:pt idx="209">
                  <c:v>0.18141125489181043</c:v>
                </c:pt>
                <c:pt idx="210">
                  <c:v>0.18406012534677285</c:v>
                </c:pt>
                <c:pt idx="211">
                  <c:v>0.18673294303718602</c:v>
                </c:pt>
                <c:pt idx="212">
                  <c:v>0.1894296547767257</c:v>
                </c:pt>
                <c:pt idx="213">
                  <c:v>0.1921502021037098</c:v>
                </c:pt>
                <c:pt idx="214">
                  <c:v>0.19489452125182205</c:v>
                </c:pt>
                <c:pt idx="215">
                  <c:v>0.19766254312270626</c:v>
                </c:pt>
                <c:pt idx="216">
                  <c:v>0.20045419326046376</c:v>
                </c:pt>
                <c:pt idx="217">
                  <c:v>0.20326939182808257</c:v>
                </c:pt>
                <c:pt idx="218">
                  <c:v>0.2061080535858274</c:v>
                </c:pt>
                <c:pt idx="219">
                  <c:v>0.20897008787161597</c:v>
                </c:pt>
                <c:pt idx="220">
                  <c:v>0.21185539858341118</c:v>
                </c:pt>
                <c:pt idx="221">
                  <c:v>0.21476388416365177</c:v>
                </c:pt>
                <c:pt idx="222">
                  <c:v>0.21769543758574783</c:v>
                </c:pt>
                <c:pt idx="223">
                  <c:v>0.22064994634266444</c:v>
                </c:pt>
                <c:pt idx="224">
                  <c:v>0.22362729243761437</c:v>
                </c:pt>
                <c:pt idx="225">
                  <c:v>0.22662735237688325</c:v>
                </c:pt>
                <c:pt idx="226">
                  <c:v>0.22964999716480583</c:v>
                </c:pt>
                <c:pt idx="227">
                  <c:v>0.2326950923009128</c:v>
                </c:pt>
                <c:pt idx="228">
                  <c:v>0.2357624977792665</c:v>
                </c:pt>
                <c:pt idx="229">
                  <c:v>0.23885206809000226</c:v>
                </c:pt>
                <c:pt idx="230">
                  <c:v>0.24196365222308858</c:v>
                </c:pt>
                <c:pt idx="231">
                  <c:v>0.24509709367432508</c:v>
                </c:pt>
                <c:pt idx="232">
                  <c:v>0.24825223045358635</c:v>
                </c:pt>
                <c:pt idx="233">
                  <c:v>0.25142889509532607</c:v>
                </c:pt>
                <c:pt idx="234">
                  <c:v>0.2546269146713521</c:v>
                </c:pt>
                <c:pt idx="235">
                  <c:v>0.25784611080588093</c:v>
                </c:pt>
                <c:pt idx="236">
                  <c:v>0.2610862996928778</c:v>
                </c:pt>
                <c:pt idx="237">
                  <c:v>0.26434729211569385</c:v>
                </c:pt>
                <c:pt idx="238">
                  <c:v>0.26762889346899943</c:v>
                </c:pt>
                <c:pt idx="239">
                  <c:v>0.2709309037830222</c:v>
                </c:pt>
                <c:pt idx="240">
                  <c:v>0.27425311775009353</c:v>
                </c:pt>
                <c:pt idx="241">
                  <c:v>0.27759532475348503</c:v>
                </c:pt>
                <c:pt idx="242">
                  <c:v>0.2809573088985846</c:v>
                </c:pt>
                <c:pt idx="243">
                  <c:v>0.28433884904634454</c:v>
                </c:pt>
                <c:pt idx="244">
                  <c:v>0.2877397188490475</c:v>
                </c:pt>
                <c:pt idx="245">
                  <c:v>0.2911596867883669</c:v>
                </c:pt>
                <c:pt idx="246">
                  <c:v>0.29459851621571875</c:v>
                </c:pt>
                <c:pt idx="247">
                  <c:v>0.2980559653948972</c:v>
                </c:pt>
                <c:pt idx="248">
                  <c:v>0.30153178754698706</c:v>
                </c:pt>
                <c:pt idx="249">
                  <c:v>0.3050257308975405</c:v>
                </c:pt>
                <c:pt idx="250">
                  <c:v>0.308537538726008</c:v>
                </c:pt>
                <c:pt idx="251">
                  <c:v>0.31206694941741175</c:v>
                </c:pt>
                <c:pt idx="252">
                  <c:v>0.31561369651624394</c:v>
                </c:pt>
                <c:pt idx="253">
                  <c:v>0.3191775087825772</c:v>
                </c:pt>
                <c:pt idx="254">
                  <c:v>0.32275811025036916</c:v>
                </c:pt>
                <c:pt idx="255">
                  <c:v>0.3263552202879416</c:v>
                </c:pt>
                <c:pt idx="256">
                  <c:v>0.3299685536606154</c:v>
                </c:pt>
                <c:pt idx="257">
                  <c:v>0.3335978205954795</c:v>
                </c:pt>
                <c:pt idx="258">
                  <c:v>0.3372427268482714</c:v>
                </c:pt>
                <c:pt idx="259">
                  <c:v>0.3409029737723446</c:v>
                </c:pt>
                <c:pt idx="260">
                  <c:v>0.3445782583896979</c:v>
                </c:pt>
                <c:pt idx="261">
                  <c:v>0.34826827346403977</c:v>
                </c:pt>
                <c:pt idx="262">
                  <c:v>0.3519727075758594</c:v>
                </c:pt>
                <c:pt idx="263">
                  <c:v>0.3556912451994756</c:v>
                </c:pt>
                <c:pt idx="264">
                  <c:v>0.35942356678203113</c:v>
                </c:pt>
                <c:pt idx="265">
                  <c:v>0.36316934882440344</c:v>
                </c:pt>
                <c:pt idx="266">
                  <c:v>0.3669282639639946</c:v>
                </c:pt>
                <c:pt idx="267">
                  <c:v>0.3706999810593692</c:v>
                </c:pt>
                <c:pt idx="268">
                  <c:v>0.3744841652767027</c:v>
                </c:pt>
                <c:pt idx="269">
                  <c:v>0.3782804781780035</c:v>
                </c:pt>
                <c:pt idx="270">
                  <c:v>0.3820885778110702</c:v>
                </c:pt>
                <c:pt idx="271">
                  <c:v>0.3859081188011456</c:v>
                </c:pt>
                <c:pt idx="272">
                  <c:v>0.38973875244422573</c:v>
                </c:pt>
                <c:pt idx="273">
                  <c:v>0.3935801268019836</c:v>
                </c:pt>
                <c:pt idx="274">
                  <c:v>0.3974318867982627</c:v>
                </c:pt>
                <c:pt idx="275">
                  <c:v>0.4012936743170994</c:v>
                </c:pt>
                <c:pt idx="276">
                  <c:v>0.4051651283022274</c:v>
                </c:pt>
                <c:pt idx="277">
                  <c:v>0.4090458848580174</c:v>
                </c:pt>
                <c:pt idx="278">
                  <c:v>0.41293557735180875</c:v>
                </c:pt>
                <c:pt idx="279">
                  <c:v>0.4168338365175811</c:v>
                </c:pt>
                <c:pt idx="280">
                  <c:v>0.42074029056092044</c:v>
                </c:pt>
                <c:pt idx="281">
                  <c:v>0.42465456526522805</c:v>
                </c:pt>
                <c:pt idx="282">
                  <c:v>0.42857628409912285</c:v>
                </c:pt>
                <c:pt idx="283">
                  <c:v>0.43250506832498914</c:v>
                </c:pt>
                <c:pt idx="284">
                  <c:v>0.43644053710859465</c:v>
                </c:pt>
                <c:pt idx="285">
                  <c:v>0.44038230762978503</c:v>
                </c:pt>
                <c:pt idx="286">
                  <c:v>0.4443299951941212</c:v>
                </c:pt>
                <c:pt idx="287">
                  <c:v>0.4482832133454666</c:v>
                </c:pt>
                <c:pt idx="288">
                  <c:v>0.45224157397944387</c:v>
                </c:pt>
                <c:pt idx="289">
                  <c:v>0.45620468745771103</c:v>
                </c:pt>
                <c:pt idx="290">
                  <c:v>0.46017216272299866</c:v>
                </c:pt>
                <c:pt idx="291">
                  <c:v>0.4641436074148557</c:v>
                </c:pt>
                <c:pt idx="292">
                  <c:v>0.4681186279860403</c:v>
                </c:pt>
                <c:pt idx="293">
                  <c:v>0.47209682981950674</c:v>
                </c:pt>
                <c:pt idx="294">
                  <c:v>0.4760778173459209</c:v>
                </c:pt>
                <c:pt idx="295">
                  <c:v>0.4800611941616554</c:v>
                </c:pt>
                <c:pt idx="296">
                  <c:v>0.4840465631471971</c:v>
                </c:pt>
                <c:pt idx="297">
                  <c:v>0.48803352658591526</c:v>
                </c:pt>
                <c:pt idx="298">
                  <c:v>0.4920216862831258</c:v>
                </c:pt>
                <c:pt idx="299">
                  <c:v>0.49601064368539627</c:v>
                </c:pt>
                <c:pt idx="300">
                  <c:v>0.5000000000000278</c:v>
                </c:pt>
                <c:pt idx="301">
                  <c:v>0.5039893563146596</c:v>
                </c:pt>
                <c:pt idx="302">
                  <c:v>0.5079783137169298</c:v>
                </c:pt>
                <c:pt idx="303">
                  <c:v>0.5119664734141405</c:v>
                </c:pt>
                <c:pt idx="304">
                  <c:v>0.5159534368528587</c:v>
                </c:pt>
                <c:pt idx="305">
                  <c:v>0.5199388058384004</c:v>
                </c:pt>
                <c:pt idx="306">
                  <c:v>0.5239221826541347</c:v>
                </c:pt>
                <c:pt idx="307">
                  <c:v>0.527903170180549</c:v>
                </c:pt>
                <c:pt idx="308">
                  <c:v>0.5318813720140152</c:v>
                </c:pt>
                <c:pt idx="309">
                  <c:v>0.5358563925851998</c:v>
                </c:pt>
                <c:pt idx="310">
                  <c:v>0.5398278372770569</c:v>
                </c:pt>
                <c:pt idx="311">
                  <c:v>0.5437953125423445</c:v>
                </c:pt>
                <c:pt idx="312">
                  <c:v>0.5477584260206116</c:v>
                </c:pt>
                <c:pt idx="313">
                  <c:v>0.5517167866545889</c:v>
                </c:pt>
                <c:pt idx="314">
                  <c:v>0.5556700048059341</c:v>
                </c:pt>
                <c:pt idx="315">
                  <c:v>0.5596176923702701</c:v>
                </c:pt>
                <c:pt idx="316">
                  <c:v>0.5635594628914604</c:v>
                </c:pt>
                <c:pt idx="317">
                  <c:v>0.5674949316750659</c:v>
                </c:pt>
                <c:pt idx="318">
                  <c:v>0.5714237159009282</c:v>
                </c:pt>
                <c:pt idx="319">
                  <c:v>0.5753454347348229</c:v>
                </c:pt>
                <c:pt idx="320">
                  <c:v>0.5792597094391304</c:v>
                </c:pt>
                <c:pt idx="321">
                  <c:v>0.5831661634824696</c:v>
                </c:pt>
                <c:pt idx="322">
                  <c:v>0.5870644226482419</c:v>
                </c:pt>
                <c:pt idx="323">
                  <c:v>0.5909541151420331</c:v>
                </c:pt>
                <c:pt idx="324">
                  <c:v>0.594834871697823</c:v>
                </c:pt>
                <c:pt idx="325">
                  <c:v>0.5987063256829508</c:v>
                </c:pt>
                <c:pt idx="326">
                  <c:v>0.6025681132017914</c:v>
                </c:pt>
                <c:pt idx="327">
                  <c:v>0.6064198731980703</c:v>
                </c:pt>
                <c:pt idx="328">
                  <c:v>0.6102612475558279</c:v>
                </c:pt>
                <c:pt idx="329">
                  <c:v>0.614091881198908</c:v>
                </c:pt>
                <c:pt idx="330">
                  <c:v>0.6179114221889832</c:v>
                </c:pt>
                <c:pt idx="331">
                  <c:v>0.6217195218220497</c:v>
                </c:pt>
                <c:pt idx="332">
                  <c:v>0.6255158347233504</c:v>
                </c:pt>
                <c:pt idx="333">
                  <c:v>0.6293000189406838</c:v>
                </c:pt>
                <c:pt idx="334">
                  <c:v>0.6330717360360583</c:v>
                </c:pt>
                <c:pt idx="335">
                  <c:v>0.6368306511756491</c:v>
                </c:pt>
                <c:pt idx="336">
                  <c:v>0.6405764332180212</c:v>
                </c:pt>
                <c:pt idx="337">
                  <c:v>0.6443087548005766</c:v>
                </c:pt>
                <c:pt idx="338">
                  <c:v>0.6480272924241924</c:v>
                </c:pt>
                <c:pt idx="339">
                  <c:v>0.6517317265360121</c:v>
                </c:pt>
                <c:pt idx="340">
                  <c:v>0.6554217416103536</c:v>
                </c:pt>
                <c:pt idx="341">
                  <c:v>0.6590970262277067</c:v>
                </c:pt>
                <c:pt idx="342">
                  <c:v>0.6627572731517797</c:v>
                </c:pt>
                <c:pt idx="343">
                  <c:v>0.6664021794045715</c:v>
                </c:pt>
                <c:pt idx="344">
                  <c:v>0.6700314463394352</c:v>
                </c:pt>
                <c:pt idx="345">
                  <c:v>0.6736447797121089</c:v>
                </c:pt>
                <c:pt idx="346">
                  <c:v>0.677241889749681</c:v>
                </c:pt>
                <c:pt idx="347">
                  <c:v>0.6808224912174727</c:v>
                </c:pt>
                <c:pt idx="348">
                  <c:v>0.6843863034838059</c:v>
                </c:pt>
                <c:pt idx="349">
                  <c:v>0.6879330505826378</c:v>
                </c:pt>
                <c:pt idx="350">
                  <c:v>0.6914624612740413</c:v>
                </c:pt>
                <c:pt idx="351">
                  <c:v>0.6949742691025086</c:v>
                </c:pt>
                <c:pt idx="352">
                  <c:v>0.6984682124530617</c:v>
                </c:pt>
                <c:pt idx="353">
                  <c:v>0.7019440346051513</c:v>
                </c:pt>
                <c:pt idx="354">
                  <c:v>0.7054014837843297</c:v>
                </c:pt>
                <c:pt idx="355">
                  <c:v>0.7088403132116811</c:v>
                </c:pt>
                <c:pt idx="356">
                  <c:v>0.7122602811510003</c:v>
                </c:pt>
                <c:pt idx="357">
                  <c:v>0.715661150953703</c:v>
                </c:pt>
                <c:pt idx="358">
                  <c:v>0.7190426911014627</c:v>
                </c:pt>
                <c:pt idx="359">
                  <c:v>0.7224046752465619</c:v>
                </c:pt>
                <c:pt idx="360">
                  <c:v>0.7257468822499531</c:v>
                </c:pt>
                <c:pt idx="361">
                  <c:v>0.7290690962170209</c:v>
                </c:pt>
                <c:pt idx="362">
                  <c:v>0.7323711065310433</c:v>
                </c:pt>
                <c:pt idx="363">
                  <c:v>0.7356527078843487</c:v>
                </c:pt>
                <c:pt idx="364">
                  <c:v>0.7389137003071644</c:v>
                </c:pt>
                <c:pt idx="365">
                  <c:v>0.7421538891941611</c:v>
                </c:pt>
                <c:pt idx="366">
                  <c:v>0.7453730853286895</c:v>
                </c:pt>
                <c:pt idx="367">
                  <c:v>0.7485711049047155</c:v>
                </c:pt>
                <c:pt idx="368">
                  <c:v>0.7517477695464547</c:v>
                </c:pt>
                <c:pt idx="369">
                  <c:v>0.7549029063257158</c:v>
                </c:pt>
                <c:pt idx="370">
                  <c:v>0.7580363477769552</c:v>
                </c:pt>
                <c:pt idx="371">
                  <c:v>0.7611479319100412</c:v>
                </c:pt>
                <c:pt idx="372">
                  <c:v>0.7642375022207766</c:v>
                </c:pt>
                <c:pt idx="373">
                  <c:v>0.7673049076991302</c:v>
                </c:pt>
                <c:pt idx="374">
                  <c:v>0.7703500028352367</c:v>
                </c:pt>
                <c:pt idx="375">
                  <c:v>0.7733726476231588</c:v>
                </c:pt>
                <c:pt idx="376">
                  <c:v>0.7763727075624275</c:v>
                </c:pt>
                <c:pt idx="377">
                  <c:v>0.7793500536573771</c:v>
                </c:pt>
                <c:pt idx="378">
                  <c:v>0.7823045624142935</c:v>
                </c:pt>
                <c:pt idx="379">
                  <c:v>0.7852361158363892</c:v>
                </c:pt>
                <c:pt idx="380">
                  <c:v>0.7881446014166295</c:v>
                </c:pt>
                <c:pt idx="381">
                  <c:v>0.7910299121284242</c:v>
                </c:pt>
                <c:pt idx="382">
                  <c:v>0.7938919464142126</c:v>
                </c:pt>
                <c:pt idx="383">
                  <c:v>0.796730608171957</c:v>
                </c:pt>
                <c:pt idx="384">
                  <c:v>0.7995458067395756</c:v>
                </c:pt>
                <c:pt idx="385">
                  <c:v>0.8023374568773327</c:v>
                </c:pt>
                <c:pt idx="386">
                  <c:v>0.8051054787482165</c:v>
                </c:pt>
                <c:pt idx="387">
                  <c:v>0.8078497978963284</c:v>
                </c:pt>
                <c:pt idx="388">
                  <c:v>0.8105703452233123</c:v>
                </c:pt>
                <c:pt idx="389">
                  <c:v>0.8132670569628516</c:v>
                </c:pt>
                <c:pt idx="390">
                  <c:v>0.8159398746532645</c:v>
                </c:pt>
                <c:pt idx="391">
                  <c:v>0.8185887451082265</c:v>
                </c:pt>
                <c:pt idx="392">
                  <c:v>0.8212136203856518</c:v>
                </c:pt>
                <c:pt idx="393">
                  <c:v>0.8238144577547655</c:v>
                </c:pt>
                <c:pt idx="394">
                  <c:v>0.8263912196613985</c:v>
                </c:pt>
                <c:pt idx="395">
                  <c:v>0.8289438736915411</c:v>
                </c:pt>
                <c:pt idx="396">
                  <c:v>0.8314723925331848</c:v>
                </c:pt>
                <c:pt idx="397">
                  <c:v>0.8339767539364927</c:v>
                </c:pt>
                <c:pt idx="398">
                  <c:v>0.8364569406723299</c:v>
                </c:pt>
                <c:pt idx="399">
                  <c:v>0.8389129404891911</c:v>
                </c:pt>
                <c:pt idx="400">
                  <c:v>0.8413447460685648</c:v>
                </c:pt>
              </c:numCache>
            </c:numRef>
          </c:yVal>
          <c:smooth val="1"/>
        </c:ser>
        <c:axId val="20840241"/>
        <c:axId val="53344442"/>
      </c:scatterChart>
      <c:scatterChart>
        <c:scatterStyle val="lineMarker"/>
        <c:varyColors val="0"/>
        <c:ser>
          <c:idx val="2"/>
          <c:order val="0"/>
          <c:tx>
            <c:v>EPI Intercept</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Modelbaseline!$R$5:$R$405</c:f>
              <c:numCache>
                <c:ptCount val="401"/>
                <c:pt idx="0">
                  <c:v>0</c:v>
                </c:pt>
                <c:pt idx="1">
                  <c:v>1.848819343447909</c:v>
                </c:pt>
                <c:pt idx="2">
                  <c:v>3.697638686895818</c:v>
                </c:pt>
                <c:pt idx="3">
                  <c:v>5.546458030343727</c:v>
                </c:pt>
                <c:pt idx="4">
                  <c:v>7.395277373791636</c:v>
                </c:pt>
                <c:pt idx="5">
                  <c:v>9.244096717239545</c:v>
                </c:pt>
                <c:pt idx="6">
                  <c:v>11.092916060687454</c:v>
                </c:pt>
                <c:pt idx="7">
                  <c:v>12.941735404135363</c:v>
                </c:pt>
                <c:pt idx="8">
                  <c:v>14.790554747583272</c:v>
                </c:pt>
                <c:pt idx="9">
                  <c:v>16.63937409103118</c:v>
                </c:pt>
                <c:pt idx="10">
                  <c:v>18.488193434479086</c:v>
                </c:pt>
                <c:pt idx="11">
                  <c:v>20.337012777926994</c:v>
                </c:pt>
                <c:pt idx="12">
                  <c:v>22.1858321213749</c:v>
                </c:pt>
                <c:pt idx="13">
                  <c:v>24.034651464822808</c:v>
                </c:pt>
                <c:pt idx="14">
                  <c:v>25.883470808270715</c:v>
                </c:pt>
                <c:pt idx="15">
                  <c:v>27.732290151718622</c:v>
                </c:pt>
                <c:pt idx="16">
                  <c:v>29.58110949516653</c:v>
                </c:pt>
                <c:pt idx="17">
                  <c:v>31.429928838614437</c:v>
                </c:pt>
                <c:pt idx="18">
                  <c:v>33.278748182062344</c:v>
                </c:pt>
                <c:pt idx="19">
                  <c:v>35.12756752551025</c:v>
                </c:pt>
                <c:pt idx="20">
                  <c:v>36.97638686895816</c:v>
                </c:pt>
                <c:pt idx="21">
                  <c:v>38.825206212406066</c:v>
                </c:pt>
                <c:pt idx="22">
                  <c:v>40.67402555585397</c:v>
                </c:pt>
                <c:pt idx="23">
                  <c:v>42.52284489930188</c:v>
                </c:pt>
                <c:pt idx="24">
                  <c:v>44.37166424274979</c:v>
                </c:pt>
                <c:pt idx="25">
                  <c:v>46.220483586197695</c:v>
                </c:pt>
                <c:pt idx="26">
                  <c:v>48.0693029296456</c:v>
                </c:pt>
                <c:pt idx="27">
                  <c:v>49.91812227309351</c:v>
                </c:pt>
                <c:pt idx="28">
                  <c:v>51.766941616541416</c:v>
                </c:pt>
                <c:pt idx="29">
                  <c:v>53.61576095998932</c:v>
                </c:pt>
                <c:pt idx="30">
                  <c:v>55.46458030343723</c:v>
                </c:pt>
                <c:pt idx="31">
                  <c:v>57.31339964688514</c:v>
                </c:pt>
                <c:pt idx="32">
                  <c:v>59.162218990333045</c:v>
                </c:pt>
                <c:pt idx="33">
                  <c:v>61.01103833378095</c:v>
                </c:pt>
                <c:pt idx="34">
                  <c:v>62.85985767722886</c:v>
                </c:pt>
                <c:pt idx="35">
                  <c:v>64.70867702067677</c:v>
                </c:pt>
                <c:pt idx="36">
                  <c:v>66.55749636412469</c:v>
                </c:pt>
                <c:pt idx="37">
                  <c:v>68.4063157075726</c:v>
                </c:pt>
                <c:pt idx="38">
                  <c:v>70.25513505102052</c:v>
                </c:pt>
                <c:pt idx="39">
                  <c:v>72.10395439446843</c:v>
                </c:pt>
                <c:pt idx="40">
                  <c:v>73.95277373791635</c:v>
                </c:pt>
                <c:pt idx="41">
                  <c:v>75.80159308136426</c:v>
                </c:pt>
                <c:pt idx="42">
                  <c:v>77.65041242481217</c:v>
                </c:pt>
                <c:pt idx="43">
                  <c:v>79.49923176826009</c:v>
                </c:pt>
                <c:pt idx="44">
                  <c:v>81.348051111708</c:v>
                </c:pt>
                <c:pt idx="45">
                  <c:v>83.19687045515592</c:v>
                </c:pt>
                <c:pt idx="46">
                  <c:v>85.04568979860383</c:v>
                </c:pt>
                <c:pt idx="47">
                  <c:v>86.89450914205175</c:v>
                </c:pt>
                <c:pt idx="48">
                  <c:v>88.74332848549966</c:v>
                </c:pt>
                <c:pt idx="49">
                  <c:v>90.59214782894757</c:v>
                </c:pt>
                <c:pt idx="50">
                  <c:v>92.44096717239549</c:v>
                </c:pt>
                <c:pt idx="51">
                  <c:v>94.2897865158434</c:v>
                </c:pt>
                <c:pt idx="52">
                  <c:v>96.13860585929132</c:v>
                </c:pt>
                <c:pt idx="53">
                  <c:v>97.98742520273923</c:v>
                </c:pt>
                <c:pt idx="54">
                  <c:v>99.83624454618715</c:v>
                </c:pt>
                <c:pt idx="55">
                  <c:v>101.68506388963506</c:v>
                </c:pt>
                <c:pt idx="56">
                  <c:v>103.53388323308297</c:v>
                </c:pt>
                <c:pt idx="57">
                  <c:v>105.38270257653089</c:v>
                </c:pt>
                <c:pt idx="58">
                  <c:v>107.2315219199788</c:v>
                </c:pt>
                <c:pt idx="59">
                  <c:v>109.08034126342672</c:v>
                </c:pt>
                <c:pt idx="60">
                  <c:v>110.92916060687463</c:v>
                </c:pt>
                <c:pt idx="61">
                  <c:v>112.77797995032255</c:v>
                </c:pt>
                <c:pt idx="62">
                  <c:v>114.62679929377046</c:v>
                </c:pt>
                <c:pt idx="63">
                  <c:v>116.47561863721837</c:v>
                </c:pt>
                <c:pt idx="64">
                  <c:v>118.32443798066629</c:v>
                </c:pt>
                <c:pt idx="65">
                  <c:v>120.1732573241142</c:v>
                </c:pt>
                <c:pt idx="66">
                  <c:v>122.02207666756212</c:v>
                </c:pt>
                <c:pt idx="67">
                  <c:v>123.87089601101003</c:v>
                </c:pt>
                <c:pt idx="68">
                  <c:v>125.71971535445795</c:v>
                </c:pt>
                <c:pt idx="69">
                  <c:v>127.56853469790586</c:v>
                </c:pt>
                <c:pt idx="70">
                  <c:v>129.41735404135378</c:v>
                </c:pt>
                <c:pt idx="71">
                  <c:v>131.26617338480168</c:v>
                </c:pt>
                <c:pt idx="72">
                  <c:v>133.11499272824958</c:v>
                </c:pt>
                <c:pt idx="73">
                  <c:v>134.96381207169748</c:v>
                </c:pt>
                <c:pt idx="74">
                  <c:v>136.81263141514538</c:v>
                </c:pt>
                <c:pt idx="75">
                  <c:v>138.66145075859328</c:v>
                </c:pt>
                <c:pt idx="76">
                  <c:v>140.51027010204118</c:v>
                </c:pt>
                <c:pt idx="77">
                  <c:v>142.35908944548908</c:v>
                </c:pt>
                <c:pt idx="78">
                  <c:v>144.20790878893698</c:v>
                </c:pt>
                <c:pt idx="79">
                  <c:v>146.05672813238488</c:v>
                </c:pt>
                <c:pt idx="80">
                  <c:v>147.90554747583278</c:v>
                </c:pt>
                <c:pt idx="81">
                  <c:v>149.75436681928068</c:v>
                </c:pt>
                <c:pt idx="82">
                  <c:v>151.60318616272858</c:v>
                </c:pt>
                <c:pt idx="83">
                  <c:v>153.45200550617648</c:v>
                </c:pt>
                <c:pt idx="84">
                  <c:v>155.30082484962438</c:v>
                </c:pt>
                <c:pt idx="85">
                  <c:v>157.14964419307228</c:v>
                </c:pt>
                <c:pt idx="86">
                  <c:v>158.99846353652018</c:v>
                </c:pt>
                <c:pt idx="87">
                  <c:v>160.84728287996808</c:v>
                </c:pt>
                <c:pt idx="88">
                  <c:v>162.69610222341598</c:v>
                </c:pt>
                <c:pt idx="89">
                  <c:v>164.54492156686388</c:v>
                </c:pt>
                <c:pt idx="90">
                  <c:v>166.39374091031178</c:v>
                </c:pt>
                <c:pt idx="91">
                  <c:v>168.24256025375968</c:v>
                </c:pt>
                <c:pt idx="92">
                  <c:v>170.09137959720758</c:v>
                </c:pt>
                <c:pt idx="93">
                  <c:v>171.94019894065548</c:v>
                </c:pt>
                <c:pt idx="94">
                  <c:v>173.78901828410338</c:v>
                </c:pt>
                <c:pt idx="95">
                  <c:v>175.63783762755128</c:v>
                </c:pt>
                <c:pt idx="96">
                  <c:v>177.48665697099918</c:v>
                </c:pt>
                <c:pt idx="97">
                  <c:v>179.33547631444708</c:v>
                </c:pt>
                <c:pt idx="98">
                  <c:v>181.18429565789498</c:v>
                </c:pt>
                <c:pt idx="99">
                  <c:v>183.03311500134288</c:v>
                </c:pt>
                <c:pt idx="100">
                  <c:v>184.88193434479078</c:v>
                </c:pt>
                <c:pt idx="101">
                  <c:v>186.73075368823868</c:v>
                </c:pt>
                <c:pt idx="102">
                  <c:v>188.57957303168658</c:v>
                </c:pt>
                <c:pt idx="103">
                  <c:v>190.42839237513448</c:v>
                </c:pt>
                <c:pt idx="104">
                  <c:v>192.27721171858238</c:v>
                </c:pt>
                <c:pt idx="105">
                  <c:v>194.12603106203028</c:v>
                </c:pt>
                <c:pt idx="106">
                  <c:v>195.97485040547818</c:v>
                </c:pt>
                <c:pt idx="107">
                  <c:v>197.82366974892608</c:v>
                </c:pt>
                <c:pt idx="108">
                  <c:v>199.67248909237398</c:v>
                </c:pt>
                <c:pt idx="109">
                  <c:v>201.52130843582188</c:v>
                </c:pt>
                <c:pt idx="110">
                  <c:v>203.37012777926978</c:v>
                </c:pt>
                <c:pt idx="111">
                  <c:v>205.21894712271768</c:v>
                </c:pt>
                <c:pt idx="112">
                  <c:v>207.06776646616558</c:v>
                </c:pt>
                <c:pt idx="113">
                  <c:v>208.91658580961348</c:v>
                </c:pt>
                <c:pt idx="114">
                  <c:v>210.76540515306138</c:v>
                </c:pt>
                <c:pt idx="115">
                  <c:v>212.61422449650928</c:v>
                </c:pt>
                <c:pt idx="116">
                  <c:v>214.46304383995718</c:v>
                </c:pt>
                <c:pt idx="117">
                  <c:v>216.31186318340508</c:v>
                </c:pt>
                <c:pt idx="118">
                  <c:v>218.16068252685298</c:v>
                </c:pt>
                <c:pt idx="119">
                  <c:v>220.00950187030088</c:v>
                </c:pt>
                <c:pt idx="120">
                  <c:v>221.85832121374878</c:v>
                </c:pt>
                <c:pt idx="121">
                  <c:v>223.70714055719668</c:v>
                </c:pt>
                <c:pt idx="122">
                  <c:v>225.55595990064458</c:v>
                </c:pt>
                <c:pt idx="123">
                  <c:v>227.40477924409248</c:v>
                </c:pt>
                <c:pt idx="124">
                  <c:v>229.25359858754038</c:v>
                </c:pt>
                <c:pt idx="125">
                  <c:v>231.10241793098828</c:v>
                </c:pt>
                <c:pt idx="126">
                  <c:v>232.95123727443618</c:v>
                </c:pt>
                <c:pt idx="127">
                  <c:v>234.80005661788408</c:v>
                </c:pt>
                <c:pt idx="128">
                  <c:v>236.64887596133198</c:v>
                </c:pt>
                <c:pt idx="129">
                  <c:v>238.49769530477988</c:v>
                </c:pt>
                <c:pt idx="130">
                  <c:v>240.34651464822778</c:v>
                </c:pt>
                <c:pt idx="131">
                  <c:v>242.19533399167568</c:v>
                </c:pt>
                <c:pt idx="132">
                  <c:v>244.04415333512358</c:v>
                </c:pt>
                <c:pt idx="133">
                  <c:v>245.89297267857148</c:v>
                </c:pt>
                <c:pt idx="134">
                  <c:v>247.74179202201938</c:v>
                </c:pt>
                <c:pt idx="135">
                  <c:v>249.59061136546728</c:v>
                </c:pt>
                <c:pt idx="136">
                  <c:v>251.43943070891518</c:v>
                </c:pt>
                <c:pt idx="137">
                  <c:v>253.28825005236308</c:v>
                </c:pt>
                <c:pt idx="138">
                  <c:v>255.13706939581098</c:v>
                </c:pt>
                <c:pt idx="139">
                  <c:v>256.9858887392589</c:v>
                </c:pt>
                <c:pt idx="140">
                  <c:v>258.8347080827068</c:v>
                </c:pt>
                <c:pt idx="141">
                  <c:v>260.68352742615474</c:v>
                </c:pt>
                <c:pt idx="142">
                  <c:v>262.53234676960267</c:v>
                </c:pt>
                <c:pt idx="143">
                  <c:v>264.3811661130506</c:v>
                </c:pt>
                <c:pt idx="144">
                  <c:v>266.2299854564985</c:v>
                </c:pt>
                <c:pt idx="145">
                  <c:v>268.07880479994645</c:v>
                </c:pt>
                <c:pt idx="146">
                  <c:v>269.9276241433944</c:v>
                </c:pt>
                <c:pt idx="147">
                  <c:v>271.7764434868423</c:v>
                </c:pt>
                <c:pt idx="148">
                  <c:v>273.62526283029024</c:v>
                </c:pt>
                <c:pt idx="149">
                  <c:v>275.47408217373817</c:v>
                </c:pt>
                <c:pt idx="150">
                  <c:v>277.3229015171861</c:v>
                </c:pt>
                <c:pt idx="151">
                  <c:v>279.171720860634</c:v>
                </c:pt>
                <c:pt idx="152">
                  <c:v>281.02054020408195</c:v>
                </c:pt>
                <c:pt idx="153">
                  <c:v>282.8693595475299</c:v>
                </c:pt>
                <c:pt idx="154">
                  <c:v>284.7181788909778</c:v>
                </c:pt>
                <c:pt idx="155">
                  <c:v>286.56699823442574</c:v>
                </c:pt>
                <c:pt idx="156">
                  <c:v>288.41581757787367</c:v>
                </c:pt>
                <c:pt idx="157">
                  <c:v>290.2646369213216</c:v>
                </c:pt>
                <c:pt idx="158">
                  <c:v>292.1134562647695</c:v>
                </c:pt>
                <c:pt idx="159">
                  <c:v>293.96227560821745</c:v>
                </c:pt>
                <c:pt idx="160">
                  <c:v>295.8110949516654</c:v>
                </c:pt>
                <c:pt idx="161">
                  <c:v>297.6599142951133</c:v>
                </c:pt>
                <c:pt idx="162">
                  <c:v>299.50873363856124</c:v>
                </c:pt>
                <c:pt idx="163">
                  <c:v>301.35755298200917</c:v>
                </c:pt>
                <c:pt idx="164">
                  <c:v>303.2063723254571</c:v>
                </c:pt>
                <c:pt idx="165">
                  <c:v>305.055191668905</c:v>
                </c:pt>
                <c:pt idx="166">
                  <c:v>306.90401101235295</c:v>
                </c:pt>
                <c:pt idx="167">
                  <c:v>308.7528303558009</c:v>
                </c:pt>
                <c:pt idx="168">
                  <c:v>310.6016496992488</c:v>
                </c:pt>
                <c:pt idx="169">
                  <c:v>312.45046904269674</c:v>
                </c:pt>
                <c:pt idx="170">
                  <c:v>314.29928838614467</c:v>
                </c:pt>
                <c:pt idx="171">
                  <c:v>316.1481077295926</c:v>
                </c:pt>
                <c:pt idx="172">
                  <c:v>317.9969270730405</c:v>
                </c:pt>
                <c:pt idx="173">
                  <c:v>319.84574641648845</c:v>
                </c:pt>
                <c:pt idx="174">
                  <c:v>321.6945657599364</c:v>
                </c:pt>
                <c:pt idx="175">
                  <c:v>323.5433851033843</c:v>
                </c:pt>
                <c:pt idx="176">
                  <c:v>325.39220444683224</c:v>
                </c:pt>
                <c:pt idx="177">
                  <c:v>327.24102379028017</c:v>
                </c:pt>
                <c:pt idx="178">
                  <c:v>329.0898431337281</c:v>
                </c:pt>
                <c:pt idx="179">
                  <c:v>330.938662477176</c:v>
                </c:pt>
                <c:pt idx="180">
                  <c:v>332.78748182062395</c:v>
                </c:pt>
                <c:pt idx="181">
                  <c:v>334.6363011640719</c:v>
                </c:pt>
                <c:pt idx="182">
                  <c:v>336.4851205075198</c:v>
                </c:pt>
                <c:pt idx="183">
                  <c:v>338.33393985096774</c:v>
                </c:pt>
                <c:pt idx="184">
                  <c:v>340.18275919441567</c:v>
                </c:pt>
                <c:pt idx="185">
                  <c:v>342.0315785378636</c:v>
                </c:pt>
                <c:pt idx="186">
                  <c:v>343.8803978813115</c:v>
                </c:pt>
                <c:pt idx="187">
                  <c:v>345.72921722475945</c:v>
                </c:pt>
                <c:pt idx="188">
                  <c:v>347.5780365682074</c:v>
                </c:pt>
                <c:pt idx="189">
                  <c:v>349.4268559116553</c:v>
                </c:pt>
                <c:pt idx="190">
                  <c:v>351.27567525510324</c:v>
                </c:pt>
                <c:pt idx="191">
                  <c:v>353.12449459855117</c:v>
                </c:pt>
                <c:pt idx="192">
                  <c:v>354.9733139419991</c:v>
                </c:pt>
                <c:pt idx="193">
                  <c:v>356.822133285447</c:v>
                </c:pt>
                <c:pt idx="194">
                  <c:v>358.67095262889495</c:v>
                </c:pt>
                <c:pt idx="195">
                  <c:v>360.5197719723429</c:v>
                </c:pt>
                <c:pt idx="196">
                  <c:v>362.3685913157908</c:v>
                </c:pt>
                <c:pt idx="197">
                  <c:v>364.21741065923874</c:v>
                </c:pt>
                <c:pt idx="198">
                  <c:v>366.06623000268667</c:v>
                </c:pt>
                <c:pt idx="199">
                  <c:v>367.9150493461346</c:v>
                </c:pt>
                <c:pt idx="200">
                  <c:v>369.7638686895825</c:v>
                </c:pt>
                <c:pt idx="201">
                  <c:v>371.61268803303045</c:v>
                </c:pt>
                <c:pt idx="202">
                  <c:v>373.4615073764784</c:v>
                </c:pt>
                <c:pt idx="203">
                  <c:v>375.3103267199263</c:v>
                </c:pt>
                <c:pt idx="204">
                  <c:v>377.15914606337424</c:v>
                </c:pt>
                <c:pt idx="205">
                  <c:v>379.00796540682217</c:v>
                </c:pt>
                <c:pt idx="206">
                  <c:v>380.8567847502701</c:v>
                </c:pt>
                <c:pt idx="207">
                  <c:v>382.705604093718</c:v>
                </c:pt>
                <c:pt idx="208">
                  <c:v>384.55442343716595</c:v>
                </c:pt>
                <c:pt idx="209">
                  <c:v>386.4032427806139</c:v>
                </c:pt>
                <c:pt idx="210">
                  <c:v>388.2520621240618</c:v>
                </c:pt>
                <c:pt idx="211">
                  <c:v>390.10088146750974</c:v>
                </c:pt>
                <c:pt idx="212">
                  <c:v>391.94970081095767</c:v>
                </c:pt>
                <c:pt idx="213">
                  <c:v>393.7985201544056</c:v>
                </c:pt>
                <c:pt idx="214">
                  <c:v>395.6473394978535</c:v>
                </c:pt>
                <c:pt idx="215">
                  <c:v>397.49615884130145</c:v>
                </c:pt>
                <c:pt idx="216">
                  <c:v>399.3449781847494</c:v>
                </c:pt>
                <c:pt idx="217">
                  <c:v>401.1937975281973</c:v>
                </c:pt>
                <c:pt idx="218">
                  <c:v>403.04261687164524</c:v>
                </c:pt>
                <c:pt idx="219">
                  <c:v>404.89143621509317</c:v>
                </c:pt>
                <c:pt idx="220">
                  <c:v>406.7402555585411</c:v>
                </c:pt>
                <c:pt idx="221">
                  <c:v>408.589074901989</c:v>
                </c:pt>
                <c:pt idx="222">
                  <c:v>410.43789424543695</c:v>
                </c:pt>
                <c:pt idx="223">
                  <c:v>412.2867135888849</c:v>
                </c:pt>
                <c:pt idx="224">
                  <c:v>414.1355329323328</c:v>
                </c:pt>
                <c:pt idx="225">
                  <c:v>415.98435227578074</c:v>
                </c:pt>
                <c:pt idx="226">
                  <c:v>417.83317161922866</c:v>
                </c:pt>
                <c:pt idx="227">
                  <c:v>419.6819909626766</c:v>
                </c:pt>
                <c:pt idx="228">
                  <c:v>421.5308103061245</c:v>
                </c:pt>
                <c:pt idx="229">
                  <c:v>423.37962964957245</c:v>
                </c:pt>
                <c:pt idx="230">
                  <c:v>425.2284489930204</c:v>
                </c:pt>
                <c:pt idx="231">
                  <c:v>427.0772683364683</c:v>
                </c:pt>
                <c:pt idx="232">
                  <c:v>428.92608767991624</c:v>
                </c:pt>
                <c:pt idx="233">
                  <c:v>430.77490702336416</c:v>
                </c:pt>
                <c:pt idx="234">
                  <c:v>432.6237263668121</c:v>
                </c:pt>
                <c:pt idx="235">
                  <c:v>434.47254571026</c:v>
                </c:pt>
                <c:pt idx="236">
                  <c:v>436.32136505370795</c:v>
                </c:pt>
                <c:pt idx="237">
                  <c:v>438.1701843971559</c:v>
                </c:pt>
                <c:pt idx="238">
                  <c:v>440.0190037406038</c:v>
                </c:pt>
                <c:pt idx="239">
                  <c:v>441.86782308405174</c:v>
                </c:pt>
                <c:pt idx="240">
                  <c:v>443.71664242749966</c:v>
                </c:pt>
                <c:pt idx="241">
                  <c:v>445.5654617709476</c:v>
                </c:pt>
                <c:pt idx="242">
                  <c:v>447.4142811143955</c:v>
                </c:pt>
                <c:pt idx="243">
                  <c:v>449.26310045784345</c:v>
                </c:pt>
                <c:pt idx="244">
                  <c:v>451.1119198012914</c:v>
                </c:pt>
                <c:pt idx="245">
                  <c:v>452.9607391447393</c:v>
                </c:pt>
                <c:pt idx="246">
                  <c:v>454.80955848818724</c:v>
                </c:pt>
                <c:pt idx="247">
                  <c:v>456.65837783163516</c:v>
                </c:pt>
                <c:pt idx="248">
                  <c:v>458.5071971750831</c:v>
                </c:pt>
                <c:pt idx="249">
                  <c:v>460.356016518531</c:v>
                </c:pt>
                <c:pt idx="250">
                  <c:v>462.20483586197895</c:v>
                </c:pt>
                <c:pt idx="251">
                  <c:v>464.0536552054269</c:v>
                </c:pt>
                <c:pt idx="252">
                  <c:v>465.9024745488748</c:v>
                </c:pt>
                <c:pt idx="253">
                  <c:v>467.75129389232274</c:v>
                </c:pt>
                <c:pt idx="254">
                  <c:v>469.60011323577066</c:v>
                </c:pt>
                <c:pt idx="255">
                  <c:v>471.4489325792186</c:v>
                </c:pt>
                <c:pt idx="256">
                  <c:v>473.2977519226665</c:v>
                </c:pt>
                <c:pt idx="257">
                  <c:v>475.14657126611445</c:v>
                </c:pt>
                <c:pt idx="258">
                  <c:v>476.9953906095624</c:v>
                </c:pt>
                <c:pt idx="259">
                  <c:v>478.8442099530103</c:v>
                </c:pt>
                <c:pt idx="260">
                  <c:v>480.69302929645823</c:v>
                </c:pt>
                <c:pt idx="261">
                  <c:v>482.54184863990616</c:v>
                </c:pt>
                <c:pt idx="262">
                  <c:v>484.3906679833541</c:v>
                </c:pt>
                <c:pt idx="263">
                  <c:v>486.239487326802</c:v>
                </c:pt>
                <c:pt idx="264">
                  <c:v>488.08830667024995</c:v>
                </c:pt>
                <c:pt idx="265">
                  <c:v>489.9371260136979</c:v>
                </c:pt>
                <c:pt idx="266">
                  <c:v>491.7859453571458</c:v>
                </c:pt>
                <c:pt idx="267">
                  <c:v>493.63476470059373</c:v>
                </c:pt>
                <c:pt idx="268">
                  <c:v>495.48358404404166</c:v>
                </c:pt>
                <c:pt idx="269">
                  <c:v>497.3324033874896</c:v>
                </c:pt>
                <c:pt idx="270">
                  <c:v>499.1812227309375</c:v>
                </c:pt>
                <c:pt idx="271">
                  <c:v>501.03004207438545</c:v>
                </c:pt>
                <c:pt idx="272">
                  <c:v>502.8788614178334</c:v>
                </c:pt>
                <c:pt idx="273">
                  <c:v>504.7276807612813</c:v>
                </c:pt>
                <c:pt idx="274">
                  <c:v>506.57650010472923</c:v>
                </c:pt>
                <c:pt idx="275">
                  <c:v>508.42531944817716</c:v>
                </c:pt>
                <c:pt idx="276">
                  <c:v>510.2741387916251</c:v>
                </c:pt>
                <c:pt idx="277">
                  <c:v>512.122958135073</c:v>
                </c:pt>
                <c:pt idx="278">
                  <c:v>513.9717774785208</c:v>
                </c:pt>
                <c:pt idx="279">
                  <c:v>515.8205968219687</c:v>
                </c:pt>
                <c:pt idx="280">
                  <c:v>517.6694161654166</c:v>
                </c:pt>
                <c:pt idx="281">
                  <c:v>519.5182355088644</c:v>
                </c:pt>
                <c:pt idx="282">
                  <c:v>521.3670548523123</c:v>
                </c:pt>
                <c:pt idx="283">
                  <c:v>523.2158741957602</c:v>
                </c:pt>
                <c:pt idx="284">
                  <c:v>525.0646935392081</c:v>
                </c:pt>
                <c:pt idx="285">
                  <c:v>526.9135128826559</c:v>
                </c:pt>
                <c:pt idx="286">
                  <c:v>528.7623322261038</c:v>
                </c:pt>
                <c:pt idx="287">
                  <c:v>530.6111515695517</c:v>
                </c:pt>
                <c:pt idx="288">
                  <c:v>532.4599709129996</c:v>
                </c:pt>
                <c:pt idx="289">
                  <c:v>534.3087902564474</c:v>
                </c:pt>
                <c:pt idx="290">
                  <c:v>536.1576095998953</c:v>
                </c:pt>
                <c:pt idx="291">
                  <c:v>538.0064289433432</c:v>
                </c:pt>
                <c:pt idx="292">
                  <c:v>539.855248286791</c:v>
                </c:pt>
                <c:pt idx="293">
                  <c:v>541.7040676302389</c:v>
                </c:pt>
                <c:pt idx="294">
                  <c:v>543.5528869736868</c:v>
                </c:pt>
                <c:pt idx="295">
                  <c:v>545.4017063171347</c:v>
                </c:pt>
                <c:pt idx="296">
                  <c:v>547.2505256605825</c:v>
                </c:pt>
                <c:pt idx="297">
                  <c:v>549.0993450040304</c:v>
                </c:pt>
                <c:pt idx="298">
                  <c:v>550.9481643474783</c:v>
                </c:pt>
                <c:pt idx="299">
                  <c:v>552.7969836909261</c:v>
                </c:pt>
                <c:pt idx="300">
                  <c:v>554.645803034374</c:v>
                </c:pt>
                <c:pt idx="301">
                  <c:v>556.4946223778219</c:v>
                </c:pt>
                <c:pt idx="302">
                  <c:v>558.3434417212698</c:v>
                </c:pt>
                <c:pt idx="303">
                  <c:v>560.1922610647176</c:v>
                </c:pt>
                <c:pt idx="304">
                  <c:v>562.0410804081655</c:v>
                </c:pt>
                <c:pt idx="305">
                  <c:v>563.8898997516134</c:v>
                </c:pt>
                <c:pt idx="306">
                  <c:v>565.7387190950612</c:v>
                </c:pt>
                <c:pt idx="307">
                  <c:v>567.5875384385091</c:v>
                </c:pt>
                <c:pt idx="308">
                  <c:v>569.436357781957</c:v>
                </c:pt>
                <c:pt idx="309">
                  <c:v>571.2851771254049</c:v>
                </c:pt>
                <c:pt idx="310">
                  <c:v>573.1339964688527</c:v>
                </c:pt>
                <c:pt idx="311">
                  <c:v>574.9828158123006</c:v>
                </c:pt>
                <c:pt idx="312">
                  <c:v>576.8316351557485</c:v>
                </c:pt>
                <c:pt idx="313">
                  <c:v>578.6804544991963</c:v>
                </c:pt>
                <c:pt idx="314">
                  <c:v>580.5292738426442</c:v>
                </c:pt>
                <c:pt idx="315">
                  <c:v>582.3780931860921</c:v>
                </c:pt>
                <c:pt idx="316">
                  <c:v>584.22691252954</c:v>
                </c:pt>
                <c:pt idx="317">
                  <c:v>586.0757318729878</c:v>
                </c:pt>
                <c:pt idx="318">
                  <c:v>587.9245512164357</c:v>
                </c:pt>
                <c:pt idx="319">
                  <c:v>589.7733705598836</c:v>
                </c:pt>
                <c:pt idx="320">
                  <c:v>591.6221899033314</c:v>
                </c:pt>
                <c:pt idx="321">
                  <c:v>593.4710092467793</c:v>
                </c:pt>
                <c:pt idx="322">
                  <c:v>595.3198285902272</c:v>
                </c:pt>
                <c:pt idx="323">
                  <c:v>597.1686479336751</c:v>
                </c:pt>
                <c:pt idx="324">
                  <c:v>599.0174672771229</c:v>
                </c:pt>
                <c:pt idx="325">
                  <c:v>600.8662866205708</c:v>
                </c:pt>
                <c:pt idx="326">
                  <c:v>602.7151059640187</c:v>
                </c:pt>
                <c:pt idx="327">
                  <c:v>604.5639253074665</c:v>
                </c:pt>
                <c:pt idx="328">
                  <c:v>606.4127446509144</c:v>
                </c:pt>
                <c:pt idx="329">
                  <c:v>608.2615639943623</c:v>
                </c:pt>
                <c:pt idx="330">
                  <c:v>610.1103833378102</c:v>
                </c:pt>
                <c:pt idx="331">
                  <c:v>611.959202681258</c:v>
                </c:pt>
                <c:pt idx="332">
                  <c:v>613.8080220247059</c:v>
                </c:pt>
                <c:pt idx="333">
                  <c:v>615.6568413681538</c:v>
                </c:pt>
                <c:pt idx="334">
                  <c:v>617.5056607116016</c:v>
                </c:pt>
                <c:pt idx="335">
                  <c:v>619.3544800550495</c:v>
                </c:pt>
                <c:pt idx="336">
                  <c:v>621.2032993984974</c:v>
                </c:pt>
                <c:pt idx="337">
                  <c:v>623.0521187419453</c:v>
                </c:pt>
                <c:pt idx="338">
                  <c:v>624.9009380853931</c:v>
                </c:pt>
                <c:pt idx="339">
                  <c:v>626.749757428841</c:v>
                </c:pt>
                <c:pt idx="340">
                  <c:v>628.5985767722889</c:v>
                </c:pt>
                <c:pt idx="341">
                  <c:v>630.4473961157368</c:v>
                </c:pt>
                <c:pt idx="342">
                  <c:v>632.2962154591846</c:v>
                </c:pt>
                <c:pt idx="343">
                  <c:v>634.1450348026325</c:v>
                </c:pt>
                <c:pt idx="344">
                  <c:v>635.9938541460804</c:v>
                </c:pt>
                <c:pt idx="345">
                  <c:v>637.8426734895282</c:v>
                </c:pt>
                <c:pt idx="346">
                  <c:v>639.6914928329761</c:v>
                </c:pt>
                <c:pt idx="347">
                  <c:v>641.540312176424</c:v>
                </c:pt>
                <c:pt idx="348">
                  <c:v>643.3891315198719</c:v>
                </c:pt>
                <c:pt idx="349">
                  <c:v>645.2379508633197</c:v>
                </c:pt>
                <c:pt idx="350">
                  <c:v>647.0867702067676</c:v>
                </c:pt>
                <c:pt idx="351">
                  <c:v>648.9355895502155</c:v>
                </c:pt>
                <c:pt idx="352">
                  <c:v>650.7844088936633</c:v>
                </c:pt>
                <c:pt idx="353">
                  <c:v>652.6332282371112</c:v>
                </c:pt>
                <c:pt idx="354">
                  <c:v>654.4820475805591</c:v>
                </c:pt>
                <c:pt idx="355">
                  <c:v>656.330866924007</c:v>
                </c:pt>
                <c:pt idx="356">
                  <c:v>658.1796862674548</c:v>
                </c:pt>
                <c:pt idx="357">
                  <c:v>660.0285056109027</c:v>
                </c:pt>
                <c:pt idx="358">
                  <c:v>661.8773249543506</c:v>
                </c:pt>
                <c:pt idx="359">
                  <c:v>663.7261442977984</c:v>
                </c:pt>
                <c:pt idx="360">
                  <c:v>665.5749636412463</c:v>
                </c:pt>
                <c:pt idx="361">
                  <c:v>667.4237829846942</c:v>
                </c:pt>
                <c:pt idx="362">
                  <c:v>669.272602328142</c:v>
                </c:pt>
                <c:pt idx="363">
                  <c:v>671.1214216715899</c:v>
                </c:pt>
                <c:pt idx="364">
                  <c:v>672.9702410150378</c:v>
                </c:pt>
                <c:pt idx="365">
                  <c:v>674.8190603584857</c:v>
                </c:pt>
                <c:pt idx="366">
                  <c:v>676.6678797019335</c:v>
                </c:pt>
                <c:pt idx="367">
                  <c:v>678.5166990453814</c:v>
                </c:pt>
                <c:pt idx="368">
                  <c:v>680.3655183888293</c:v>
                </c:pt>
                <c:pt idx="369">
                  <c:v>682.2143377322772</c:v>
                </c:pt>
                <c:pt idx="370">
                  <c:v>684.063157075725</c:v>
                </c:pt>
                <c:pt idx="371">
                  <c:v>685.9119764191729</c:v>
                </c:pt>
                <c:pt idx="372">
                  <c:v>687.7607957626208</c:v>
                </c:pt>
                <c:pt idx="373">
                  <c:v>689.6096151060686</c:v>
                </c:pt>
                <c:pt idx="374">
                  <c:v>691.4584344495165</c:v>
                </c:pt>
                <c:pt idx="375">
                  <c:v>693.3072537929644</c:v>
                </c:pt>
                <c:pt idx="376">
                  <c:v>695.1560731364123</c:v>
                </c:pt>
                <c:pt idx="377">
                  <c:v>697.0048924798601</c:v>
                </c:pt>
                <c:pt idx="378">
                  <c:v>698.853711823308</c:v>
                </c:pt>
                <c:pt idx="379">
                  <c:v>700.7025311667559</c:v>
                </c:pt>
                <c:pt idx="380">
                  <c:v>702.5513505102037</c:v>
                </c:pt>
                <c:pt idx="381">
                  <c:v>704.4001698536516</c:v>
                </c:pt>
                <c:pt idx="382">
                  <c:v>706.2489891970995</c:v>
                </c:pt>
                <c:pt idx="383">
                  <c:v>708.0978085405474</c:v>
                </c:pt>
                <c:pt idx="384">
                  <c:v>709.9466278839952</c:v>
                </c:pt>
                <c:pt idx="385">
                  <c:v>711.7954472274431</c:v>
                </c:pt>
                <c:pt idx="386">
                  <c:v>713.644266570891</c:v>
                </c:pt>
                <c:pt idx="387">
                  <c:v>715.4930859143388</c:v>
                </c:pt>
                <c:pt idx="388">
                  <c:v>717.3419052577867</c:v>
                </c:pt>
                <c:pt idx="389">
                  <c:v>719.1907246012346</c:v>
                </c:pt>
                <c:pt idx="390">
                  <c:v>721.0395439446825</c:v>
                </c:pt>
                <c:pt idx="391">
                  <c:v>722.8883632881303</c:v>
                </c:pt>
                <c:pt idx="392">
                  <c:v>724.7371826315782</c:v>
                </c:pt>
                <c:pt idx="393">
                  <c:v>726.5860019750261</c:v>
                </c:pt>
                <c:pt idx="394">
                  <c:v>728.434821318474</c:v>
                </c:pt>
                <c:pt idx="395">
                  <c:v>730.2836406619218</c:v>
                </c:pt>
                <c:pt idx="396">
                  <c:v>732.1324600053697</c:v>
                </c:pt>
                <c:pt idx="397">
                  <c:v>733.9812793488176</c:v>
                </c:pt>
                <c:pt idx="398">
                  <c:v>735.8300986922654</c:v>
                </c:pt>
                <c:pt idx="399">
                  <c:v>737.6789180357133</c:v>
                </c:pt>
                <c:pt idx="400">
                  <c:v>739.5277373791612</c:v>
                </c:pt>
              </c:numCache>
            </c:numRef>
          </c:xVal>
          <c:yVal>
            <c:numRef>
              <c:f>Modelbaseline!$Q$5:$Q$405</c:f>
              <c:numCache>
                <c:ptCount val="40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1</c:v>
                </c:pt>
                <c:pt idx="231">
                  <c:v>1</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1</c:v>
                </c:pt>
                <c:pt idx="246">
                  <c:v>1</c:v>
                </c:pt>
                <c:pt idx="247">
                  <c:v>1</c:v>
                </c:pt>
                <c:pt idx="248">
                  <c:v>1</c:v>
                </c:pt>
                <c:pt idx="249">
                  <c:v>1</c:v>
                </c:pt>
                <c:pt idx="250">
                  <c:v>1</c:v>
                </c:pt>
                <c:pt idx="251">
                  <c:v>1</c:v>
                </c:pt>
                <c:pt idx="252">
                  <c:v>1</c:v>
                </c:pt>
                <c:pt idx="253">
                  <c:v>1</c:v>
                </c:pt>
                <c:pt idx="254">
                  <c:v>1</c:v>
                </c:pt>
                <c:pt idx="255">
                  <c:v>1</c:v>
                </c:pt>
                <c:pt idx="256">
                  <c:v>1</c:v>
                </c:pt>
                <c:pt idx="257">
                  <c:v>1</c:v>
                </c:pt>
                <c:pt idx="258">
                  <c:v>1</c:v>
                </c:pt>
                <c:pt idx="259">
                  <c:v>1</c:v>
                </c:pt>
                <c:pt idx="260">
                  <c:v>1</c:v>
                </c:pt>
                <c:pt idx="261">
                  <c:v>1</c:v>
                </c:pt>
                <c:pt idx="262">
                  <c:v>1</c:v>
                </c:pt>
                <c:pt idx="263">
                  <c:v>1</c:v>
                </c:pt>
                <c:pt idx="264">
                  <c:v>1</c:v>
                </c:pt>
                <c:pt idx="265">
                  <c:v>1</c:v>
                </c:pt>
                <c:pt idx="266">
                  <c:v>1</c:v>
                </c:pt>
                <c:pt idx="267">
                  <c:v>1</c:v>
                </c:pt>
                <c:pt idx="268">
                  <c:v>1</c:v>
                </c:pt>
                <c:pt idx="269">
                  <c:v>1</c:v>
                </c:pt>
                <c:pt idx="270">
                  <c:v>1</c:v>
                </c:pt>
                <c:pt idx="271">
                  <c:v>1</c:v>
                </c:pt>
                <c:pt idx="272">
                  <c:v>1</c:v>
                </c:pt>
                <c:pt idx="273">
                  <c:v>1</c:v>
                </c:pt>
                <c:pt idx="274">
                  <c:v>1</c:v>
                </c:pt>
                <c:pt idx="275">
                  <c:v>1</c:v>
                </c:pt>
                <c:pt idx="276">
                  <c:v>1</c:v>
                </c:pt>
                <c:pt idx="277">
                  <c:v>1</c:v>
                </c:pt>
                <c:pt idx="278">
                  <c:v>1</c:v>
                </c:pt>
                <c:pt idx="279">
                  <c:v>1</c:v>
                </c:pt>
                <c:pt idx="280">
                  <c:v>1</c:v>
                </c:pt>
                <c:pt idx="281">
                  <c:v>1</c:v>
                </c:pt>
                <c:pt idx="282">
                  <c:v>1</c:v>
                </c:pt>
                <c:pt idx="283">
                  <c:v>1</c:v>
                </c:pt>
                <c:pt idx="284">
                  <c:v>1</c:v>
                </c:pt>
                <c:pt idx="285">
                  <c:v>1</c:v>
                </c:pt>
                <c:pt idx="286">
                  <c:v>1</c:v>
                </c:pt>
                <c:pt idx="287">
                  <c:v>1</c:v>
                </c:pt>
                <c:pt idx="288">
                  <c:v>1</c:v>
                </c:pt>
                <c:pt idx="289">
                  <c:v>1</c:v>
                </c:pt>
                <c:pt idx="290">
                  <c:v>1</c:v>
                </c:pt>
                <c:pt idx="291">
                  <c:v>1</c:v>
                </c:pt>
                <c:pt idx="292">
                  <c:v>1</c:v>
                </c:pt>
                <c:pt idx="293">
                  <c:v>1</c:v>
                </c:pt>
                <c:pt idx="294">
                  <c:v>1</c:v>
                </c:pt>
                <c:pt idx="295">
                  <c:v>1</c:v>
                </c:pt>
                <c:pt idx="296">
                  <c:v>1</c:v>
                </c:pt>
                <c:pt idx="297">
                  <c:v>1</c:v>
                </c:pt>
                <c:pt idx="298">
                  <c:v>1</c:v>
                </c:pt>
                <c:pt idx="299">
                  <c:v>1</c:v>
                </c:pt>
                <c:pt idx="300">
                  <c:v>1</c:v>
                </c:pt>
                <c:pt idx="301">
                  <c:v>1</c:v>
                </c:pt>
                <c:pt idx="302">
                  <c:v>1</c:v>
                </c:pt>
                <c:pt idx="303">
                  <c:v>1</c:v>
                </c:pt>
                <c:pt idx="304">
                  <c:v>1</c:v>
                </c:pt>
                <c:pt idx="305">
                  <c:v>1</c:v>
                </c:pt>
                <c:pt idx="306">
                  <c:v>1</c:v>
                </c:pt>
                <c:pt idx="307">
                  <c:v>1</c:v>
                </c:pt>
                <c:pt idx="308">
                  <c:v>1</c:v>
                </c:pt>
                <c:pt idx="309">
                  <c:v>1</c:v>
                </c:pt>
                <c:pt idx="310">
                  <c:v>1</c:v>
                </c:pt>
                <c:pt idx="311">
                  <c:v>1</c:v>
                </c:pt>
                <c:pt idx="312">
                  <c:v>1</c:v>
                </c:pt>
                <c:pt idx="313">
                  <c:v>1</c:v>
                </c:pt>
                <c:pt idx="314">
                  <c:v>1</c:v>
                </c:pt>
                <c:pt idx="315">
                  <c:v>1</c:v>
                </c:pt>
                <c:pt idx="316">
                  <c:v>1</c:v>
                </c:pt>
                <c:pt idx="317">
                  <c:v>1</c:v>
                </c:pt>
                <c:pt idx="318">
                  <c:v>1</c:v>
                </c:pt>
                <c:pt idx="319">
                  <c:v>1</c:v>
                </c:pt>
                <c:pt idx="320">
                  <c:v>1</c:v>
                </c:pt>
                <c:pt idx="321">
                  <c:v>1</c:v>
                </c:pt>
                <c:pt idx="322">
                  <c:v>1</c:v>
                </c:pt>
                <c:pt idx="323">
                  <c:v>1</c:v>
                </c:pt>
                <c:pt idx="324">
                  <c:v>1</c:v>
                </c:pt>
                <c:pt idx="325">
                  <c:v>1</c:v>
                </c:pt>
                <c:pt idx="326">
                  <c:v>1</c:v>
                </c:pt>
                <c:pt idx="327">
                  <c:v>1</c:v>
                </c:pt>
                <c:pt idx="328">
                  <c:v>1</c:v>
                </c:pt>
                <c:pt idx="329">
                  <c:v>1</c:v>
                </c:pt>
                <c:pt idx="330">
                  <c:v>1</c:v>
                </c:pt>
                <c:pt idx="331">
                  <c:v>1</c:v>
                </c:pt>
                <c:pt idx="332">
                  <c:v>1</c:v>
                </c:pt>
                <c:pt idx="333">
                  <c:v>1</c:v>
                </c:pt>
                <c:pt idx="334">
                  <c:v>1</c:v>
                </c:pt>
                <c:pt idx="335">
                  <c:v>1</c:v>
                </c:pt>
                <c:pt idx="336">
                  <c:v>1</c:v>
                </c:pt>
                <c:pt idx="337">
                  <c:v>1</c:v>
                </c:pt>
                <c:pt idx="338">
                  <c:v>1</c:v>
                </c:pt>
                <c:pt idx="339">
                  <c:v>1</c:v>
                </c:pt>
                <c:pt idx="340">
                  <c:v>1</c:v>
                </c:pt>
                <c:pt idx="341">
                  <c:v>1</c:v>
                </c:pt>
                <c:pt idx="342">
                  <c:v>1</c:v>
                </c:pt>
                <c:pt idx="343">
                  <c:v>1</c:v>
                </c:pt>
                <c:pt idx="344">
                  <c:v>1</c:v>
                </c:pt>
                <c:pt idx="345">
                  <c:v>1</c:v>
                </c:pt>
                <c:pt idx="346">
                  <c:v>1</c:v>
                </c:pt>
                <c:pt idx="347">
                  <c:v>1</c:v>
                </c:pt>
                <c:pt idx="348">
                  <c:v>1</c:v>
                </c:pt>
                <c:pt idx="349">
                  <c:v>1</c:v>
                </c:pt>
                <c:pt idx="350">
                  <c:v>1</c:v>
                </c:pt>
                <c:pt idx="351">
                  <c:v>1</c:v>
                </c:pt>
                <c:pt idx="352">
                  <c:v>1</c:v>
                </c:pt>
                <c:pt idx="353">
                  <c:v>1</c:v>
                </c:pt>
                <c:pt idx="354">
                  <c:v>1</c:v>
                </c:pt>
                <c:pt idx="355">
                  <c:v>1</c:v>
                </c:pt>
                <c:pt idx="356">
                  <c:v>1</c:v>
                </c:pt>
                <c:pt idx="357">
                  <c:v>1</c:v>
                </c:pt>
                <c:pt idx="358">
                  <c:v>1</c:v>
                </c:pt>
                <c:pt idx="359">
                  <c:v>1</c:v>
                </c:pt>
                <c:pt idx="360">
                  <c:v>1</c:v>
                </c:pt>
                <c:pt idx="361">
                  <c:v>1</c:v>
                </c:pt>
                <c:pt idx="362">
                  <c:v>1</c:v>
                </c:pt>
                <c:pt idx="363">
                  <c:v>1</c:v>
                </c:pt>
                <c:pt idx="364">
                  <c:v>1</c:v>
                </c:pt>
                <c:pt idx="365">
                  <c:v>1</c:v>
                </c:pt>
                <c:pt idx="366">
                  <c:v>1</c:v>
                </c:pt>
                <c:pt idx="367">
                  <c:v>1</c:v>
                </c:pt>
                <c:pt idx="368">
                  <c:v>1</c:v>
                </c:pt>
                <c:pt idx="369">
                  <c:v>1</c:v>
                </c:pt>
                <c:pt idx="370">
                  <c:v>1</c:v>
                </c:pt>
                <c:pt idx="371">
                  <c:v>1</c:v>
                </c:pt>
                <c:pt idx="372">
                  <c:v>1</c:v>
                </c:pt>
                <c:pt idx="373">
                  <c:v>1</c:v>
                </c:pt>
                <c:pt idx="374">
                  <c:v>1</c:v>
                </c:pt>
                <c:pt idx="375">
                  <c:v>1</c:v>
                </c:pt>
                <c:pt idx="376">
                  <c:v>1</c:v>
                </c:pt>
                <c:pt idx="377">
                  <c:v>1</c:v>
                </c:pt>
                <c:pt idx="378">
                  <c:v>1</c:v>
                </c:pt>
                <c:pt idx="379">
                  <c:v>1</c:v>
                </c:pt>
                <c:pt idx="380">
                  <c:v>1</c:v>
                </c:pt>
                <c:pt idx="381">
                  <c:v>1</c:v>
                </c:pt>
                <c:pt idx="382">
                  <c:v>1</c:v>
                </c:pt>
                <c:pt idx="383">
                  <c:v>1</c:v>
                </c:pt>
                <c:pt idx="384">
                  <c:v>1</c:v>
                </c:pt>
                <c:pt idx="385">
                  <c:v>1</c:v>
                </c:pt>
                <c:pt idx="386">
                  <c:v>1</c:v>
                </c:pt>
                <c:pt idx="387">
                  <c:v>1</c:v>
                </c:pt>
                <c:pt idx="388">
                  <c:v>1</c:v>
                </c:pt>
                <c:pt idx="389">
                  <c:v>1</c:v>
                </c:pt>
                <c:pt idx="390">
                  <c:v>1</c:v>
                </c:pt>
                <c:pt idx="391">
                  <c:v>1</c:v>
                </c:pt>
                <c:pt idx="392">
                  <c:v>1</c:v>
                </c:pt>
                <c:pt idx="393">
                  <c:v>1</c:v>
                </c:pt>
                <c:pt idx="394">
                  <c:v>1</c:v>
                </c:pt>
                <c:pt idx="395">
                  <c:v>1</c:v>
                </c:pt>
                <c:pt idx="396">
                  <c:v>1</c:v>
                </c:pt>
                <c:pt idx="397">
                  <c:v>1</c:v>
                </c:pt>
                <c:pt idx="398">
                  <c:v>1</c:v>
                </c:pt>
                <c:pt idx="399">
                  <c:v>1</c:v>
                </c:pt>
                <c:pt idx="400">
                  <c:v>1</c:v>
                </c:pt>
              </c:numCache>
            </c:numRef>
          </c:yVal>
          <c:smooth val="1"/>
        </c:ser>
        <c:ser>
          <c:idx val="1"/>
          <c:order val="2"/>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Modelbaseline!$B$5:$B$529</c:f>
              <c:numCache>
                <c:ptCount val="525"/>
                <c:pt idx="0">
                  <c:v>139.55454120735766</c:v>
                </c:pt>
                <c:pt idx="1">
                  <c:v>139.99936131680417</c:v>
                </c:pt>
                <c:pt idx="2">
                  <c:v>140.44559925850507</c:v>
                </c:pt>
                <c:pt idx="3">
                  <c:v>140.89325955169912</c:v>
                </c:pt>
                <c:pt idx="4">
                  <c:v>141.34234673003007</c:v>
                </c:pt>
                <c:pt idx="5">
                  <c:v>141.79286534159183</c:v>
                </c:pt>
                <c:pt idx="6">
                  <c:v>142.2448199489755</c:v>
                </c:pt>
                <c:pt idx="7">
                  <c:v>142.698215129315</c:v>
                </c:pt>
                <c:pt idx="8">
                  <c:v>143.15305547433343</c:v>
                </c:pt>
                <c:pt idx="9">
                  <c:v>143.60934559038978</c:v>
                </c:pt>
                <c:pt idx="10">
                  <c:v>144.06709009852557</c:v>
                </c:pt>
                <c:pt idx="11">
                  <c:v>144.52629363451115</c:v>
                </c:pt>
                <c:pt idx="12">
                  <c:v>144.98696084889352</c:v>
                </c:pt>
                <c:pt idx="13">
                  <c:v>145.44909640704276</c:v>
                </c:pt>
                <c:pt idx="14">
                  <c:v>145.91270498919948</c:v>
                </c:pt>
                <c:pt idx="15">
                  <c:v>146.3777912905223</c:v>
                </c:pt>
                <c:pt idx="16">
                  <c:v>146.84436002113537</c:v>
                </c:pt>
                <c:pt idx="17">
                  <c:v>147.3124159061757</c:v>
                </c:pt>
                <c:pt idx="18">
                  <c:v>147.78196368584165</c:v>
                </c:pt>
                <c:pt idx="19">
                  <c:v>148.25300811544057</c:v>
                </c:pt>
                <c:pt idx="20">
                  <c:v>148.72555396543692</c:v>
                </c:pt>
                <c:pt idx="21">
                  <c:v>149.1996060215008</c:v>
                </c:pt>
                <c:pt idx="22">
                  <c:v>149.67516908455633</c:v>
                </c:pt>
                <c:pt idx="23">
                  <c:v>150.15224797082985</c:v>
                </c:pt>
                <c:pt idx="24">
                  <c:v>150.63084751189947</c:v>
                </c:pt>
                <c:pt idx="25">
                  <c:v>151.11097255474405</c:v>
                </c:pt>
                <c:pt idx="26">
                  <c:v>151.5926279617902</c:v>
                </c:pt>
                <c:pt idx="27">
                  <c:v>152.07581861096483</c:v>
                </c:pt>
                <c:pt idx="28">
                  <c:v>152.56054939574227</c:v>
                </c:pt>
                <c:pt idx="29">
                  <c:v>153.0468252251945</c:v>
                </c:pt>
                <c:pt idx="30">
                  <c:v>153.53465102404084</c:v>
                </c:pt>
                <c:pt idx="31">
                  <c:v>154.02403173269775</c:v>
                </c:pt>
                <c:pt idx="32">
                  <c:v>154.51497230732906</c:v>
                </c:pt>
                <c:pt idx="33">
                  <c:v>155.00747771989566</c:v>
                </c:pt>
                <c:pt idx="34">
                  <c:v>155.50155295820653</c:v>
                </c:pt>
                <c:pt idx="35">
                  <c:v>155.9972030259689</c:v>
                </c:pt>
                <c:pt idx="36">
                  <c:v>156.49443294283887</c:v>
                </c:pt>
                <c:pt idx="37">
                  <c:v>156.9932477444725</c:v>
                </c:pt>
                <c:pt idx="38">
                  <c:v>157.4936524825763</c:v>
                </c:pt>
                <c:pt idx="39">
                  <c:v>157.995652224959</c:v>
                </c:pt>
                <c:pt idx="40">
                  <c:v>158.4992520555826</c:v>
                </c:pt>
                <c:pt idx="41">
                  <c:v>159.0044570746138</c:v>
                </c:pt>
                <c:pt idx="42">
                  <c:v>159.51127239847577</c:v>
                </c:pt>
                <c:pt idx="43">
                  <c:v>160.01970315989982</c:v>
                </c:pt>
                <c:pt idx="44">
                  <c:v>160.5297545079777</c:v>
                </c:pt>
                <c:pt idx="45">
                  <c:v>161.04143160821312</c:v>
                </c:pt>
                <c:pt idx="46">
                  <c:v>161.55473964257473</c:v>
                </c:pt>
                <c:pt idx="47">
                  <c:v>162.0696838095484</c:v>
                </c:pt>
                <c:pt idx="48">
                  <c:v>162.58626932418963</c:v>
                </c:pt>
                <c:pt idx="49">
                  <c:v>163.10450141817665</c:v>
                </c:pt>
                <c:pt idx="50">
                  <c:v>163.62438533986338</c:v>
                </c:pt>
                <c:pt idx="51">
                  <c:v>164.14592635433203</c:v>
                </c:pt>
                <c:pt idx="52">
                  <c:v>164.66912974344743</c:v>
                </c:pt>
                <c:pt idx="53">
                  <c:v>165.19400080590972</c:v>
                </c:pt>
                <c:pt idx="54">
                  <c:v>165.7205448573083</c:v>
                </c:pt>
                <c:pt idx="55">
                  <c:v>166.24876723017564</c:v>
                </c:pt>
                <c:pt idx="56">
                  <c:v>166.77867327404127</c:v>
                </c:pt>
                <c:pt idx="57">
                  <c:v>167.31026835548613</c:v>
                </c:pt>
                <c:pt idx="58">
                  <c:v>167.84355785819625</c:v>
                </c:pt>
                <c:pt idx="59">
                  <c:v>168.3785471830183</c:v>
                </c:pt>
                <c:pt idx="60">
                  <c:v>168.91524174801356</c:v>
                </c:pt>
                <c:pt idx="61">
                  <c:v>169.453646988513</c:v>
                </c:pt>
                <c:pt idx="62">
                  <c:v>169.99376835717246</c:v>
                </c:pt>
                <c:pt idx="63">
                  <c:v>170.53561132402731</c:v>
                </c:pt>
                <c:pt idx="64">
                  <c:v>171.07918137654872</c:v>
                </c:pt>
                <c:pt idx="65">
                  <c:v>171.62448401969854</c:v>
                </c:pt>
                <c:pt idx="66">
                  <c:v>172.17152477598546</c:v>
                </c:pt>
                <c:pt idx="67">
                  <c:v>172.7203091855212</c:v>
                </c:pt>
                <c:pt idx="68">
                  <c:v>173.27084280607386</c:v>
                </c:pt>
                <c:pt idx="69">
                  <c:v>173.8231312131308</c:v>
                </c:pt>
                <c:pt idx="70">
                  <c:v>174.37717999994652</c:v>
                </c:pt>
                <c:pt idx="71">
                  <c:v>174.9329947776061</c:v>
                </c:pt>
                <c:pt idx="72">
                  <c:v>175.49058117507906</c:v>
                </c:pt>
                <c:pt idx="73">
                  <c:v>176.04994483927644</c:v>
                </c:pt>
                <c:pt idx="74">
                  <c:v>176.61109143510882</c:v>
                </c:pt>
                <c:pt idx="75">
                  <c:v>177.17402664554317</c:v>
                </c:pt>
                <c:pt idx="76">
                  <c:v>177.73875617166047</c:v>
                </c:pt>
                <c:pt idx="77">
                  <c:v>178.30528573271368</c:v>
                </c:pt>
                <c:pt idx="78">
                  <c:v>178.873621066185</c:v>
                </c:pt>
                <c:pt idx="79">
                  <c:v>179.44376792784482</c:v>
                </c:pt>
                <c:pt idx="80">
                  <c:v>180.01573209180964</c:v>
                </c:pt>
                <c:pt idx="81">
                  <c:v>180.5895193506004</c:v>
                </c:pt>
                <c:pt idx="82">
                  <c:v>181.16513551520137</c:v>
                </c:pt>
                <c:pt idx="83">
                  <c:v>181.7425864151189</c:v>
                </c:pt>
                <c:pt idx="84">
                  <c:v>182.32187789844042</c:v>
                </c:pt>
                <c:pt idx="85">
                  <c:v>182.90301583189395</c:v>
                </c:pt>
                <c:pt idx="86">
                  <c:v>183.4860061009068</c:v>
                </c:pt>
                <c:pt idx="87">
                  <c:v>184.07085460966607</c:v>
                </c:pt>
                <c:pt idx="88">
                  <c:v>184.65756728117796</c:v>
                </c:pt>
                <c:pt idx="89">
                  <c:v>185.24615005732795</c:v>
                </c:pt>
                <c:pt idx="90">
                  <c:v>185.83660889894034</c:v>
                </c:pt>
                <c:pt idx="91">
                  <c:v>186.42894978583968</c:v>
                </c:pt>
                <c:pt idx="92">
                  <c:v>187.02317871691054</c:v>
                </c:pt>
                <c:pt idx="93">
                  <c:v>187.61930171015862</c:v>
                </c:pt>
                <c:pt idx="94">
                  <c:v>188.21732480277146</c:v>
                </c:pt>
                <c:pt idx="95">
                  <c:v>188.8172540511798</c:v>
                </c:pt>
                <c:pt idx="96">
                  <c:v>189.41909553111873</c:v>
                </c:pt>
                <c:pt idx="97">
                  <c:v>190.02285533768955</c:v>
                </c:pt>
                <c:pt idx="98">
                  <c:v>190.62853958542075</c:v>
                </c:pt>
                <c:pt idx="99">
                  <c:v>191.2361544083309</c:v>
                </c:pt>
                <c:pt idx="100">
                  <c:v>191.84570595999017</c:v>
                </c:pt>
                <c:pt idx="101">
                  <c:v>192.45720041358283</c:v>
                </c:pt>
                <c:pt idx="102">
                  <c:v>193.07064396196984</c:v>
                </c:pt>
                <c:pt idx="103">
                  <c:v>193.686042817751</c:v>
                </c:pt>
                <c:pt idx="104">
                  <c:v>194.3034032133288</c:v>
                </c:pt>
                <c:pt idx="105">
                  <c:v>194.92273140097095</c:v>
                </c:pt>
                <c:pt idx="106">
                  <c:v>195.54403365287374</c:v>
                </c:pt>
                <c:pt idx="107">
                  <c:v>196.16731626122572</c:v>
                </c:pt>
                <c:pt idx="108">
                  <c:v>196.79258553827125</c:v>
                </c:pt>
                <c:pt idx="109">
                  <c:v>197.41984781637478</c:v>
                </c:pt>
                <c:pt idx="110">
                  <c:v>198.04910944808466</c:v>
                </c:pt>
                <c:pt idx="111">
                  <c:v>198.68037680619653</c:v>
                </c:pt>
                <c:pt idx="112">
                  <c:v>199.3136562838204</c:v>
                </c:pt>
                <c:pt idx="113">
                  <c:v>199.94895429444276</c:v>
                </c:pt>
                <c:pt idx="114">
                  <c:v>200.58627727199328</c:v>
                </c:pt>
                <c:pt idx="115">
                  <c:v>201.22563167090905</c:v>
                </c:pt>
                <c:pt idx="116">
                  <c:v>201.86702396620026</c:v>
                </c:pt>
                <c:pt idx="117">
                  <c:v>202.51046065351568</c:v>
                </c:pt>
                <c:pt idx="118">
                  <c:v>203.15594824920876</c:v>
                </c:pt>
                <c:pt idx="119">
                  <c:v>203.8034932904027</c:v>
                </c:pt>
                <c:pt idx="120">
                  <c:v>204.453102335058</c:v>
                </c:pt>
                <c:pt idx="121">
                  <c:v>205.1047819620379</c:v>
                </c:pt>
                <c:pt idx="122">
                  <c:v>205.7585387711753</c:v>
                </c:pt>
                <c:pt idx="123">
                  <c:v>206.41437938333965</c:v>
                </c:pt>
                <c:pt idx="124">
                  <c:v>207.0723104405041</c:v>
                </c:pt>
                <c:pt idx="125">
                  <c:v>207.73233860581206</c:v>
                </c:pt>
                <c:pt idx="126">
                  <c:v>208.3944705636458</c:v>
                </c:pt>
                <c:pt idx="127">
                  <c:v>209.05871301969339</c:v>
                </c:pt>
                <c:pt idx="128">
                  <c:v>209.72507270101679</c:v>
                </c:pt>
                <c:pt idx="129">
                  <c:v>210.39355635611997</c:v>
                </c:pt>
                <c:pt idx="130">
                  <c:v>211.06417075501753</c:v>
                </c:pt>
                <c:pt idx="131">
                  <c:v>211.7369226893024</c:v>
                </c:pt>
                <c:pt idx="132">
                  <c:v>212.41181897221574</c:v>
                </c:pt>
                <c:pt idx="133">
                  <c:v>213.0888664387153</c:v>
                </c:pt>
                <c:pt idx="134">
                  <c:v>213.76807194554482</c:v>
                </c:pt>
                <c:pt idx="135">
                  <c:v>214.44944237130332</c:v>
                </c:pt>
                <c:pt idx="136">
                  <c:v>215.13298461651488</c:v>
                </c:pt>
                <c:pt idx="137">
                  <c:v>215.81870560369873</c:v>
                </c:pt>
                <c:pt idx="138">
                  <c:v>216.50661227743856</c:v>
                </c:pt>
                <c:pt idx="139">
                  <c:v>217.19671160445398</c:v>
                </c:pt>
                <c:pt idx="140">
                  <c:v>217.88901057367036</c:v>
                </c:pt>
                <c:pt idx="141">
                  <c:v>218.58351619628968</c:v>
                </c:pt>
                <c:pt idx="142">
                  <c:v>219.28023550586175</c:v>
                </c:pt>
                <c:pt idx="143">
                  <c:v>219.97917555835545</c:v>
                </c:pt>
                <c:pt idx="144">
                  <c:v>220.68034343222942</c:v>
                </c:pt>
                <c:pt idx="145">
                  <c:v>221.38374622850506</c:v>
                </c:pt>
                <c:pt idx="146">
                  <c:v>222.08939107083748</c:v>
                </c:pt>
                <c:pt idx="147">
                  <c:v>222.79728510558806</c:v>
                </c:pt>
                <c:pt idx="148">
                  <c:v>223.50743550189654</c:v>
                </c:pt>
                <c:pt idx="149">
                  <c:v>224.21984945175407</c:v>
                </c:pt>
                <c:pt idx="150">
                  <c:v>224.93453417007518</c:v>
                </c:pt>
                <c:pt idx="151">
                  <c:v>225.65149689477192</c:v>
                </c:pt>
                <c:pt idx="152">
                  <c:v>226.3707448868266</c:v>
                </c:pt>
                <c:pt idx="153">
                  <c:v>227.09228543036608</c:v>
                </c:pt>
                <c:pt idx="154">
                  <c:v>227.8161258327325</c:v>
                </c:pt>
                <c:pt idx="155">
                  <c:v>228.542273424562</c:v>
                </c:pt>
                <c:pt idx="156">
                  <c:v>229.27073555985586</c:v>
                </c:pt>
                <c:pt idx="157">
                  <c:v>230.0015196160557</c:v>
                </c:pt>
                <c:pt idx="158">
                  <c:v>230.73463299411833</c:v>
                </c:pt>
                <c:pt idx="159">
                  <c:v>231.47008311859005</c:v>
                </c:pt>
                <c:pt idx="160">
                  <c:v>232.20787743768295</c:v>
                </c:pt>
                <c:pt idx="161">
                  <c:v>232.94802342334955</c:v>
                </c:pt>
                <c:pt idx="162">
                  <c:v>233.69052857135875</c:v>
                </c:pt>
                <c:pt idx="163">
                  <c:v>234.43540040137157</c:v>
                </c:pt>
                <c:pt idx="164">
                  <c:v>235.1826464570177</c:v>
                </c:pt>
                <c:pt idx="165">
                  <c:v>235.932274305971</c:v>
                </c:pt>
                <c:pt idx="166">
                  <c:v>236.68429154002723</c:v>
                </c:pt>
                <c:pt idx="167">
                  <c:v>237.43870577518044</c:v>
                </c:pt>
                <c:pt idx="168">
                  <c:v>238.1955246517</c:v>
                </c:pt>
                <c:pt idx="169">
                  <c:v>238.9547558342081</c:v>
                </c:pt>
                <c:pt idx="170">
                  <c:v>239.7164070117576</c:v>
                </c:pt>
                <c:pt idx="171">
                  <c:v>240.48048589790906</c:v>
                </c:pt>
                <c:pt idx="172">
                  <c:v>241.24700023081004</c:v>
                </c:pt>
                <c:pt idx="173">
                  <c:v>242.01595777327267</c:v>
                </c:pt>
                <c:pt idx="174">
                  <c:v>242.78736631285258</c:v>
                </c:pt>
                <c:pt idx="175">
                  <c:v>243.56123366192756</c:v>
                </c:pt>
                <c:pt idx="176">
                  <c:v>244.33756765777687</c:v>
                </c:pt>
                <c:pt idx="177">
                  <c:v>245.11637616266077</c:v>
                </c:pt>
                <c:pt idx="178">
                  <c:v>245.89766706389915</c:v>
                </c:pt>
                <c:pt idx="179">
                  <c:v>246.68144827395295</c:v>
                </c:pt>
                <c:pt idx="180">
                  <c:v>247.46772773050324</c:v>
                </c:pt>
                <c:pt idx="181">
                  <c:v>248.25651339653183</c:v>
                </c:pt>
                <c:pt idx="182">
                  <c:v>249.04781326040208</c:v>
                </c:pt>
                <c:pt idx="183">
                  <c:v>249.84163533593977</c:v>
                </c:pt>
                <c:pt idx="184">
                  <c:v>250.63798766251364</c:v>
                </c:pt>
                <c:pt idx="185">
                  <c:v>251.43687830511794</c:v>
                </c:pt>
                <c:pt idx="186">
                  <c:v>252.23831535445328</c:v>
                </c:pt>
                <c:pt idx="187">
                  <c:v>253.04230692700884</c:v>
                </c:pt>
                <c:pt idx="188">
                  <c:v>253.84886116514448</c:v>
                </c:pt>
                <c:pt idx="189">
                  <c:v>254.65798623717353</c:v>
                </c:pt>
                <c:pt idx="190">
                  <c:v>255.46969033744452</c:v>
                </c:pt>
                <c:pt idx="191">
                  <c:v>256.28398168642553</c:v>
                </c:pt>
                <c:pt idx="192">
                  <c:v>257.10086853078667</c:v>
                </c:pt>
                <c:pt idx="193">
                  <c:v>257.9203591434836</c:v>
                </c:pt>
                <c:pt idx="194">
                  <c:v>258.74246182384155</c:v>
                </c:pt>
                <c:pt idx="195">
                  <c:v>259.5671848976393</c:v>
                </c:pt>
                <c:pt idx="196">
                  <c:v>260.3945367171937</c:v>
                </c:pt>
                <c:pt idx="197">
                  <c:v>261.2245256614425</c:v>
                </c:pt>
                <c:pt idx="198">
                  <c:v>262.05716013603273</c:v>
                </c:pt>
                <c:pt idx="199">
                  <c:v>262.89244857340253</c:v>
                </c:pt>
                <c:pt idx="200">
                  <c:v>263.73039943286847</c:v>
                </c:pt>
                <c:pt idx="201">
                  <c:v>264.57102120071045</c:v>
                </c:pt>
                <c:pt idx="202">
                  <c:v>265.4143223902576</c:v>
                </c:pt>
                <c:pt idx="203">
                  <c:v>266.2603115419749</c:v>
                </c:pt>
                <c:pt idx="204">
                  <c:v>267.1089972235495</c:v>
                </c:pt>
                <c:pt idx="205">
                  <c:v>267.9603880299768</c:v>
                </c:pt>
                <c:pt idx="206">
                  <c:v>268.8144925836489</c:v>
                </c:pt>
                <c:pt idx="207">
                  <c:v>269.67131953444084</c:v>
                </c:pt>
                <c:pt idx="208">
                  <c:v>270.53087755979857</c:v>
                </c:pt>
                <c:pt idx="209">
                  <c:v>271.3931753648267</c:v>
                </c:pt>
                <c:pt idx="210">
                  <c:v>272.258221682377</c:v>
                </c:pt>
                <c:pt idx="211">
                  <c:v>273.126025273136</c:v>
                </c:pt>
                <c:pt idx="212">
                  <c:v>273.9965949257148</c:v>
                </c:pt>
                <c:pt idx="213">
                  <c:v>274.86993945673754</c:v>
                </c:pt>
                <c:pt idx="214">
                  <c:v>275.7460677109305</c:v>
                </c:pt>
                <c:pt idx="215">
                  <c:v>276.62498856121204</c:v>
                </c:pt>
                <c:pt idx="216">
                  <c:v>277.5067109087823</c:v>
                </c:pt>
                <c:pt idx="217">
                  <c:v>278.3912436832135</c:v>
                </c:pt>
                <c:pt idx="218">
                  <c:v>279.27859584253963</c:v>
                </c:pt>
                <c:pt idx="219">
                  <c:v>280.16877637334846</c:v>
                </c:pt>
                <c:pt idx="220">
                  <c:v>281.06179429087155</c:v>
                </c:pt>
                <c:pt idx="221">
                  <c:v>281.957658639076</c:v>
                </c:pt>
                <c:pt idx="222">
                  <c:v>282.8563784907558</c:v>
                </c:pt>
                <c:pt idx="223">
                  <c:v>283.7579629476241</c:v>
                </c:pt>
                <c:pt idx="224">
                  <c:v>284.6624211404043</c:v>
                </c:pt>
                <c:pt idx="225">
                  <c:v>285.5697622289242</c:v>
                </c:pt>
                <c:pt idx="226">
                  <c:v>286.47999540220763</c:v>
                </c:pt>
                <c:pt idx="227">
                  <c:v>287.3931298785677</c:v>
                </c:pt>
                <c:pt idx="228">
                  <c:v>288.3091749057002</c:v>
                </c:pt>
                <c:pt idx="229">
                  <c:v>289.2281397607777</c:v>
                </c:pt>
                <c:pt idx="230">
                  <c:v>290.15003375054215</c:v>
                </c:pt>
                <c:pt idx="231">
                  <c:v>291.074866211401</c:v>
                </c:pt>
                <c:pt idx="232">
                  <c:v>292.00264650952045</c:v>
                </c:pt>
                <c:pt idx="233">
                  <c:v>292.9333840409207</c:v>
                </c:pt>
                <c:pt idx="234">
                  <c:v>293.86708823157124</c:v>
                </c:pt>
                <c:pt idx="235">
                  <c:v>294.80376853748623</c:v>
                </c:pt>
                <c:pt idx="236">
                  <c:v>295.74343444481946</c:v>
                </c:pt>
                <c:pt idx="237">
                  <c:v>296.6860954699621</c:v>
                </c:pt>
                <c:pt idx="238">
                  <c:v>297.6317611596376</c:v>
                </c:pt>
                <c:pt idx="239">
                  <c:v>298.58044109099916</c:v>
                </c:pt>
                <c:pt idx="240">
                  <c:v>299.5321448717274</c:v>
                </c:pt>
                <c:pt idx="241">
                  <c:v>300.4868821401235</c:v>
                </c:pt>
                <c:pt idx="242">
                  <c:v>301.44466256521343</c:v>
                </c:pt>
                <c:pt idx="243">
                  <c:v>302.40549584684123</c:v>
                </c:pt>
                <c:pt idx="244">
                  <c:v>303.3693917157688</c:v>
                </c:pt>
                <c:pt idx="245">
                  <c:v>304.3363599337734</c:v>
                </c:pt>
                <c:pt idx="246">
                  <c:v>305.30641029374806</c:v>
                </c:pt>
                <c:pt idx="247">
                  <c:v>306.27955261979963</c:v>
                </c:pt>
                <c:pt idx="248">
                  <c:v>307.2557967673486</c:v>
                </c:pt>
                <c:pt idx="249">
                  <c:v>308.235152623229</c:v>
                </c:pt>
                <c:pt idx="250">
                  <c:v>309.2176301057886</c:v>
                </c:pt>
                <c:pt idx="251">
                  <c:v>310.2032391649885</c:v>
                </c:pt>
                <c:pt idx="252">
                  <c:v>311.1919897825051</c:v>
                </c:pt>
                <c:pt idx="253">
                  <c:v>312.1838919718309</c:v>
                </c:pt>
                <c:pt idx="254">
                  <c:v>313.1789557783753</c:v>
                </c:pt>
                <c:pt idx="255">
                  <c:v>314.17719127956684</c:v>
                </c:pt>
                <c:pt idx="256">
                  <c:v>315.17860858495516</c:v>
                </c:pt>
                <c:pt idx="257">
                  <c:v>316.18321783631364</c:v>
                </c:pt>
                <c:pt idx="258">
                  <c:v>317.19102920774094</c:v>
                </c:pt>
                <c:pt idx="259">
                  <c:v>318.2020529057659</c:v>
                </c:pt>
                <c:pt idx="260">
                  <c:v>319.21629916944954</c:v>
                </c:pt>
                <c:pt idx="261">
                  <c:v>320.2337782704892</c:v>
                </c:pt>
                <c:pt idx="262">
                  <c:v>321.25450051332257</c:v>
                </c:pt>
                <c:pt idx="263">
                  <c:v>322.2784762352321</c:v>
                </c:pt>
                <c:pt idx="264">
                  <c:v>323.305715806449</c:v>
                </c:pt>
                <c:pt idx="265">
                  <c:v>324.3362296302594</c:v>
                </c:pt>
                <c:pt idx="266">
                  <c:v>325.3700281431092</c:v>
                </c:pt>
                <c:pt idx="267">
                  <c:v>326.4071218147095</c:v>
                </c:pt>
                <c:pt idx="268">
                  <c:v>327.4475211481429</c:v>
                </c:pt>
                <c:pt idx="269">
                  <c:v>328.49123667997014</c:v>
                </c:pt>
                <c:pt idx="270">
                  <c:v>329.5382789803357</c:v>
                </c:pt>
                <c:pt idx="271">
                  <c:v>330.58865865307627</c:v>
                </c:pt>
                <c:pt idx="272">
                  <c:v>331.6423863358275</c:v>
                </c:pt>
                <c:pt idx="273">
                  <c:v>332.69947270013154</c:v>
                </c:pt>
                <c:pt idx="274">
                  <c:v>333.7599284515454</c:v>
                </c:pt>
                <c:pt idx="275">
                  <c:v>334.8237643297497</c:v>
                </c:pt>
                <c:pt idx="276">
                  <c:v>335.8909911086558</c:v>
                </c:pt>
                <c:pt idx="277">
                  <c:v>336.9616195965174</c:v>
                </c:pt>
                <c:pt idx="278">
                  <c:v>338.0356606360382</c:v>
                </c:pt>
                <c:pt idx="279">
                  <c:v>339.11312510448226</c:v>
                </c:pt>
                <c:pt idx="280">
                  <c:v>340.1940239137843</c:v>
                </c:pt>
                <c:pt idx="281">
                  <c:v>341.2783680106599</c:v>
                </c:pt>
                <c:pt idx="282">
                  <c:v>342.3661683767168</c:v>
                </c:pt>
                <c:pt idx="283">
                  <c:v>343.457436028566</c:v>
                </c:pt>
                <c:pt idx="284">
                  <c:v>344.55218201793144</c:v>
                </c:pt>
                <c:pt idx="285">
                  <c:v>345.6504174317653</c:v>
                </c:pt>
                <c:pt idx="286">
                  <c:v>346.7521533923584</c:v>
                </c:pt>
                <c:pt idx="287">
                  <c:v>347.8574010574532</c:v>
                </c:pt>
                <c:pt idx="288">
                  <c:v>348.96617162035625</c:v>
                </c:pt>
                <c:pt idx="289">
                  <c:v>350.0784763100521</c:v>
                </c:pt>
                <c:pt idx="290">
                  <c:v>351.1943263913169</c:v>
                </c:pt>
                <c:pt idx="291">
                  <c:v>352.31373316483285</c:v>
                </c:pt>
                <c:pt idx="292">
                  <c:v>353.4367079673012</c:v>
                </c:pt>
                <c:pt idx="293">
                  <c:v>354.5632621715591</c:v>
                </c:pt>
                <c:pt idx="294">
                  <c:v>355.6934071866935</c:v>
                </c:pt>
                <c:pt idx="295">
                  <c:v>356.827154458157</c:v>
                </c:pt>
                <c:pt idx="296">
                  <c:v>357.96451546788387</c:v>
                </c:pt>
                <c:pt idx="297">
                  <c:v>359.1055017344063</c:v>
                </c:pt>
                <c:pt idx="298">
                  <c:v>360.2501248129702</c:v>
                </c:pt>
                <c:pt idx="299">
                  <c:v>361.398396295654</c:v>
                </c:pt>
                <c:pt idx="300">
                  <c:v>362.5503278114845</c:v>
                </c:pt>
                <c:pt idx="301">
                  <c:v>363.7059310265555</c:v>
                </c:pt>
                <c:pt idx="302">
                  <c:v>364.86521764414533</c:v>
                </c:pt>
                <c:pt idx="303">
                  <c:v>366.0281994048362</c:v>
                </c:pt>
                <c:pt idx="304">
                  <c:v>367.1948880866316</c:v>
                </c:pt>
                <c:pt idx="305">
                  <c:v>368.36529550507737</c:v>
                </c:pt>
                <c:pt idx="306">
                  <c:v>369.5394335133805</c:v>
                </c:pt>
                <c:pt idx="307">
                  <c:v>370.71731400252906</c:v>
                </c:pt>
                <c:pt idx="308">
                  <c:v>371.89894890141284</c:v>
                </c:pt>
                <c:pt idx="309">
                  <c:v>373.084350176944</c:v>
                </c:pt>
                <c:pt idx="310">
                  <c:v>374.2735298341789</c:v>
                </c:pt>
                <c:pt idx="311">
                  <c:v>375.46649991643795</c:v>
                </c:pt>
                <c:pt idx="312">
                  <c:v>376.66327250543003</c:v>
                </c:pt>
                <c:pt idx="313">
                  <c:v>377.86385972137305</c:v>
                </c:pt>
                <c:pt idx="314">
                  <c:v>379.06827372311733</c:v>
                </c:pt>
                <c:pt idx="315">
                  <c:v>380.2765267082687</c:v>
                </c:pt>
                <c:pt idx="316">
                  <c:v>381.48863091331225</c:v>
                </c:pt>
                <c:pt idx="317">
                  <c:v>382.70459861373496</c:v>
                </c:pt>
                <c:pt idx="318">
                  <c:v>383.92444212415216</c:v>
                </c:pt>
                <c:pt idx="319">
                  <c:v>385.1481737984307</c:v>
                </c:pt>
                <c:pt idx="320">
                  <c:v>386.3758060298146</c:v>
                </c:pt>
                <c:pt idx="321">
                  <c:v>387.6073512510503</c:v>
                </c:pt>
                <c:pt idx="322">
                  <c:v>388.8428219345133</c:v>
                </c:pt>
                <c:pt idx="323">
                  <c:v>390.0822305923326</c:v>
                </c:pt>
                <c:pt idx="324">
                  <c:v>391.32558977651996</c:v>
                </c:pt>
                <c:pt idx="325">
                  <c:v>392.5729120790954</c:v>
                </c:pt>
                <c:pt idx="326">
                  <c:v>393.8242101322163</c:v>
                </c:pt>
                <c:pt idx="327">
                  <c:v>395.0794966083003</c:v>
                </c:pt>
                <c:pt idx="328">
                  <c:v>396.3387842201613</c:v>
                </c:pt>
                <c:pt idx="329">
                  <c:v>397.6020857211333</c:v>
                </c:pt>
                <c:pt idx="330">
                  <c:v>398.86941390520036</c:v>
                </c:pt>
                <c:pt idx="331">
                  <c:v>400.14078160712705</c:v>
                </c:pt>
                <c:pt idx="332">
                  <c:v>401.41620170258653</c:v>
                </c:pt>
                <c:pt idx="333">
                  <c:v>402.6956871082935</c:v>
                </c:pt>
                <c:pt idx="334">
                  <c:v>403.97925078213336</c:v>
                </c:pt>
                <c:pt idx="335">
                  <c:v>405.2669057232938</c:v>
                </c:pt>
                <c:pt idx="336">
                  <c:v>406.55866497239646</c:v>
                </c:pt>
                <c:pt idx="337">
                  <c:v>407.8545416116295</c:v>
                </c:pt>
                <c:pt idx="338">
                  <c:v>409.1545487648785</c:v>
                </c:pt>
                <c:pt idx="339">
                  <c:v>410.4586995978614</c:v>
                </c:pt>
                <c:pt idx="340">
                  <c:v>411.76700731826094</c:v>
                </c:pt>
                <c:pt idx="341">
                  <c:v>413.079485175858</c:v>
                </c:pt>
                <c:pt idx="342">
                  <c:v>414.39614646266637</c:v>
                </c:pt>
                <c:pt idx="343">
                  <c:v>415.7170045130676</c:v>
                </c:pt>
                <c:pt idx="344">
                  <c:v>417.0420727039444</c:v>
                </c:pt>
                <c:pt idx="345">
                  <c:v>418.3713644548186</c:v>
                </c:pt>
                <c:pt idx="346">
                  <c:v>419.7048932279852</c:v>
                </c:pt>
                <c:pt idx="347">
                  <c:v>421.0426725286495</c:v>
                </c:pt>
                <c:pt idx="348">
                  <c:v>422.3847159050637</c:v>
                </c:pt>
                <c:pt idx="349">
                  <c:v>423.73103694866376</c:v>
                </c:pt>
                <c:pt idx="350">
                  <c:v>425.08164929420815</c:v>
                </c:pt>
                <c:pt idx="351">
                  <c:v>426.43656661991383</c:v>
                </c:pt>
                <c:pt idx="352">
                  <c:v>427.7958026475972</c:v>
                </c:pt>
                <c:pt idx="353">
                  <c:v>429.15937114281166</c:v>
                </c:pt>
                <c:pt idx="354">
                  <c:v>430.5272859149873</c:v>
                </c:pt>
                <c:pt idx="355">
                  <c:v>431.8995608175709</c:v>
                </c:pt>
                <c:pt idx="356">
                  <c:v>433.27620974816614</c:v>
                </c:pt>
                <c:pt idx="357">
                  <c:v>434.6572466486736</c:v>
                </c:pt>
                <c:pt idx="358">
                  <c:v>436.04268550543355</c:v>
                </c:pt>
                <c:pt idx="359">
                  <c:v>437.4325403493665</c:v>
                </c:pt>
                <c:pt idx="360">
                  <c:v>438.8268252561153</c:v>
                </c:pt>
                <c:pt idx="361">
                  <c:v>440.22555434618806</c:v>
                </c:pt>
                <c:pt idx="362">
                  <c:v>441.6287417851014</c:v>
                </c:pt>
                <c:pt idx="363">
                  <c:v>443.03640178352225</c:v>
                </c:pt>
                <c:pt idx="364">
                  <c:v>444.4485485974143</c:v>
                </c:pt>
                <c:pt idx="365">
                  <c:v>445.8651965281806</c:v>
                </c:pt>
                <c:pt idx="366">
                  <c:v>447.28635992280897</c:v>
                </c:pt>
                <c:pt idx="367">
                  <c:v>448.7120531740173</c:v>
                </c:pt>
                <c:pt idx="368">
                  <c:v>450.1422907203994</c:v>
                </c:pt>
                <c:pt idx="369">
                  <c:v>451.57708704657006</c:v>
                </c:pt>
                <c:pt idx="370">
                  <c:v>453.01645668331514</c:v>
                </c:pt>
                <c:pt idx="371">
                  <c:v>454.46041420773264</c:v>
                </c:pt>
                <c:pt idx="372">
                  <c:v>455.9089742433865</c:v>
                </c:pt>
                <c:pt idx="373">
                  <c:v>457.36215146045225</c:v>
                </c:pt>
                <c:pt idx="374">
                  <c:v>458.819960575865</c:v>
                </c:pt>
                <c:pt idx="375">
                  <c:v>460.2824163534692</c:v>
                </c:pt>
                <c:pt idx="376">
                  <c:v>461.7495336041679</c:v>
                </c:pt>
                <c:pt idx="377">
                  <c:v>463.22132718607327</c:v>
                </c:pt>
                <c:pt idx="378">
                  <c:v>464.6978120046555</c:v>
                </c:pt>
                <c:pt idx="379">
                  <c:v>466.179003012896</c:v>
                </c:pt>
                <c:pt idx="380">
                  <c:v>467.66491521143735</c:v>
                </c:pt>
                <c:pt idx="381">
                  <c:v>469.1555636487358</c:v>
                </c:pt>
                <c:pt idx="382">
                  <c:v>470.6509634212132</c:v>
                </c:pt>
                <c:pt idx="383">
                  <c:v>472.1511296734107</c:v>
                </c:pt>
                <c:pt idx="384">
                  <c:v>473.6560775981404</c:v>
                </c:pt>
                <c:pt idx="385">
                  <c:v>475.16582243664163</c:v>
                </c:pt>
                <c:pt idx="386">
                  <c:v>476.6803794787336</c:v>
                </c:pt>
                <c:pt idx="387">
                  <c:v>478.19976406297064</c:v>
                </c:pt>
                <c:pt idx="388">
                  <c:v>479.72399157679786</c:v>
                </c:pt>
                <c:pt idx="389">
                  <c:v>481.25307745670654</c:v>
                </c:pt>
                <c:pt idx="390">
                  <c:v>482.78703718839125</c:v>
                </c:pt>
                <c:pt idx="391">
                  <c:v>484.32588630690475</c:v>
                </c:pt>
                <c:pt idx="392">
                  <c:v>485.86964039681794</c:v>
                </c:pt>
                <c:pt idx="393">
                  <c:v>487.418315092376</c:v>
                </c:pt>
                <c:pt idx="394">
                  <c:v>488.9719260776572</c:v>
                </c:pt>
                <c:pt idx="395">
                  <c:v>490.53048908673156</c:v>
                </c:pt>
                <c:pt idx="396">
                  <c:v>492.09401990382094</c:v>
                </c:pt>
                <c:pt idx="397">
                  <c:v>493.6625343634568</c:v>
                </c:pt>
                <c:pt idx="398">
                  <c:v>495.2360483506435</c:v>
                </c:pt>
                <c:pt idx="399">
                  <c:v>496.8145778010171</c:v>
                </c:pt>
                <c:pt idx="400">
                  <c:v>498.3981387010075</c:v>
                </c:pt>
                <c:pt idx="401">
                  <c:v>499.9867470880002</c:v>
                </c:pt>
                <c:pt idx="402">
                  <c:v>501.580419050499</c:v>
                </c:pt>
                <c:pt idx="403">
                  <c:v>503.17917072828754</c:v>
                </c:pt>
                <c:pt idx="404">
                  <c:v>504.783018312595</c:v>
                </c:pt>
                <c:pt idx="405">
                  <c:v>506.3919780462587</c:v>
                </c:pt>
                <c:pt idx="406">
                  <c:v>508.0060662238887</c:v>
                </c:pt>
                <c:pt idx="407">
                  <c:v>509.62529919203297</c:v>
                </c:pt>
                <c:pt idx="408">
                  <c:v>511.24969334934343</c:v>
                </c:pt>
                <c:pt idx="409">
                  <c:v>512.8792651467402</c:v>
                </c:pt>
                <c:pt idx="410">
                  <c:v>514.5140310875807</c:v>
                </c:pt>
                <c:pt idx="411">
                  <c:v>516.1540077278255</c:v>
                </c:pt>
                <c:pt idx="412">
                  <c:v>517.7992116762077</c:v>
                </c:pt>
                <c:pt idx="413">
                  <c:v>519.449659594394</c:v>
                </c:pt>
                <c:pt idx="414">
                  <c:v>521.1053681971628</c:v>
                </c:pt>
                <c:pt idx="415">
                  <c:v>522.7663542525751</c:v>
                </c:pt>
                <c:pt idx="416">
                  <c:v>524.4326345821279</c:v>
                </c:pt>
                <c:pt idx="417">
                  <c:v>526.1042260609433</c:v>
                </c:pt>
                <c:pt idx="418">
                  <c:v>527.7811456179284</c:v>
                </c:pt>
                <c:pt idx="419">
                  <c:v>529.4634102359514</c:v>
                </c:pt>
                <c:pt idx="420">
                  <c:v>531.1510369520117</c:v>
                </c:pt>
                <c:pt idx="421">
                  <c:v>532.844042857413</c:v>
                </c:pt>
                <c:pt idx="422">
                  <c:v>534.5424450979361</c:v>
                </c:pt>
                <c:pt idx="423">
                  <c:v>536.2462608740136</c:v>
                </c:pt>
                <c:pt idx="424">
                  <c:v>537.9555074409012</c:v>
                </c:pt>
                <c:pt idx="425">
                  <c:v>539.6702021088566</c:v>
                </c:pt>
                <c:pt idx="426">
                  <c:v>541.3903622433119</c:v>
                </c:pt>
                <c:pt idx="427">
                  <c:v>543.11600526505</c:v>
                </c:pt>
                <c:pt idx="428">
                  <c:v>544.847148650382</c:v>
                </c:pt>
                <c:pt idx="429">
                  <c:v>546.5838099313229</c:v>
                </c:pt>
                <c:pt idx="430">
                  <c:v>548.3260066957704</c:v>
                </c:pt>
                <c:pt idx="431">
                  <c:v>550.0737565876809</c:v>
                </c:pt>
                <c:pt idx="432">
                  <c:v>551.8270773072512</c:v>
                </c:pt>
                <c:pt idx="433">
                  <c:v>553.5859866110956</c:v>
                </c:pt>
                <c:pt idx="434">
                  <c:v>555.3505023124264</c:v>
                </c:pt>
                <c:pt idx="435">
                  <c:v>557.1206422812343</c:v>
                </c:pt>
                <c:pt idx="436">
                  <c:v>558.8964244444696</c:v>
                </c:pt>
                <c:pt idx="437">
                  <c:v>560.6778667862224</c:v>
                </c:pt>
                <c:pt idx="438">
                  <c:v>562.4649873479066</c:v>
                </c:pt>
                <c:pt idx="439">
                  <c:v>564.2578042284421</c:v>
                </c:pt>
                <c:pt idx="440">
                  <c:v>566.0563355844371</c:v>
                </c:pt>
                <c:pt idx="441">
                  <c:v>567.8605996303734</c:v>
                </c:pt>
                <c:pt idx="442">
                  <c:v>569.67061463879</c:v>
                </c:pt>
                <c:pt idx="443">
                  <c:v>571.4863989404672</c:v>
                </c:pt>
                <c:pt idx="444">
                  <c:v>573.3079709246148</c:v>
                </c:pt>
                <c:pt idx="445">
                  <c:v>575.1353490390563</c:v>
                </c:pt>
                <c:pt idx="446">
                  <c:v>576.9685517904163</c:v>
                </c:pt>
                <c:pt idx="447">
                  <c:v>578.807597744308</c:v>
                </c:pt>
                <c:pt idx="448">
                  <c:v>580.6525055255217</c:v>
                </c:pt>
                <c:pt idx="449">
                  <c:v>582.5032938182114</c:v>
                </c:pt>
                <c:pt idx="450">
                  <c:v>584.3599813660869</c:v>
                </c:pt>
                <c:pt idx="451">
                  <c:v>586.2225869726017</c:v>
                </c:pt>
                <c:pt idx="452">
                  <c:v>588.0911295011441</c:v>
                </c:pt>
                <c:pt idx="453">
                  <c:v>589.965627875228</c:v>
                </c:pt>
                <c:pt idx="454">
                  <c:v>591.8461010786848</c:v>
                </c:pt>
                <c:pt idx="455">
                  <c:v>593.7325681558558</c:v>
                </c:pt>
                <c:pt idx="456">
                  <c:v>595.6250482117849</c:v>
                </c:pt>
                <c:pt idx="457">
                  <c:v>597.523560412409</c:v>
                </c:pt>
                <c:pt idx="458">
                  <c:v>599.4281239847593</c:v>
                </c:pt>
                <c:pt idx="459">
                  <c:v>601.3387582171489</c:v>
                </c:pt>
                <c:pt idx="460">
                  <c:v>603.2554824593728</c:v>
                </c:pt>
                <c:pt idx="461">
                  <c:v>605.1783161229014</c:v>
                </c:pt>
                <c:pt idx="462">
                  <c:v>607.1072786810776</c:v>
                </c:pt>
                <c:pt idx="463">
                  <c:v>609.0423896693148</c:v>
                </c:pt>
                <c:pt idx="464">
                  <c:v>610.9836686852927</c:v>
                </c:pt>
                <c:pt idx="465">
                  <c:v>612.9311353891587</c:v>
                </c:pt>
                <c:pt idx="466">
                  <c:v>614.884809503725</c:v>
                </c:pt>
                <c:pt idx="467">
                  <c:v>616.8447108146687</c:v>
                </c:pt>
                <c:pt idx="468">
                  <c:v>618.8108591707324</c:v>
                </c:pt>
                <c:pt idx="469">
                  <c:v>620.7832744839254</c:v>
                </c:pt>
                <c:pt idx="470">
                  <c:v>622.7619767297255</c:v>
                </c:pt>
                <c:pt idx="471">
                  <c:v>624.7469859472789</c:v>
                </c:pt>
                <c:pt idx="472">
                  <c:v>626.7383222396072</c:v>
                </c:pt>
                <c:pt idx="473">
                  <c:v>628.7360057738084</c:v>
                </c:pt>
                <c:pt idx="474">
                  <c:v>630.7400567812616</c:v>
                </c:pt>
                <c:pt idx="475">
                  <c:v>632.7504955578319</c:v>
                </c:pt>
                <c:pt idx="476">
                  <c:v>634.7673424640765</c:v>
                </c:pt>
                <c:pt idx="477">
                  <c:v>636.7906179254489</c:v>
                </c:pt>
                <c:pt idx="478">
                  <c:v>638.8203424325092</c:v>
                </c:pt>
                <c:pt idx="479">
                  <c:v>640.8565365411284</c:v>
                </c:pt>
                <c:pt idx="480">
                  <c:v>642.8992208726986</c:v>
                </c:pt>
                <c:pt idx="481">
                  <c:v>644.9484161143407</c:v>
                </c:pt>
                <c:pt idx="482">
                  <c:v>647.0041430191146</c:v>
                </c:pt>
                <c:pt idx="483">
                  <c:v>649.0664224062293</c:v>
                </c:pt>
                <c:pt idx="484">
                  <c:v>651.1352751612523</c:v>
                </c:pt>
                <c:pt idx="485">
                  <c:v>653.2107222363235</c:v>
                </c:pt>
                <c:pt idx="486">
                  <c:v>655.292784650366</c:v>
                </c:pt>
                <c:pt idx="487">
                  <c:v>657.3814834892994</c:v>
                </c:pt>
                <c:pt idx="488">
                  <c:v>659.4768399062533</c:v>
                </c:pt>
                <c:pt idx="489">
                  <c:v>661.57887512178</c:v>
                </c:pt>
                <c:pt idx="490">
                  <c:v>663.6876104240724</c:v>
                </c:pt>
                <c:pt idx="491">
                  <c:v>665.8030671691773</c:v>
                </c:pt>
                <c:pt idx="492">
                  <c:v>667.9252667812127</c:v>
                </c:pt>
                <c:pt idx="493">
                  <c:v>670.054230752584</c:v>
                </c:pt>
                <c:pt idx="494">
                  <c:v>672.1899806442023</c:v>
                </c:pt>
                <c:pt idx="495">
                  <c:v>674.3325380857033</c:v>
                </c:pt>
                <c:pt idx="496">
                  <c:v>676.4819247756637</c:v>
                </c:pt>
                <c:pt idx="497">
                  <c:v>678.6381624818247</c:v>
                </c:pt>
                <c:pt idx="498">
                  <c:v>680.8012730413099</c:v>
                </c:pt>
                <c:pt idx="499">
                  <c:v>682.9712783608496</c:v>
                </c:pt>
                <c:pt idx="500">
                  <c:v>685.1482004169933</c:v>
                </c:pt>
                <c:pt idx="501">
                  <c:v>687.3320612563458</c:v>
                </c:pt>
                <c:pt idx="502">
                  <c:v>689.5228829957822</c:v>
                </c:pt>
                <c:pt idx="503">
                  <c:v>691.7206878226737</c:v>
                </c:pt>
                <c:pt idx="504">
                  <c:v>693.9254979951102</c:v>
                </c:pt>
                <c:pt idx="505">
                  <c:v>696.1373358421299</c:v>
                </c:pt>
                <c:pt idx="506">
                  <c:v>698.3562237639425</c:v>
                </c:pt>
                <c:pt idx="507">
                  <c:v>700.5821842321566</c:v>
                </c:pt>
                <c:pt idx="508">
                  <c:v>702.8152397900075</c:v>
                </c:pt>
                <c:pt idx="509">
                  <c:v>705.0554130525855</c:v>
                </c:pt>
                <c:pt idx="510">
                  <c:v>707.3027267070655</c:v>
                </c:pt>
                <c:pt idx="511">
                  <c:v>709.5572035129344</c:v>
                </c:pt>
                <c:pt idx="512">
                  <c:v>711.8188663022248</c:v>
                </c:pt>
                <c:pt idx="513">
                  <c:v>714.0877379797447</c:v>
                </c:pt>
                <c:pt idx="514">
                  <c:v>716.363841523309</c:v>
                </c:pt>
                <c:pt idx="515">
                  <c:v>718.6471999839732</c:v>
                </c:pt>
                <c:pt idx="516">
                  <c:v>720.9378364862666</c:v>
                </c:pt>
                <c:pt idx="517">
                  <c:v>723.2357742284248</c:v>
                </c:pt>
                <c:pt idx="518">
                  <c:v>725.5410364826276</c:v>
                </c:pt>
                <c:pt idx="519">
                  <c:v>727.853646595233</c:v>
                </c:pt>
                <c:pt idx="520">
                  <c:v>730.1736279870136</c:v>
                </c:pt>
                <c:pt idx="521">
                  <c:v>732.5010041533939</c:v>
                </c:pt>
                <c:pt idx="522">
                  <c:v>734.8357986646886</c:v>
                </c:pt>
                <c:pt idx="523">
                  <c:v>737.1780351663417</c:v>
                </c:pt>
                <c:pt idx="524">
                  <c:v>739.5277373791636</c:v>
                </c:pt>
              </c:numCache>
            </c:numRef>
          </c:xVal>
          <c:yVal>
            <c:numRef>
              <c:f>Modelbaseline!$C$5:$C$529</c:f>
              <c:numCache>
                <c:ptCount val="525"/>
                <c:pt idx="0">
                  <c:v>0.9986501019683699</c:v>
                </c:pt>
                <c:pt idx="1">
                  <c:v>0.9986051127645078</c:v>
                </c:pt>
                <c:pt idx="2">
                  <c:v>0.99855875808266</c:v>
                </c:pt>
                <c:pt idx="3">
                  <c:v>0.9985110012547626</c:v>
                </c:pt>
                <c:pt idx="4">
                  <c:v>0.998461804788262</c:v>
                </c:pt>
                <c:pt idx="5">
                  <c:v>0.9984111303526352</c:v>
                </c:pt>
                <c:pt idx="6">
                  <c:v>0.998358938765843</c:v>
                </c:pt>
                <c:pt idx="7">
                  <c:v>0.9983051899807227</c:v>
                </c:pt>
                <c:pt idx="8">
                  <c:v>0.9982498430713239</c:v>
                </c:pt>
                <c:pt idx="9">
                  <c:v>0.9981928562191936</c:v>
                </c:pt>
                <c:pt idx="10">
                  <c:v>0.998134186699616</c:v>
                </c:pt>
                <c:pt idx="11">
                  <c:v>0.9980737908678121</c:v>
                </c:pt>
                <c:pt idx="12">
                  <c:v>0.9980116241451057</c:v>
                </c:pt>
                <c:pt idx="13">
                  <c:v>0.9979476410050603</c:v>
                </c:pt>
                <c:pt idx="14">
                  <c:v>0.9978817949595954</c:v>
                </c:pt>
                <c:pt idx="15">
                  <c:v>0.9978140385450868</c:v>
                </c:pt>
                <c:pt idx="16">
                  <c:v>0.9977443233084576</c:v>
                </c:pt>
                <c:pt idx="17">
                  <c:v>0.9976725997932685</c:v>
                </c:pt>
                <c:pt idx="18">
                  <c:v>0.9975988175258107</c:v>
                </c:pt>
                <c:pt idx="19">
                  <c:v>0.9975229250012141</c:v>
                </c:pt>
                <c:pt idx="20">
                  <c:v>0.997444869669572</c:v>
                </c:pt>
                <c:pt idx="21">
                  <c:v>0.9973645979220951</c:v>
                </c:pt>
                <c:pt idx="22">
                  <c:v>0.9972820550772987</c:v>
                </c:pt>
                <c:pt idx="23">
                  <c:v>0.997197185367235</c:v>
                </c:pt>
                <c:pt idx="24">
                  <c:v>0.9971099319237738</c:v>
                </c:pt>
                <c:pt idx="25">
                  <c:v>0.9970202367649453</c:v>
                </c:pt>
                <c:pt idx="26">
                  <c:v>0.9969280407813494</c:v>
                </c:pt>
                <c:pt idx="27">
                  <c:v>0.9968332837226421</c:v>
                </c:pt>
                <c:pt idx="28">
                  <c:v>0.9967359041841086</c:v>
                </c:pt>
                <c:pt idx="29">
                  <c:v>0.9966358395933307</c:v>
                </c:pt>
                <c:pt idx="30">
                  <c:v>0.9965330261969593</c:v>
                </c:pt>
                <c:pt idx="31">
                  <c:v>0.9964273990476001</c:v>
                </c:pt>
                <c:pt idx="32">
                  <c:v>0.9963188919908249</c:v>
                </c:pt>
                <c:pt idx="33">
                  <c:v>0.9962074376523145</c:v>
                </c:pt>
                <c:pt idx="34">
                  <c:v>0.9960929674251471</c:v>
                </c:pt>
                <c:pt idx="35">
                  <c:v>0.9959754114572416</c:v>
                </c:pt>
                <c:pt idx="36">
                  <c:v>0.9958546986389638</c:v>
                </c:pt>
                <c:pt idx="37">
                  <c:v>0.9957307565909105</c:v>
                </c:pt>
                <c:pt idx="38">
                  <c:v>0.9956035116518785</c:v>
                </c:pt>
                <c:pt idx="39">
                  <c:v>0.9954728888670326</c:v>
                </c:pt>
                <c:pt idx="40">
                  <c:v>0.9953388119762812</c:v>
                </c:pt>
                <c:pt idx="41">
                  <c:v>0.9952012034028737</c:v>
                </c:pt>
                <c:pt idx="42">
                  <c:v>0.9950599842422292</c:v>
                </c:pt>
                <c:pt idx="43">
                  <c:v>0.9949150742510088</c:v>
                </c:pt>
                <c:pt idx="44">
                  <c:v>0.9947663918364441</c:v>
                </c:pt>
                <c:pt idx="45">
                  <c:v>0.9946138540459332</c:v>
                </c:pt>
                <c:pt idx="46">
                  <c:v>0.9944573765569172</c:v>
                </c:pt>
                <c:pt idx="47">
                  <c:v>0.9942968736670491</c:v>
                </c:pt>
                <c:pt idx="48">
                  <c:v>0.9941322582846672</c:v>
                </c:pt>
                <c:pt idx="49">
                  <c:v>0.9939634419195872</c:v>
                </c:pt>
                <c:pt idx="50">
                  <c:v>0.9937903346742237</c:v>
                </c:pt>
                <c:pt idx="51">
                  <c:v>0.9936128452350567</c:v>
                </c:pt>
                <c:pt idx="52">
                  <c:v>0.9934308808644531</c:v>
                </c:pt>
                <c:pt idx="53">
                  <c:v>0.9932443473928592</c:v>
                </c:pt>
                <c:pt idx="54">
                  <c:v>0.9930531492113756</c:v>
                </c:pt>
                <c:pt idx="55">
                  <c:v>0.9928571892647284</c:v>
                </c:pt>
                <c:pt idx="56">
                  <c:v>0.9926563690446515</c:v>
                </c:pt>
                <c:pt idx="57">
                  <c:v>0.9924505885836906</c:v>
                </c:pt>
                <c:pt idx="58">
                  <c:v>0.9922397464494461</c:v>
                </c:pt>
                <c:pt idx="59">
                  <c:v>0.992023739739266</c:v>
                </c:pt>
                <c:pt idx="60">
                  <c:v>0.9918024640754036</c:v>
                </c:pt>
                <c:pt idx="61">
                  <c:v>0.991575813600654</c:v>
                </c:pt>
                <c:pt idx="62">
                  <c:v>0.9913436809744832</c:v>
                </c:pt>
                <c:pt idx="63">
                  <c:v>0.991105957369663</c:v>
                </c:pt>
                <c:pt idx="64">
                  <c:v>0.9908625324694271</c:v>
                </c:pt>
                <c:pt idx="65">
                  <c:v>0.9906132944651612</c:v>
                </c:pt>
                <c:pt idx="66">
                  <c:v>0.9903581300546415</c:v>
                </c:pt>
                <c:pt idx="67">
                  <c:v>0.9900969244408352</c:v>
                </c:pt>
                <c:pt idx="68">
                  <c:v>0.9898295613312801</c:v>
                </c:pt>
                <c:pt idx="69">
                  <c:v>0.9895559229380484</c:v>
                </c:pt>
                <c:pt idx="70">
                  <c:v>0.9892758899783236</c:v>
                </c:pt>
                <c:pt idx="71">
                  <c:v>0.988989341675588</c:v>
                </c:pt>
                <c:pt idx="72">
                  <c:v>0.9886961557614466</c:v>
                </c:pt>
                <c:pt idx="73">
                  <c:v>0.9883962084780958</c:v>
                </c:pt>
                <c:pt idx="74">
                  <c:v>0.9880893745814523</c:v>
                </c:pt>
                <c:pt idx="75">
                  <c:v>0.9877755273449547</c:v>
                </c:pt>
                <c:pt idx="76">
                  <c:v>0.9874545385640527</c:v>
                </c:pt>
                <c:pt idx="77">
                  <c:v>0.9871262785613973</c:v>
                </c:pt>
                <c:pt idx="78">
                  <c:v>0.9867906161927431</c:v>
                </c:pt>
                <c:pt idx="79">
                  <c:v>0.9864474188535793</c:v>
                </c:pt>
                <c:pt idx="80">
                  <c:v>0.9860965524865006</c:v>
                </c:pt>
                <c:pt idx="81">
                  <c:v>0.9857378815893304</c:v>
                </c:pt>
                <c:pt idx="82">
                  <c:v>0.98537126922401</c:v>
                </c:pt>
                <c:pt idx="83">
                  <c:v>0.9849965770262671</c:v>
                </c:pt>
                <c:pt idx="84">
                  <c:v>0.9846136652160737</c:v>
                </c:pt>
                <c:pt idx="85">
                  <c:v>0.9842223926089086</c:v>
                </c:pt>
                <c:pt idx="86">
                  <c:v>0.9838226166278331</c:v>
                </c:pt>
                <c:pt idx="87">
                  <c:v>0.9834141933163941</c:v>
                </c:pt>
                <c:pt idx="88">
                  <c:v>0.9829969773523664</c:v>
                </c:pt>
                <c:pt idx="89">
                  <c:v>0.982570822062342</c:v>
                </c:pt>
                <c:pt idx="90">
                  <c:v>0.9821355794371825</c:v>
                </c:pt>
                <c:pt idx="91">
                  <c:v>0.9816911001483402</c:v>
                </c:pt>
                <c:pt idx="92">
                  <c:v>0.9812372335650613</c:v>
                </c:pt>
                <c:pt idx="93">
                  <c:v>0.9807738277724818</c:v>
                </c:pt>
                <c:pt idx="94">
                  <c:v>0.9803007295906222</c:v>
                </c:pt>
                <c:pt idx="95">
                  <c:v>0.9798177845942946</c:v>
                </c:pt>
                <c:pt idx="96">
                  <c:v>0.9793248371339289</c:v>
                </c:pt>
                <c:pt idx="97">
                  <c:v>0.9788217303573267</c:v>
                </c:pt>
                <c:pt idx="98">
                  <c:v>0.9783083062323522</c:v>
                </c:pt>
                <c:pt idx="99">
                  <c:v>0.9777844055705674</c:v>
                </c:pt>
                <c:pt idx="100">
                  <c:v>0.9772498680518197</c:v>
                </c:pt>
                <c:pt idx="101">
                  <c:v>0.976704532249787</c:v>
                </c:pt>
                <c:pt idx="102">
                  <c:v>0.9761482356584904</c:v>
                </c:pt>
                <c:pt idx="103">
                  <c:v>0.9755808147197763</c:v>
                </c:pt>
                <c:pt idx="104">
                  <c:v>0.9750021048517784</c:v>
                </c:pt>
                <c:pt idx="105">
                  <c:v>0.9744119404783602</c:v>
                </c:pt>
                <c:pt idx="106">
                  <c:v>0.973810155059546</c:v>
                </c:pt>
                <c:pt idx="107">
                  <c:v>0.9731965811229438</c:v>
                </c:pt>
                <c:pt idx="108">
                  <c:v>0.972571050296162</c:v>
                </c:pt>
                <c:pt idx="109">
                  <c:v>0.9719333933402262</c:v>
                </c:pt>
                <c:pt idx="110">
                  <c:v>0.9712834401839963</c:v>
                </c:pt>
                <c:pt idx="111">
                  <c:v>0.9706210199595886</c:v>
                </c:pt>
                <c:pt idx="112">
                  <c:v>0.9699459610387982</c:v>
                </c:pt>
                <c:pt idx="113">
                  <c:v>0.969258091070532</c:v>
                </c:pt>
                <c:pt idx="114">
                  <c:v>0.9685572370192451</c:v>
                </c:pt>
                <c:pt idx="115">
                  <c:v>0.967843225204384</c:v>
                </c:pt>
                <c:pt idx="116">
                  <c:v>0.9671158813408339</c:v>
                </c:pt>
                <c:pt idx="117">
                  <c:v>0.9663750305803694</c:v>
                </c:pt>
                <c:pt idx="118">
                  <c:v>0.9656204975541077</c:v>
                </c:pt>
                <c:pt idx="119">
                  <c:v>0.9648521064159589</c:v>
                </c:pt>
                <c:pt idx="120">
                  <c:v>0.9640696808870719</c:v>
                </c:pt>
                <c:pt idx="121">
                  <c:v>0.9632730443012713</c:v>
                </c:pt>
                <c:pt idx="122">
                  <c:v>0.9624620196514808</c:v>
                </c:pt>
                <c:pt idx="123">
                  <c:v>0.9616364296371263</c:v>
                </c:pt>
                <c:pt idx="124">
                  <c:v>0.9607960967125148</c:v>
                </c:pt>
                <c:pt idx="125">
                  <c:v>0.9599408431361803</c:v>
                </c:pt>
                <c:pt idx="126">
                  <c:v>0.95907049102119</c:v>
                </c:pt>
                <c:pt idx="127">
                  <c:v>0.9581848623864023</c:v>
                </c:pt>
                <c:pt idx="128">
                  <c:v>0.9572837792086684</c:v>
                </c:pt>
                <c:pt idx="129">
                  <c:v>0.9563670634759653</c:v>
                </c:pt>
                <c:pt idx="130">
                  <c:v>0.9554345372414541</c:v>
                </c:pt>
                <c:pt idx="131">
                  <c:v>0.9544860226784474</c:v>
                </c:pt>
                <c:pt idx="132">
                  <c:v>0.953521342136277</c:v>
                </c:pt>
                <c:pt idx="133">
                  <c:v>0.9525403181970498</c:v>
                </c:pt>
                <c:pt idx="134">
                  <c:v>0.9515427737332741</c:v>
                </c:pt>
                <c:pt idx="135">
                  <c:v>0.9505285319663488</c:v>
                </c:pt>
                <c:pt idx="136">
                  <c:v>0.9494974165258931</c:v>
                </c:pt>
                <c:pt idx="137">
                  <c:v>0.9484492515099074</c:v>
                </c:pt>
                <c:pt idx="138">
                  <c:v>0.9473838615457447</c:v>
                </c:pt>
                <c:pt idx="139">
                  <c:v>0.946301071851877</c:v>
                </c:pt>
                <c:pt idx="140">
                  <c:v>0.9452007083004387</c:v>
                </c:pt>
                <c:pt idx="141">
                  <c:v>0.9440825974805271</c:v>
                </c:pt>
                <c:pt idx="142">
                  <c:v>0.9429465667622424</c:v>
                </c:pt>
                <c:pt idx="143">
                  <c:v>0.9417924443614435</c:v>
                </c:pt>
                <c:pt idx="144">
                  <c:v>0.9406200594052034</c:v>
                </c:pt>
                <c:pt idx="145">
                  <c:v>0.9394292419979374</c:v>
                </c:pt>
                <c:pt idx="146">
                  <c:v>0.9382198232881844</c:v>
                </c:pt>
                <c:pt idx="147">
                  <c:v>0.9369916355360178</c:v>
                </c:pt>
                <c:pt idx="148">
                  <c:v>0.9357445121810604</c:v>
                </c:pt>
                <c:pt idx="149">
                  <c:v>0.9344782879110797</c:v>
                </c:pt>
                <c:pt idx="150">
                  <c:v>0.933192798731138</c:v>
                </c:pt>
                <c:pt idx="151">
                  <c:v>0.9318878820332706</c:v>
                </c:pt>
                <c:pt idx="152">
                  <c:v>0.9305633766666643</c:v>
                </c:pt>
                <c:pt idx="153">
                  <c:v>0.9292191230083091</c:v>
                </c:pt>
                <c:pt idx="154">
                  <c:v>0.9278549630341008</c:v>
                </c:pt>
                <c:pt idx="155">
                  <c:v>0.926470740390346</c:v>
                </c:pt>
                <c:pt idx="156">
                  <c:v>0.9250663004656673</c:v>
                </c:pt>
                <c:pt idx="157">
                  <c:v>0.9236414904632552</c:v>
                </c:pt>
                <c:pt idx="158">
                  <c:v>0.9221961594734478</c:v>
                </c:pt>
                <c:pt idx="159">
                  <c:v>0.9207301585466017</c:v>
                </c:pt>
                <c:pt idx="160">
                  <c:v>0.9192433407662229</c:v>
                </c:pt>
                <c:pt idx="161">
                  <c:v>0.917735561322325</c:v>
                </c:pt>
                <c:pt idx="162">
                  <c:v>0.9162066775849796</c:v>
                </c:pt>
                <c:pt idx="163">
                  <c:v>0.9146565491780267</c:v>
                </c:pt>
                <c:pt idx="164">
                  <c:v>0.9130850380529086</c:v>
                </c:pt>
                <c:pt idx="165">
                  <c:v>0.9114920085625915</c:v>
                </c:pt>
                <c:pt idx="166">
                  <c:v>0.909877327535541</c:v>
                </c:pt>
                <c:pt idx="167">
                  <c:v>0.9082408643497126</c:v>
                </c:pt>
                <c:pt idx="168">
                  <c:v>0.9065824910065216</c:v>
                </c:pt>
                <c:pt idx="169">
                  <c:v>0.9049020822047542</c:v>
                </c:pt>
                <c:pt idx="170">
                  <c:v>0.9031995154143828</c:v>
                </c:pt>
                <c:pt idx="171">
                  <c:v>0.9014746709502452</c:v>
                </c:pt>
                <c:pt idx="172">
                  <c:v>0.899727432045551</c:v>
                </c:pt>
                <c:pt idx="173">
                  <c:v>0.8979576849251738</c:v>
                </c:pt>
                <c:pt idx="174">
                  <c:v>0.8961653188786924</c:v>
                </c:pt>
                <c:pt idx="175">
                  <c:v>0.8943502263331374</c:v>
                </c:pt>
                <c:pt idx="176">
                  <c:v>0.8925123029254057</c:v>
                </c:pt>
                <c:pt idx="177">
                  <c:v>0.8906514475743006</c:v>
                </c:pt>
                <c:pt idx="178">
                  <c:v>0.8887675625521578</c:v>
                </c:pt>
                <c:pt idx="179">
                  <c:v>0.886860553556015</c:v>
                </c:pt>
                <c:pt idx="180">
                  <c:v>0.884930329778284</c:v>
                </c:pt>
                <c:pt idx="181">
                  <c:v>0.8829768039768834</c:v>
                </c:pt>
                <c:pt idx="182">
                  <c:v>0.8809998925447914</c:v>
                </c:pt>
                <c:pt idx="183">
                  <c:v>0.8789995155789737</c:v>
                </c:pt>
                <c:pt idx="184">
                  <c:v>0.8769755969486485</c:v>
                </c:pt>
                <c:pt idx="185">
                  <c:v>0.8749280643628415</c:v>
                </c:pt>
                <c:pt idx="186">
                  <c:v>0.8728568494371934</c:v>
                </c:pt>
                <c:pt idx="187">
                  <c:v>0.8707618877599738</c:v>
                </c:pt>
                <c:pt idx="188">
                  <c:v>0.8686431189572608</c:v>
                </c:pt>
                <c:pt idx="189">
                  <c:v>0.8665004867572441</c:v>
                </c:pt>
                <c:pt idx="190">
                  <c:v>0.8643339390536087</c:v>
                </c:pt>
                <c:pt idx="191">
                  <c:v>0.8621434279679556</c:v>
                </c:pt>
                <c:pt idx="192">
                  <c:v>0.8599289099112221</c:v>
                </c:pt>
                <c:pt idx="193">
                  <c:v>0.8576903456440519</c:v>
                </c:pt>
                <c:pt idx="194">
                  <c:v>0.8554277003360813</c:v>
                </c:pt>
                <c:pt idx="195">
                  <c:v>0.8531409436240949</c:v>
                </c:pt>
                <c:pt idx="196">
                  <c:v>0.850830049669007</c:v>
                </c:pt>
                <c:pt idx="197">
                  <c:v>0.8484949972116446</c:v>
                </c:pt>
                <c:pt idx="198">
                  <c:v>0.8461357696272532</c:v>
                </c:pt>
                <c:pt idx="199">
                  <c:v>0.8437523549787335</c:v>
                </c:pt>
                <c:pt idx="200">
                  <c:v>0.8413447460685309</c:v>
                </c:pt>
                <c:pt idx="201">
                  <c:v>0.8389129404891569</c:v>
                </c:pt>
                <c:pt idx="202">
                  <c:v>0.8364569406722953</c:v>
                </c:pt>
                <c:pt idx="203">
                  <c:v>0.833976753936458</c:v>
                </c:pt>
                <c:pt idx="204">
                  <c:v>0.8314723925331496</c:v>
                </c:pt>
                <c:pt idx="205">
                  <c:v>0.8289438736915055</c:v>
                </c:pt>
                <c:pt idx="206">
                  <c:v>0.8263912196613626</c:v>
                </c:pt>
                <c:pt idx="207">
                  <c:v>0.8238144577547291</c:v>
                </c:pt>
                <c:pt idx="208">
                  <c:v>0.8212136203856153</c:v>
                </c:pt>
                <c:pt idx="209">
                  <c:v>0.8185887451081896</c:v>
                </c:pt>
                <c:pt idx="210">
                  <c:v>0.8159398746532271</c:v>
                </c:pt>
                <c:pt idx="211">
                  <c:v>0.813267056962814</c:v>
                </c:pt>
                <c:pt idx="212">
                  <c:v>0.8105703452232743</c:v>
                </c:pt>
                <c:pt idx="213">
                  <c:v>0.8078497978962902</c:v>
                </c:pt>
                <c:pt idx="214">
                  <c:v>0.805105478748178</c:v>
                </c:pt>
                <c:pt idx="215">
                  <c:v>0.8023374568772937</c:v>
                </c:pt>
                <c:pt idx="216">
                  <c:v>0.7995458067395362</c:v>
                </c:pt>
                <c:pt idx="217">
                  <c:v>0.7967306081719174</c:v>
                </c:pt>
                <c:pt idx="218">
                  <c:v>0.7938919464141726</c:v>
                </c:pt>
                <c:pt idx="219">
                  <c:v>0.791029912128384</c:v>
                </c:pt>
                <c:pt idx="220">
                  <c:v>0.7881446014165888</c:v>
                </c:pt>
                <c:pt idx="221">
                  <c:v>0.7852361158363482</c:v>
                </c:pt>
                <c:pt idx="222">
                  <c:v>0.7823045624142522</c:v>
                </c:pt>
                <c:pt idx="223">
                  <c:v>0.7793500536573356</c:v>
                </c:pt>
                <c:pt idx="224">
                  <c:v>0.7763727075623856</c:v>
                </c:pt>
                <c:pt idx="225">
                  <c:v>0.7733726476231167</c:v>
                </c:pt>
                <c:pt idx="226">
                  <c:v>0.7703500028351942</c:v>
                </c:pt>
                <c:pt idx="227">
                  <c:v>0.7673049076990872</c:v>
                </c:pt>
                <c:pt idx="228">
                  <c:v>0.7642375022207335</c:v>
                </c:pt>
                <c:pt idx="229">
                  <c:v>0.7611479319099977</c:v>
                </c:pt>
                <c:pt idx="230">
                  <c:v>0.7580363477769114</c:v>
                </c:pt>
                <c:pt idx="231">
                  <c:v>0.7549029063256749</c:v>
                </c:pt>
                <c:pt idx="232">
                  <c:v>0.7517477695464136</c:v>
                </c:pt>
                <c:pt idx="233">
                  <c:v>0.7485711049046739</c:v>
                </c:pt>
                <c:pt idx="234">
                  <c:v>0.7453730853286479</c:v>
                </c:pt>
                <c:pt idx="235">
                  <c:v>0.7421538891941191</c:v>
                </c:pt>
                <c:pt idx="236">
                  <c:v>0.7389137003071222</c:v>
                </c:pt>
                <c:pt idx="237">
                  <c:v>0.7356527078843061</c:v>
                </c:pt>
                <c:pt idx="238">
                  <c:v>0.7323711065310006</c:v>
                </c:pt>
                <c:pt idx="239">
                  <c:v>0.7290690962169778</c:v>
                </c:pt>
                <c:pt idx="240">
                  <c:v>0.7257468822499065</c:v>
                </c:pt>
                <c:pt idx="241">
                  <c:v>0.722404675246515</c:v>
                </c:pt>
                <c:pt idx="242">
                  <c:v>0.7190426911014154</c:v>
                </c:pt>
                <c:pt idx="243">
                  <c:v>0.7156611509536555</c:v>
                </c:pt>
                <c:pt idx="244">
                  <c:v>0.7122602811509525</c:v>
                </c:pt>
                <c:pt idx="245">
                  <c:v>0.7088403132116331</c:v>
                </c:pt>
                <c:pt idx="246">
                  <c:v>0.7054014837842812</c:v>
                </c:pt>
                <c:pt idx="247">
                  <c:v>0.7019440346051028</c:v>
                </c:pt>
                <c:pt idx="248">
                  <c:v>0.6984682124530129</c:v>
                </c:pt>
                <c:pt idx="249">
                  <c:v>0.6949742691024595</c:v>
                </c:pt>
                <c:pt idx="250">
                  <c:v>0.691462461273992</c:v>
                </c:pt>
                <c:pt idx="251">
                  <c:v>0.6879330505825882</c:v>
                </c:pt>
                <c:pt idx="252">
                  <c:v>0.6843863034837561</c:v>
                </c:pt>
                <c:pt idx="253">
                  <c:v>0.6808224912174228</c:v>
                </c:pt>
                <c:pt idx="254">
                  <c:v>0.6772418897496308</c:v>
                </c:pt>
                <c:pt idx="255">
                  <c:v>0.6736447797120584</c:v>
                </c:pt>
                <c:pt idx="256">
                  <c:v>0.6700314463393846</c:v>
                </c:pt>
                <c:pt idx="257">
                  <c:v>0.6664021794045205</c:v>
                </c:pt>
                <c:pt idx="258">
                  <c:v>0.6627572731517286</c:v>
                </c:pt>
                <c:pt idx="259">
                  <c:v>0.6590970262276554</c:v>
                </c:pt>
                <c:pt idx="260">
                  <c:v>0.6554217416103021</c:v>
                </c:pt>
                <c:pt idx="261">
                  <c:v>0.6517317265359602</c:v>
                </c:pt>
                <c:pt idx="262">
                  <c:v>0.6480272924241406</c:v>
                </c:pt>
                <c:pt idx="263">
                  <c:v>0.6443087548005244</c:v>
                </c:pt>
                <c:pt idx="264">
                  <c:v>0.6405764332179689</c:v>
                </c:pt>
                <c:pt idx="265">
                  <c:v>0.6368306511755966</c:v>
                </c:pt>
                <c:pt idx="266">
                  <c:v>0.6330717360360054</c:v>
                </c:pt>
                <c:pt idx="267">
                  <c:v>0.6293000189406308</c:v>
                </c:pt>
                <c:pt idx="268">
                  <c:v>0.6255158347232973</c:v>
                </c:pt>
                <c:pt idx="269">
                  <c:v>0.6217195218219965</c:v>
                </c:pt>
                <c:pt idx="270">
                  <c:v>0.6179114221889298</c:v>
                </c:pt>
                <c:pt idx="271">
                  <c:v>0.6140918811988544</c:v>
                </c:pt>
                <c:pt idx="272">
                  <c:v>0.6102612475557743</c:v>
                </c:pt>
                <c:pt idx="273">
                  <c:v>0.6064198731980164</c:v>
                </c:pt>
                <c:pt idx="274">
                  <c:v>0.6025681132017373</c:v>
                </c:pt>
                <c:pt idx="275">
                  <c:v>0.5987063256829006</c:v>
                </c:pt>
                <c:pt idx="276">
                  <c:v>0.5948348716977726</c:v>
                </c:pt>
                <c:pt idx="277">
                  <c:v>0.5909541151419826</c:v>
                </c:pt>
                <c:pt idx="278">
                  <c:v>0.5870644226481913</c:v>
                </c:pt>
                <c:pt idx="279">
                  <c:v>0.5831661634824189</c:v>
                </c:pt>
                <c:pt idx="280">
                  <c:v>0.5792597094390796</c:v>
                </c:pt>
                <c:pt idx="281">
                  <c:v>0.575345434734772</c:v>
                </c:pt>
                <c:pt idx="282">
                  <c:v>0.5714237159008771</c:v>
                </c:pt>
                <c:pt idx="283">
                  <c:v>0.5674949316750109</c:v>
                </c:pt>
                <c:pt idx="284">
                  <c:v>0.5635594628914053</c:v>
                </c:pt>
                <c:pt idx="285">
                  <c:v>0.559617692370215</c:v>
                </c:pt>
                <c:pt idx="286">
                  <c:v>0.5556700048058788</c:v>
                </c:pt>
                <c:pt idx="287">
                  <c:v>0.5517167866545334</c:v>
                </c:pt>
                <c:pt idx="288">
                  <c:v>0.5477584260205561</c:v>
                </c:pt>
                <c:pt idx="289">
                  <c:v>0.543795312542289</c:v>
                </c:pt>
                <c:pt idx="290">
                  <c:v>0.5398278372770013</c:v>
                </c:pt>
                <c:pt idx="291">
                  <c:v>0.5358563925851443</c:v>
                </c:pt>
                <c:pt idx="292">
                  <c:v>0.5318813720139597</c:v>
                </c:pt>
                <c:pt idx="293">
                  <c:v>0.5279031701804933</c:v>
                </c:pt>
                <c:pt idx="294">
                  <c:v>0.5239221826540791</c:v>
                </c:pt>
                <c:pt idx="295">
                  <c:v>0.5199388058383446</c:v>
                </c:pt>
                <c:pt idx="296">
                  <c:v>0.5159534368528029</c:v>
                </c:pt>
                <c:pt idx="297">
                  <c:v>0.5119664734140847</c:v>
                </c:pt>
                <c:pt idx="298">
                  <c:v>0.5079783137168742</c:v>
                </c:pt>
                <c:pt idx="299">
                  <c:v>0.5039893563146037</c:v>
                </c:pt>
                <c:pt idx="300">
                  <c:v>0.49999999999997224</c:v>
                </c:pt>
                <c:pt idx="301">
                  <c:v>0.4960106436853404</c:v>
                </c:pt>
                <c:pt idx="302">
                  <c:v>0.4920216862830702</c:v>
                </c:pt>
                <c:pt idx="303">
                  <c:v>0.4880335265858595</c:v>
                </c:pt>
                <c:pt idx="304">
                  <c:v>0.48404656314714134</c:v>
                </c:pt>
                <c:pt idx="305">
                  <c:v>0.48006119416159965</c:v>
                </c:pt>
                <c:pt idx="306">
                  <c:v>0.4760778173458653</c:v>
                </c:pt>
                <c:pt idx="307">
                  <c:v>0.472096829819451</c:v>
                </c:pt>
                <c:pt idx="308">
                  <c:v>0.4681186279859848</c:v>
                </c:pt>
                <c:pt idx="309">
                  <c:v>0.4641436074148002</c:v>
                </c:pt>
                <c:pt idx="310">
                  <c:v>0.46017216272294315</c:v>
                </c:pt>
                <c:pt idx="311">
                  <c:v>0.4562046874576555</c:v>
                </c:pt>
                <c:pt idx="312">
                  <c:v>0.45224157397938836</c:v>
                </c:pt>
                <c:pt idx="313">
                  <c:v>0.4482832133454111</c:v>
                </c:pt>
                <c:pt idx="314">
                  <c:v>0.4443299951940659</c:v>
                </c:pt>
                <c:pt idx="315">
                  <c:v>0.44038230762972985</c:v>
                </c:pt>
                <c:pt idx="316">
                  <c:v>0.4364405371085396</c:v>
                </c:pt>
                <c:pt idx="317">
                  <c:v>0.43250506832493407</c:v>
                </c:pt>
                <c:pt idx="318">
                  <c:v>0.4285762840990718</c:v>
                </c:pt>
                <c:pt idx="319">
                  <c:v>0.4246545652651771</c:v>
                </c:pt>
                <c:pt idx="320">
                  <c:v>0.4207402905608696</c:v>
                </c:pt>
                <c:pt idx="321">
                  <c:v>0.41683383651753037</c:v>
                </c:pt>
                <c:pt idx="322">
                  <c:v>0.4129355773517581</c:v>
                </c:pt>
                <c:pt idx="323">
                  <c:v>0.4090458848579669</c:v>
                </c:pt>
                <c:pt idx="324">
                  <c:v>0.405165128302177</c:v>
                </c:pt>
                <c:pt idx="325">
                  <c:v>0.4012936743170492</c:v>
                </c:pt>
                <c:pt idx="326">
                  <c:v>0.3974318867982086</c:v>
                </c:pt>
                <c:pt idx="327">
                  <c:v>0.39358012680192966</c:v>
                </c:pt>
                <c:pt idx="328">
                  <c:v>0.3897387524441721</c:v>
                </c:pt>
                <c:pt idx="329">
                  <c:v>0.385908118801092</c:v>
                </c:pt>
                <c:pt idx="330">
                  <c:v>0.3820885778110168</c:v>
                </c:pt>
                <c:pt idx="331">
                  <c:v>0.3782804781779503</c:v>
                </c:pt>
                <c:pt idx="332">
                  <c:v>0.3744841652766496</c:v>
                </c:pt>
                <c:pt idx="333">
                  <c:v>0.37069998105931623</c:v>
                </c:pt>
                <c:pt idx="334">
                  <c:v>0.36692826396394174</c:v>
                </c:pt>
                <c:pt idx="335">
                  <c:v>0.3631693488243509</c:v>
                </c:pt>
                <c:pt idx="336">
                  <c:v>0.35942356678197884</c:v>
                </c:pt>
                <c:pt idx="337">
                  <c:v>0.3556912451994234</c:v>
                </c:pt>
                <c:pt idx="338">
                  <c:v>0.35197270757580756</c:v>
                </c:pt>
                <c:pt idx="339">
                  <c:v>0.3482682734639879</c:v>
                </c:pt>
                <c:pt idx="340">
                  <c:v>0.3445782583896464</c:v>
                </c:pt>
                <c:pt idx="341">
                  <c:v>0.3409029737722933</c:v>
                </c:pt>
                <c:pt idx="342">
                  <c:v>0.3372427268482203</c:v>
                </c:pt>
                <c:pt idx="343">
                  <c:v>0.33359782059542853</c:v>
                </c:pt>
                <c:pt idx="344">
                  <c:v>0.32996855366056477</c:v>
                </c:pt>
                <c:pt idx="345">
                  <c:v>0.3263552202878911</c:v>
                </c:pt>
                <c:pt idx="346">
                  <c:v>0.322758110250319</c:v>
                </c:pt>
                <c:pt idx="347">
                  <c:v>0.31917750878252726</c:v>
                </c:pt>
                <c:pt idx="348">
                  <c:v>0.3156136965161941</c:v>
                </c:pt>
                <c:pt idx="349">
                  <c:v>0.31206694941736224</c:v>
                </c:pt>
                <c:pt idx="350">
                  <c:v>0.3085375387259587</c:v>
                </c:pt>
                <c:pt idx="351">
                  <c:v>0.3050257308974914</c:v>
                </c:pt>
                <c:pt idx="352">
                  <c:v>0.3015317875469383</c:v>
                </c:pt>
                <c:pt idx="353">
                  <c:v>0.2980559653948487</c:v>
                </c:pt>
                <c:pt idx="354">
                  <c:v>0.29459851621567035</c:v>
                </c:pt>
                <c:pt idx="355">
                  <c:v>0.29115968678831894</c:v>
                </c:pt>
                <c:pt idx="356">
                  <c:v>0.28773971884899974</c:v>
                </c:pt>
                <c:pt idx="357">
                  <c:v>0.284338849046297</c:v>
                </c:pt>
                <c:pt idx="358">
                  <c:v>0.2809573088985373</c:v>
                </c:pt>
                <c:pt idx="359">
                  <c:v>0.27759532475343807</c:v>
                </c:pt>
                <c:pt idx="360">
                  <c:v>0.2742531177500469</c:v>
                </c:pt>
                <c:pt idx="361">
                  <c:v>0.2709309037829791</c:v>
                </c:pt>
                <c:pt idx="362">
                  <c:v>0.2676288934689567</c:v>
                </c:pt>
                <c:pt idx="363">
                  <c:v>0.26434729211565133</c:v>
                </c:pt>
                <c:pt idx="364">
                  <c:v>0.2610862996928356</c:v>
                </c:pt>
                <c:pt idx="365">
                  <c:v>0.25784611080583886</c:v>
                </c:pt>
                <c:pt idx="366">
                  <c:v>0.2546269146713105</c:v>
                </c:pt>
                <c:pt idx="367">
                  <c:v>0.25142889509528454</c:v>
                </c:pt>
                <c:pt idx="368">
                  <c:v>0.24825223045354528</c:v>
                </c:pt>
                <c:pt idx="369">
                  <c:v>0.24509709367428423</c:v>
                </c:pt>
                <c:pt idx="370">
                  <c:v>0.24196365222304483</c:v>
                </c:pt>
                <c:pt idx="371">
                  <c:v>0.23885206808995885</c:v>
                </c:pt>
                <c:pt idx="372">
                  <c:v>0.23576249777922342</c:v>
                </c:pt>
                <c:pt idx="373">
                  <c:v>0.23269509230086982</c:v>
                </c:pt>
                <c:pt idx="374">
                  <c:v>0.2296499971647633</c:v>
                </c:pt>
                <c:pt idx="375">
                  <c:v>0.22662735237684117</c:v>
                </c:pt>
                <c:pt idx="376">
                  <c:v>0.2236272924375725</c:v>
                </c:pt>
                <c:pt idx="377">
                  <c:v>0.22064994634262292</c:v>
                </c:pt>
                <c:pt idx="378">
                  <c:v>0.21769543758570653</c:v>
                </c:pt>
                <c:pt idx="379">
                  <c:v>0.2147638841636108</c:v>
                </c:pt>
                <c:pt idx="380">
                  <c:v>0.21185539858337055</c:v>
                </c:pt>
                <c:pt idx="381">
                  <c:v>0.20897008787157578</c:v>
                </c:pt>
                <c:pt idx="382">
                  <c:v>0.20610805358578743</c:v>
                </c:pt>
                <c:pt idx="383">
                  <c:v>0.20326939182804304</c:v>
                </c:pt>
                <c:pt idx="384">
                  <c:v>0.20045419326042435</c:v>
                </c:pt>
                <c:pt idx="385">
                  <c:v>0.1976625431226673</c:v>
                </c:pt>
                <c:pt idx="386">
                  <c:v>0.19489452125178353</c:v>
                </c:pt>
                <c:pt idx="387">
                  <c:v>0.19215020210367162</c:v>
                </c:pt>
                <c:pt idx="388">
                  <c:v>0.18942965477668772</c:v>
                </c:pt>
                <c:pt idx="389">
                  <c:v>0.18673294303714838</c:v>
                </c:pt>
                <c:pt idx="390">
                  <c:v>0.18406012534673555</c:v>
                </c:pt>
                <c:pt idx="391">
                  <c:v>0.18141125489177345</c:v>
                </c:pt>
                <c:pt idx="392">
                  <c:v>0.17878637961434818</c:v>
                </c:pt>
                <c:pt idx="393">
                  <c:v>0.17618554224523453</c:v>
                </c:pt>
                <c:pt idx="394">
                  <c:v>0.1736087803386015</c:v>
                </c:pt>
                <c:pt idx="395">
                  <c:v>0.1710561263084589</c:v>
                </c:pt>
                <c:pt idx="396">
                  <c:v>0.16852760746681517</c:v>
                </c:pt>
                <c:pt idx="397">
                  <c:v>0.16602324606350727</c:v>
                </c:pt>
                <c:pt idx="398">
                  <c:v>0.1635430593276701</c:v>
                </c:pt>
                <c:pt idx="399">
                  <c:v>0.16108705951080893</c:v>
                </c:pt>
                <c:pt idx="400">
                  <c:v>0.1586552539314352</c:v>
                </c:pt>
                <c:pt idx="401">
                  <c:v>0.156247645021233</c:v>
                </c:pt>
                <c:pt idx="402">
                  <c:v>0.15386423037271357</c:v>
                </c:pt>
                <c:pt idx="403">
                  <c:v>0.15150500278832257</c:v>
                </c:pt>
                <c:pt idx="404">
                  <c:v>0.14916995033096048</c:v>
                </c:pt>
                <c:pt idx="405">
                  <c:v>0.14685905637587515</c:v>
                </c:pt>
                <c:pt idx="406">
                  <c:v>0.14457229966388918</c:v>
                </c:pt>
                <c:pt idx="407">
                  <c:v>0.14230965435591902</c:v>
                </c:pt>
                <c:pt idx="408">
                  <c:v>0.14007109008874896</c:v>
                </c:pt>
                <c:pt idx="409">
                  <c:v>0.13785657203201562</c:v>
                </c:pt>
                <c:pt idx="410">
                  <c:v>0.13566606094636302</c:v>
                </c:pt>
                <c:pt idx="411">
                  <c:v>0.1334995132427278</c:v>
                </c:pt>
                <c:pt idx="412">
                  <c:v>0.13135688104270937</c:v>
                </c:pt>
                <c:pt idx="413">
                  <c:v>0.1292381122399967</c:v>
                </c:pt>
                <c:pt idx="414">
                  <c:v>0.12714315056277947</c:v>
                </c:pt>
                <c:pt idx="415">
                  <c:v>0.1250719356371296</c:v>
                </c:pt>
                <c:pt idx="416">
                  <c:v>0.123024403051323</c:v>
                </c:pt>
                <c:pt idx="417">
                  <c:v>0.12100048442099809</c:v>
                </c:pt>
                <c:pt idx="418">
                  <c:v>0.11900010745518075</c:v>
                </c:pt>
                <c:pt idx="419">
                  <c:v>0.11702319602308908</c:v>
                </c:pt>
                <c:pt idx="420">
                  <c:v>0.11506967022168879</c:v>
                </c:pt>
                <c:pt idx="421">
                  <c:v>0.11313944644395801</c:v>
                </c:pt>
                <c:pt idx="422">
                  <c:v>0.11123243744781564</c:v>
                </c:pt>
                <c:pt idx="423">
                  <c:v>0.1093485524256732</c:v>
                </c:pt>
                <c:pt idx="424">
                  <c:v>0.1074876970745684</c:v>
                </c:pt>
                <c:pt idx="425">
                  <c:v>0.10564977366683692</c:v>
                </c:pt>
                <c:pt idx="426">
                  <c:v>0.10383468112128236</c:v>
                </c:pt>
                <c:pt idx="427">
                  <c:v>0.10204231507480133</c:v>
                </c:pt>
                <c:pt idx="428">
                  <c:v>0.10027256795442452</c:v>
                </c:pt>
                <c:pt idx="429">
                  <c:v>0.09852532904973044</c:v>
                </c:pt>
                <c:pt idx="430">
                  <c:v>0.0968004845855932</c:v>
                </c:pt>
                <c:pt idx="431">
                  <c:v>0.09509791779522214</c:v>
                </c:pt>
                <c:pt idx="432">
                  <c:v>0.09341750899345513</c:v>
                </c:pt>
                <c:pt idx="433">
                  <c:v>0.09175913565026439</c:v>
                </c:pt>
                <c:pt idx="434">
                  <c:v>0.09012267246443617</c:v>
                </c:pt>
                <c:pt idx="435">
                  <c:v>0.08850799143738597</c:v>
                </c:pt>
                <c:pt idx="436">
                  <c:v>0.08691496194706916</c:v>
                </c:pt>
                <c:pt idx="437">
                  <c:v>0.08534345082195138</c:v>
                </c:pt>
                <c:pt idx="438">
                  <c:v>0.08379332241499882</c:v>
                </c:pt>
                <c:pt idx="439">
                  <c:v>0.08226443867765376</c:v>
                </c:pt>
                <c:pt idx="440">
                  <c:v>0.08075665923375608</c:v>
                </c:pt>
                <c:pt idx="441">
                  <c:v>0.07926984145337757</c:v>
                </c:pt>
                <c:pt idx="442">
                  <c:v>0.07780384052653178</c:v>
                </c:pt>
                <c:pt idx="443">
                  <c:v>0.07635850953672474</c:v>
                </c:pt>
                <c:pt idx="444">
                  <c:v>0.07493369953431284</c:v>
                </c:pt>
                <c:pt idx="445">
                  <c:v>0.07352925960963441</c:v>
                </c:pt>
                <c:pt idx="446">
                  <c:v>0.07214503696588004</c:v>
                </c:pt>
                <c:pt idx="447">
                  <c:v>0.07078087699167201</c:v>
                </c:pt>
                <c:pt idx="448">
                  <c:v>0.06943662333331835</c:v>
                </c:pt>
                <c:pt idx="449">
                  <c:v>0.06811211796671235</c:v>
                </c:pt>
                <c:pt idx="450">
                  <c:v>0.0668072012688451</c:v>
                </c:pt>
                <c:pt idx="451">
                  <c:v>0.06552171208890367</c:v>
                </c:pt>
                <c:pt idx="452">
                  <c:v>0.06425548781892321</c:v>
                </c:pt>
                <c:pt idx="453">
                  <c:v>0.06300836446396607</c:v>
                </c:pt>
                <c:pt idx="454">
                  <c:v>0.061780176711799695</c:v>
                </c:pt>
                <c:pt idx="455">
                  <c:v>0.06057075800204703</c:v>
                </c:pt>
                <c:pt idx="456">
                  <c:v>0.05937994059478002</c:v>
                </c:pt>
                <c:pt idx="457">
                  <c:v>0.05820755563854019</c:v>
                </c:pt>
                <c:pt idx="458">
                  <c:v>0.0570534332377417</c:v>
                </c:pt>
                <c:pt idx="459">
                  <c:v>0.05591740251945698</c:v>
                </c:pt>
                <c:pt idx="460">
                  <c:v>0.05479929169954578</c:v>
                </c:pt>
                <c:pt idx="461">
                  <c:v>0.05369892814810773</c:v>
                </c:pt>
                <c:pt idx="462">
                  <c:v>0.05261613845424029</c:v>
                </c:pt>
                <c:pt idx="463">
                  <c:v>0.05155074849007768</c:v>
                </c:pt>
                <c:pt idx="464">
                  <c:v>0.05050258347409231</c:v>
                </c:pt>
                <c:pt idx="465">
                  <c:v>0.04947146803363678</c:v>
                </c:pt>
                <c:pt idx="466">
                  <c:v>0.048457226266711784</c:v>
                </c:pt>
                <c:pt idx="467">
                  <c:v>0.04745968180293647</c:v>
                </c:pt>
                <c:pt idx="468">
                  <c:v>0.046478657863709305</c:v>
                </c:pt>
                <c:pt idx="469">
                  <c:v>0.04551397732153928</c:v>
                </c:pt>
                <c:pt idx="470">
                  <c:v>0.04456546275853268</c:v>
                </c:pt>
                <c:pt idx="471">
                  <c:v>0.04363293652402178</c:v>
                </c:pt>
                <c:pt idx="472">
                  <c:v>0.04271622079131898</c:v>
                </c:pt>
                <c:pt idx="473">
                  <c:v>0.04181513761358513</c:v>
                </c:pt>
                <c:pt idx="474">
                  <c:v>0.04092950897879777</c:v>
                </c:pt>
                <c:pt idx="475">
                  <c:v>0.040059156863807566</c:v>
                </c:pt>
                <c:pt idx="476">
                  <c:v>0.03920390328747336</c:v>
                </c:pt>
                <c:pt idx="477">
                  <c:v>0.03836357036286209</c:v>
                </c:pt>
                <c:pt idx="478">
                  <c:v>0.03753798034850775</c:v>
                </c:pt>
                <c:pt idx="479">
                  <c:v>0.03672695569871742</c:v>
                </c:pt>
                <c:pt idx="480">
                  <c:v>0.03593031911291711</c:v>
                </c:pt>
                <c:pt idx="481">
                  <c:v>0.035147893584030254</c:v>
                </c:pt>
                <c:pt idx="482">
                  <c:v>0.034379502445881616</c:v>
                </c:pt>
                <c:pt idx="483">
                  <c:v>0.03362496941962012</c:v>
                </c:pt>
                <c:pt idx="484">
                  <c:v>0.03288411865915586</c:v>
                </c:pt>
                <c:pt idx="485">
                  <c:v>0.03215677479560575</c:v>
                </c:pt>
                <c:pt idx="486">
                  <c:v>0.03144276298074489</c:v>
                </c:pt>
                <c:pt idx="487">
                  <c:v>0.030741908929458273</c:v>
                </c:pt>
                <c:pt idx="488">
                  <c:v>0.030054038961192298</c:v>
                </c:pt>
                <c:pt idx="489">
                  <c:v>0.02937898004040207</c:v>
                </c:pt>
                <c:pt idx="490">
                  <c:v>0.028716559815994525</c:v>
                </c:pt>
                <c:pt idx="491">
                  <c:v>0.02806660665976546</c:v>
                </c:pt>
                <c:pt idx="492">
                  <c:v>0.027428949703829808</c:v>
                </c:pt>
                <c:pt idx="493">
                  <c:v>0.02680341887704807</c:v>
                </c:pt>
                <c:pt idx="494">
                  <c:v>0.02618984494044596</c:v>
                </c:pt>
                <c:pt idx="495">
                  <c:v>0.02558805952163201</c:v>
                </c:pt>
                <c:pt idx="496">
                  <c:v>0.024997895148214044</c:v>
                </c:pt>
                <c:pt idx="497">
                  <c:v>0.02441918528021625</c:v>
                </c:pt>
                <c:pt idx="498">
                  <c:v>0.02385176434150238</c:v>
                </c:pt>
                <c:pt idx="499">
                  <c:v>0.02329546775020519</c:v>
                </c:pt>
                <c:pt idx="500">
                  <c:v>0.02275013194817277</c:v>
                </c:pt>
                <c:pt idx="501">
                  <c:v>0.022215594429425112</c:v>
                </c:pt>
                <c:pt idx="502">
                  <c:v>0.021691693767640574</c:v>
                </c:pt>
                <c:pt idx="503">
                  <c:v>0.021178269642666114</c:v>
                </c:pt>
                <c:pt idx="504">
                  <c:v>0.02067516286606408</c:v>
                </c:pt>
                <c:pt idx="505">
                  <c:v>0.020182215405698534</c:v>
                </c:pt>
                <c:pt idx="506">
                  <c:v>0.01969927040937114</c:v>
                </c:pt>
                <c:pt idx="507">
                  <c:v>0.019226172227511662</c:v>
                </c:pt>
                <c:pt idx="508">
                  <c:v>0.018762766434932243</c:v>
                </c:pt>
                <c:pt idx="509">
                  <c:v>0.018308899851653515</c:v>
                </c:pt>
                <c:pt idx="510">
                  <c:v>0.017864420562811234</c:v>
                </c:pt>
                <c:pt idx="511">
                  <c:v>0.017429177937651974</c:v>
                </c:pt>
                <c:pt idx="512">
                  <c:v>0.017003022647627763</c:v>
                </c:pt>
                <c:pt idx="513">
                  <c:v>0.0165858066836001</c:v>
                </c:pt>
                <c:pt idx="514">
                  <c:v>0.016177383372161236</c:v>
                </c:pt>
                <c:pt idx="515">
                  <c:v>0.0157776073910858</c:v>
                </c:pt>
                <c:pt idx="516">
                  <c:v>0.015386334783920819</c:v>
                </c:pt>
                <c:pt idx="517">
                  <c:v>0.015003422973727698</c:v>
                </c:pt>
                <c:pt idx="518">
                  <c:v>0.01462873077598481</c:v>
                </c:pt>
                <c:pt idx="519">
                  <c:v>0.014262118410664493</c:v>
                </c:pt>
                <c:pt idx="520">
                  <c:v>0.013903447513494371</c:v>
                </c:pt>
                <c:pt idx="521">
                  <c:v>0.013552581146415776</c:v>
                </c:pt>
                <c:pt idx="522">
                  <c:v>0.013209383807252228</c:v>
                </c:pt>
                <c:pt idx="523">
                  <c:v>0.012873721438597996</c:v>
                </c:pt>
                <c:pt idx="524">
                  <c:v>0.012545461435942706</c:v>
                </c:pt>
              </c:numCache>
            </c:numRef>
          </c:yVal>
          <c:smooth val="1"/>
        </c:ser>
        <c:axId val="10337931"/>
        <c:axId val="25932516"/>
      </c:scatterChart>
      <c:valAx>
        <c:axId val="20840241"/>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Purchased Source Energy (Million Btu)</a:t>
                </a:r>
              </a:p>
            </c:rich>
          </c:tx>
          <c:layout>
            <c:manualLayout>
              <c:xMode val="factor"/>
              <c:yMode val="factor"/>
              <c:x val="-0.00425"/>
              <c:y val="0.0007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344442"/>
        <c:crosses val="autoZero"/>
        <c:crossBetween val="midCat"/>
        <c:dispUnits/>
        <c:minorUnit val="200000"/>
      </c:valAx>
      <c:valAx>
        <c:axId val="53344442"/>
        <c:scaling>
          <c:orientation val="minMax"/>
          <c:max val="0.7500000000000001"/>
          <c:min val="0"/>
        </c:scaling>
        <c:axPos val="l"/>
        <c:delete val="0"/>
        <c:numFmt formatCode="General" sourceLinked="1"/>
        <c:majorTickMark val="none"/>
        <c:minorTickMark val="none"/>
        <c:tickLblPos val="none"/>
        <c:spPr>
          <a:ln w="3175">
            <a:solidFill>
              <a:srgbClr val="000000"/>
            </a:solidFill>
          </a:ln>
        </c:spPr>
        <c:crossAx val="20840241"/>
        <c:crossesAt val="0"/>
        <c:crossBetween val="midCat"/>
        <c:dispUnits/>
        <c:majorUnit val="1"/>
      </c:valAx>
      <c:valAx>
        <c:axId val="10337931"/>
        <c:scaling>
          <c:orientation val="minMax"/>
        </c:scaling>
        <c:axPos val="b"/>
        <c:delete val="1"/>
        <c:majorTickMark val="out"/>
        <c:minorTickMark val="none"/>
        <c:tickLblPos val="nextTo"/>
        <c:crossAx val="25932516"/>
        <c:crosses val="max"/>
        <c:crossBetween val="midCat"/>
        <c:dispUnits/>
      </c:valAx>
      <c:valAx>
        <c:axId val="25932516"/>
        <c:scaling>
          <c:orientation val="minMax"/>
          <c:max val="1"/>
          <c:min val="0"/>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0337931"/>
        <c:crosses val="max"/>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emf" /><Relationship Id="rId3"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1</xdr:col>
      <xdr:colOff>933450</xdr:colOff>
      <xdr:row>5</xdr:row>
      <xdr:rowOff>66675</xdr:rowOff>
    </xdr:to>
    <xdr:pic>
      <xdr:nvPicPr>
        <xdr:cNvPr id="1" name="Picture 34" descr="ENE_crt_c"/>
        <xdr:cNvPicPr preferRelativeResize="1">
          <a:picLocks noChangeAspect="1"/>
        </xdr:cNvPicPr>
      </xdr:nvPicPr>
      <xdr:blipFill>
        <a:blip r:embed="rId1"/>
        <a:stretch>
          <a:fillRect/>
        </a:stretch>
      </xdr:blipFill>
      <xdr:spPr>
        <a:xfrm>
          <a:off x="142875" y="123825"/>
          <a:ext cx="1190625" cy="1295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142875</xdr:colOff>
      <xdr:row>3</xdr:row>
      <xdr:rowOff>66675</xdr:rowOff>
    </xdr:from>
    <xdr:to>
      <xdr:col>11</xdr:col>
      <xdr:colOff>57150</xdr:colOff>
      <xdr:row>4</xdr:row>
      <xdr:rowOff>457200</xdr:rowOff>
    </xdr:to>
    <xdr:sp>
      <xdr:nvSpPr>
        <xdr:cNvPr id="1" name="Comment 1" hidden="1"/>
        <xdr:cNvSpPr>
          <a:spLocks/>
        </xdr:cNvSpPr>
      </xdr:nvSpPr>
      <xdr:spPr>
        <a:xfrm>
          <a:off x="10477500" y="552450"/>
          <a:ext cx="2257425" cy="552450"/>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800" b="0" i="0" u="none" baseline="0">
              <a:solidFill>
                <a:srgbClr val="333333"/>
              </a:solidFill>
            </a:rPr>
            <a:t>Note that these values are presented for reference only.  PM should compute kg for each gas, and use the Global Warming Potential to sum across the gases</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0.6195</cdr:x>
      <cdr:y>0.125</cdr:y>
    </cdr:from>
    <cdr:to>
      <cdr:x>0.78625</cdr:x>
      <cdr:y>0.21725</cdr:y>
    </cdr:to>
    <cdr:sp textlink="Modelcurrent!$O$4">
      <cdr:nvSpPr>
        <cdr:cNvPr id="1" name="Text Box 3"/>
        <cdr:cNvSpPr txBox="1">
          <a:spLocks noChangeArrowheads="1"/>
        </cdr:cNvSpPr>
      </cdr:nvSpPr>
      <cdr:spPr>
        <a:xfrm>
          <a:off x="4162425" y="571500"/>
          <a:ext cx="1123950" cy="428625"/>
        </a:xfrm>
        <a:prstGeom prst="rect">
          <a:avLst/>
        </a:prstGeom>
        <a:solidFill>
          <a:srgbClr val="FFFFFF"/>
        </a:solidFill>
        <a:ln w="0" cmpd="sng">
          <a:solidFill>
            <a:srgbClr val="0000D4"/>
          </a:solidFill>
          <a:headEnd type="none"/>
          <a:tailEnd type="none"/>
        </a:ln>
      </cdr:spPr>
      <cdr:txBody>
        <a:bodyPr vertOverflow="clip" wrap="square" lIns="36576" tIns="27432" rIns="36576" bIns="27432" anchor="ctr"/>
        <a:p>
          <a:pPr algn="l">
            <a:defRPr/>
          </a:pPr>
          <a:fld id="{97d143f8-3a40-499c-a4dc-4e383c6c4636}" type="TxLink">
            <a:rPr lang="en-US" cap="none" sz="1600" b="0" i="0" u="none" baseline="0">
              <a:solidFill>
                <a:srgbClr val="000000"/>
              </a:solidFill>
            </a:rPr>
            <a:t>EPS = 100</a:t>
          </a:fld>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0.6085</cdr:x>
      <cdr:y>0.12425</cdr:y>
    </cdr:from>
    <cdr:to>
      <cdr:x>0.77475</cdr:x>
      <cdr:y>0.219</cdr:y>
    </cdr:to>
    <cdr:sp textlink="Modelbaseline!$O$4">
      <cdr:nvSpPr>
        <cdr:cNvPr id="1" name="Text Box 2"/>
        <cdr:cNvSpPr txBox="1">
          <a:spLocks noChangeArrowheads="1"/>
        </cdr:cNvSpPr>
      </cdr:nvSpPr>
      <cdr:spPr>
        <a:xfrm>
          <a:off x="4086225" y="571500"/>
          <a:ext cx="1114425" cy="438150"/>
        </a:xfrm>
        <a:prstGeom prst="rect">
          <a:avLst/>
        </a:prstGeom>
        <a:solidFill>
          <a:srgbClr val="FFFFFF"/>
        </a:solidFill>
        <a:ln w="0" cmpd="sng">
          <a:solidFill>
            <a:srgbClr val="DD0806"/>
          </a:solidFill>
          <a:headEnd type="none"/>
          <a:tailEnd type="none"/>
        </a:ln>
      </cdr:spPr>
      <cdr:txBody>
        <a:bodyPr vertOverflow="clip" wrap="square" lIns="36576" tIns="27432" rIns="36576" bIns="27432" anchor="ctr"/>
        <a:p>
          <a:pPr algn="l">
            <a:defRPr/>
          </a:pPr>
          <a:fld id="{4febc7a3-8ebf-44aa-9e20-ffab860c73a4}" type="TxLink">
            <a:rPr lang="en-US" cap="none" sz="1600" b="0" i="0" u="none" baseline="0">
              <a:solidFill>
                <a:srgbClr val="000000"/>
              </a:solidFill>
            </a:rPr>
            <a:t>EPS = 100</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79</xdr:row>
      <xdr:rowOff>161925</xdr:rowOff>
    </xdr:from>
    <xdr:to>
      <xdr:col>8</xdr:col>
      <xdr:colOff>466725</xdr:colOff>
      <xdr:row>99</xdr:row>
      <xdr:rowOff>209550</xdr:rowOff>
    </xdr:to>
    <xdr:graphicFrame>
      <xdr:nvGraphicFramePr>
        <xdr:cNvPr id="1" name="Chart 1"/>
        <xdr:cNvGraphicFramePr/>
      </xdr:nvGraphicFramePr>
      <xdr:xfrm>
        <a:off x="285750" y="18859500"/>
        <a:ext cx="6724650" cy="4619625"/>
      </xdr:xfrm>
      <a:graphic>
        <a:graphicData uri="http://schemas.openxmlformats.org/drawingml/2006/chart">
          <c:chart xmlns:c="http://schemas.openxmlformats.org/drawingml/2006/chart" r:id="rId1"/>
        </a:graphicData>
      </a:graphic>
    </xdr:graphicFrame>
    <xdr:clientData fLocksWithSheet="0"/>
  </xdr:twoCellAnchor>
  <xdr:twoCellAnchor>
    <xdr:from>
      <xdr:col>8</xdr:col>
      <xdr:colOff>590550</xdr:colOff>
      <xdr:row>79</xdr:row>
      <xdr:rowOff>161925</xdr:rowOff>
    </xdr:from>
    <xdr:to>
      <xdr:col>13</xdr:col>
      <xdr:colOff>904875</xdr:colOff>
      <xdr:row>99</xdr:row>
      <xdr:rowOff>209550</xdr:rowOff>
    </xdr:to>
    <xdr:graphicFrame>
      <xdr:nvGraphicFramePr>
        <xdr:cNvPr id="2" name="Chart 14"/>
        <xdr:cNvGraphicFramePr/>
      </xdr:nvGraphicFramePr>
      <xdr:xfrm>
        <a:off x="7134225" y="18859500"/>
        <a:ext cx="6724650" cy="4619625"/>
      </xdr:xfrm>
      <a:graphic>
        <a:graphicData uri="http://schemas.openxmlformats.org/drawingml/2006/chart">
          <c:chart xmlns:c="http://schemas.openxmlformats.org/drawingml/2006/chart" r:id="rId2"/>
        </a:graphicData>
      </a:graphic>
    </xdr:graphicFrame>
    <xdr:clientData fLocksWithSheet="0"/>
  </xdr:twoCellAnchor>
  <xdr:twoCellAnchor editAs="oneCell">
    <xdr:from>
      <xdr:col>1</xdr:col>
      <xdr:colOff>57150</xdr:colOff>
      <xdr:row>0</xdr:row>
      <xdr:rowOff>47625</xdr:rowOff>
    </xdr:from>
    <xdr:to>
      <xdr:col>4</xdr:col>
      <xdr:colOff>104775</xdr:colOff>
      <xdr:row>5</xdr:row>
      <xdr:rowOff>152400</xdr:rowOff>
    </xdr:to>
    <xdr:pic>
      <xdr:nvPicPr>
        <xdr:cNvPr id="3" name="Picture 34" descr="ENE_crt_c"/>
        <xdr:cNvPicPr preferRelativeResize="1">
          <a:picLocks noChangeAspect="1"/>
        </xdr:cNvPicPr>
      </xdr:nvPicPr>
      <xdr:blipFill>
        <a:blip r:embed="rId3"/>
        <a:stretch>
          <a:fillRect/>
        </a:stretch>
      </xdr:blipFill>
      <xdr:spPr>
        <a:xfrm>
          <a:off x="180975" y="47625"/>
          <a:ext cx="1390650" cy="1419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2</xdr:row>
      <xdr:rowOff>9525</xdr:rowOff>
    </xdr:from>
    <xdr:to>
      <xdr:col>2</xdr:col>
      <xdr:colOff>971550</xdr:colOff>
      <xdr:row>9</xdr:row>
      <xdr:rowOff>0</xdr:rowOff>
    </xdr:to>
    <xdr:pic>
      <xdr:nvPicPr>
        <xdr:cNvPr id="1" name="Picture 1"/>
        <xdr:cNvPicPr preferRelativeResize="1">
          <a:picLocks noChangeAspect="1"/>
        </xdr:cNvPicPr>
      </xdr:nvPicPr>
      <xdr:blipFill>
        <a:blip r:embed="rId1"/>
        <a:stretch>
          <a:fillRect/>
        </a:stretch>
      </xdr:blipFill>
      <xdr:spPr>
        <a:xfrm>
          <a:off x="314325" y="333375"/>
          <a:ext cx="1143000" cy="1181100"/>
        </a:xfrm>
        <a:prstGeom prst="rect">
          <a:avLst/>
        </a:prstGeom>
        <a:noFill/>
        <a:ln w="9525" cmpd="sng">
          <a:noFill/>
        </a:ln>
      </xdr:spPr>
    </xdr:pic>
    <xdr:clientData/>
  </xdr:twoCellAnchor>
  <xdr:twoCellAnchor editAs="oneCell">
    <xdr:from>
      <xdr:col>2</xdr:col>
      <xdr:colOff>0</xdr:colOff>
      <xdr:row>35</xdr:row>
      <xdr:rowOff>247650</xdr:rowOff>
    </xdr:from>
    <xdr:to>
      <xdr:col>4</xdr:col>
      <xdr:colOff>866775</xdr:colOff>
      <xdr:row>38</xdr:row>
      <xdr:rowOff>19050</xdr:rowOff>
    </xdr:to>
    <xdr:pic>
      <xdr:nvPicPr>
        <xdr:cNvPr id="2" name="CheckBox1"/>
        <xdr:cNvPicPr preferRelativeResize="1">
          <a:picLocks noChangeAspect="1"/>
        </xdr:cNvPicPr>
      </xdr:nvPicPr>
      <xdr:blipFill>
        <a:blip r:embed="rId2"/>
        <a:stretch>
          <a:fillRect/>
        </a:stretch>
      </xdr:blipFill>
      <xdr:spPr>
        <a:xfrm>
          <a:off x="485775" y="6743700"/>
          <a:ext cx="2371725" cy="666750"/>
        </a:xfrm>
        <a:prstGeom prst="rect">
          <a:avLst/>
        </a:prstGeom>
        <a:noFill/>
        <a:ln w="0" cmpd="sng">
          <a:noFill/>
        </a:ln>
      </xdr:spPr>
    </xdr:pic>
    <xdr:clientData/>
  </xdr:twoCellAnchor>
  <xdr:twoCellAnchor editAs="oneCell">
    <xdr:from>
      <xdr:col>2</xdr:col>
      <xdr:colOff>0</xdr:colOff>
      <xdr:row>35</xdr:row>
      <xdr:rowOff>0</xdr:rowOff>
    </xdr:from>
    <xdr:to>
      <xdr:col>4</xdr:col>
      <xdr:colOff>895350</xdr:colOff>
      <xdr:row>35</xdr:row>
      <xdr:rowOff>323850</xdr:rowOff>
    </xdr:to>
    <xdr:pic>
      <xdr:nvPicPr>
        <xdr:cNvPr id="3" name="CheckBox2"/>
        <xdr:cNvPicPr preferRelativeResize="1">
          <a:picLocks noChangeAspect="1"/>
        </xdr:cNvPicPr>
      </xdr:nvPicPr>
      <xdr:blipFill>
        <a:blip r:embed="rId3"/>
        <a:stretch>
          <a:fillRect/>
        </a:stretch>
      </xdr:blipFill>
      <xdr:spPr>
        <a:xfrm>
          <a:off x="485775" y="6496050"/>
          <a:ext cx="2400300" cy="323850"/>
        </a:xfrm>
        <a:prstGeom prst="rect">
          <a:avLst/>
        </a:prstGeom>
        <a:noFill/>
        <a:ln w="0"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2</xdr:row>
      <xdr:rowOff>9525</xdr:rowOff>
    </xdr:from>
    <xdr:to>
      <xdr:col>2</xdr:col>
      <xdr:colOff>1009650</xdr:colOff>
      <xdr:row>9</xdr:row>
      <xdr:rowOff>0</xdr:rowOff>
    </xdr:to>
    <xdr:pic>
      <xdr:nvPicPr>
        <xdr:cNvPr id="1" name="Picture 1" descr="ENE_crt_c"/>
        <xdr:cNvPicPr preferRelativeResize="1">
          <a:picLocks noChangeAspect="1"/>
        </xdr:cNvPicPr>
      </xdr:nvPicPr>
      <xdr:blipFill>
        <a:blip r:embed="rId1"/>
        <a:stretch>
          <a:fillRect/>
        </a:stretch>
      </xdr:blipFill>
      <xdr:spPr>
        <a:xfrm>
          <a:off x="314325" y="333375"/>
          <a:ext cx="1143000" cy="1181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381000</xdr:colOff>
      <xdr:row>13</xdr:row>
      <xdr:rowOff>152400</xdr:rowOff>
    </xdr:from>
    <xdr:to>
      <xdr:col>34</xdr:col>
      <xdr:colOff>257175</xdr:colOff>
      <xdr:row>13</xdr:row>
      <xdr:rowOff>152400</xdr:rowOff>
    </xdr:to>
    <xdr:sp>
      <xdr:nvSpPr>
        <xdr:cNvPr id="1" name="Line 6"/>
        <xdr:cNvSpPr>
          <a:spLocks/>
        </xdr:cNvSpPr>
      </xdr:nvSpPr>
      <xdr:spPr>
        <a:xfrm>
          <a:off x="18183225" y="2438400"/>
          <a:ext cx="5362575" cy="0"/>
        </a:xfrm>
        <a:prstGeom prst="line">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142875</xdr:colOff>
      <xdr:row>15</xdr:row>
      <xdr:rowOff>28575</xdr:rowOff>
    </xdr:from>
    <xdr:to>
      <xdr:col>26</xdr:col>
      <xdr:colOff>142875</xdr:colOff>
      <xdr:row>36</xdr:row>
      <xdr:rowOff>123825</xdr:rowOff>
    </xdr:to>
    <xdr:sp>
      <xdr:nvSpPr>
        <xdr:cNvPr id="2" name="Line 7"/>
        <xdr:cNvSpPr>
          <a:spLocks/>
        </xdr:cNvSpPr>
      </xdr:nvSpPr>
      <xdr:spPr>
        <a:xfrm>
          <a:off x="18554700" y="2638425"/>
          <a:ext cx="0" cy="3495675"/>
        </a:xfrm>
        <a:prstGeom prst="line">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381000</xdr:colOff>
      <xdr:row>13</xdr:row>
      <xdr:rowOff>152400</xdr:rowOff>
    </xdr:from>
    <xdr:to>
      <xdr:col>34</xdr:col>
      <xdr:colOff>257175</xdr:colOff>
      <xdr:row>13</xdr:row>
      <xdr:rowOff>152400</xdr:rowOff>
    </xdr:to>
    <xdr:sp>
      <xdr:nvSpPr>
        <xdr:cNvPr id="1" name="Line 3"/>
        <xdr:cNvSpPr>
          <a:spLocks/>
        </xdr:cNvSpPr>
      </xdr:nvSpPr>
      <xdr:spPr>
        <a:xfrm>
          <a:off x="18145125" y="2447925"/>
          <a:ext cx="5362575" cy="0"/>
        </a:xfrm>
        <a:prstGeom prst="line">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142875</xdr:colOff>
      <xdr:row>15</xdr:row>
      <xdr:rowOff>28575</xdr:rowOff>
    </xdr:from>
    <xdr:to>
      <xdr:col>26</xdr:col>
      <xdr:colOff>142875</xdr:colOff>
      <xdr:row>36</xdr:row>
      <xdr:rowOff>123825</xdr:rowOff>
    </xdr:to>
    <xdr:sp>
      <xdr:nvSpPr>
        <xdr:cNvPr id="2" name="Line 4"/>
        <xdr:cNvSpPr>
          <a:spLocks/>
        </xdr:cNvSpPr>
      </xdr:nvSpPr>
      <xdr:spPr>
        <a:xfrm>
          <a:off x="18516600" y="2647950"/>
          <a:ext cx="0" cy="3495675"/>
        </a:xfrm>
        <a:prstGeom prst="line">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123825</xdr:colOff>
      <xdr:row>17</xdr:row>
      <xdr:rowOff>57150</xdr:rowOff>
    </xdr:from>
    <xdr:to>
      <xdr:col>12</xdr:col>
      <xdr:colOff>104775</xdr:colOff>
      <xdr:row>43</xdr:row>
      <xdr:rowOff>123825</xdr:rowOff>
    </xdr:to>
    <xdr:sp>
      <xdr:nvSpPr>
        <xdr:cNvPr id="1" name="Comment 5" hidden="1"/>
        <xdr:cNvSpPr>
          <a:spLocks/>
        </xdr:cNvSpPr>
      </xdr:nvSpPr>
      <xdr:spPr>
        <a:xfrm>
          <a:off x="7353300" y="2971800"/>
          <a:ext cx="3038475" cy="4610100"/>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800" b="0" i="0" u="none" baseline="0">
              <a:solidFill>
                <a:srgbClr val="333333"/>
              </a:solidFill>
            </a:rPr>
            <a:t>Gale Boyd:</a:t>
          </a:r>
          <a:r>
            <a:rPr lang="en-US" cap="none" sz="1400" b="0" i="0" u="none" baseline="0">
              <a:solidFill>
                <a:srgbClr val="333333"/>
              </a:solidFill>
              <a:latin typeface="Arial"/>
              <a:ea typeface="Arial"/>
              <a:cs typeface="Arial"/>
            </a:rPr>
            <a:t>
Though biomass itself would have an emissions factor of "0," it is defined here as being equivalent to natural gas because 1) the calculation is used only to calculate associated emissions savings, and does so as a percentage of the emissions based on the plant's energy mix, and 2) we believe that energy efficiency activities are likely to displace fossil fuels (and not biomass), so using the natural gas emissions factor here does not erroneously discount these savings.  </a:t>
          </a:r>
        </a:p>
      </xdr:txBody>
    </xdr:sp>
    <xdr:clientData/>
  </xdr:twoCellAnchor>
  <xdr:twoCellAnchor editAs="absolute">
    <xdr:from>
      <xdr:col>9</xdr:col>
      <xdr:colOff>676275</xdr:colOff>
      <xdr:row>17</xdr:row>
      <xdr:rowOff>85725</xdr:rowOff>
    </xdr:from>
    <xdr:to>
      <xdr:col>13</xdr:col>
      <xdr:colOff>57150</xdr:colOff>
      <xdr:row>43</xdr:row>
      <xdr:rowOff>152400</xdr:rowOff>
    </xdr:to>
    <xdr:sp>
      <xdr:nvSpPr>
        <xdr:cNvPr id="2" name="Comment 6" hidden="1"/>
        <xdr:cNvSpPr>
          <a:spLocks/>
        </xdr:cNvSpPr>
      </xdr:nvSpPr>
      <xdr:spPr>
        <a:xfrm>
          <a:off x="8534400" y="3000375"/>
          <a:ext cx="3028950" cy="4610100"/>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800" b="0" i="0" u="none" baseline="0">
              <a:solidFill>
                <a:srgbClr val="333333"/>
              </a:solidFill>
            </a:rPr>
            <a:t>Gale Boyd:</a:t>
          </a:r>
          <a:r>
            <a:rPr lang="en-US" cap="none" sz="1400" b="0" i="0" u="none" baseline="0">
              <a:solidFill>
                <a:srgbClr val="333333"/>
              </a:solidFill>
              <a:latin typeface="Arial"/>
              <a:ea typeface="Arial"/>
              <a:cs typeface="Arial"/>
            </a:rPr>
            <a:t>
Defined at a minimum factor to assure conservative estimate of emissions savings.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ORK\EPA\energy%20star\auto\analysis\2026\202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12177\Local%20Settings\Temporary%20Internet%20Files\Content.Outlook\5B4DEJBA\EPI%20Tool%20-%20Integrated%20Paper%200815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r. Distributions"/>
      <sheetName val="Summary"/>
      <sheetName val="E$OR_Model"/>
      <sheetName val="E$_Hour_Model"/>
      <sheetName val="2026"/>
      <sheetName val="Distribution"/>
      <sheetName val="Quartiles"/>
      <sheetName val="Indust_fuel_costs"/>
      <sheetName val="HDD &amp; CD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EPITool"/>
      <sheetName val="Statement of Energy Performance"/>
      <sheetName val="Facility Performance Report"/>
      <sheetName val="Modelbaseline"/>
      <sheetName val="Modelcurrent"/>
      <sheetName val="Units"/>
      <sheetName val="07122011"/>
      <sheetName val="savings"/>
      <sheetName val="GHG3_On-Site Emissions Factors "/>
      <sheetName val="Cities - Table 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epa.gov/climateleaders/documents/resources/stationarycombustionguidance.pdf" TargetMode="External" /><Relationship Id="rId2" Type="http://schemas.openxmlformats.org/officeDocument/2006/relationships/comments" Target="../comments10.xml" /><Relationship Id="rId3" Type="http://schemas.openxmlformats.org/officeDocument/2006/relationships/vmlDrawing" Target="../drawings/vmlDrawing5.vml" /><Relationship Id="rId4" Type="http://schemas.openxmlformats.org/officeDocument/2006/relationships/drawing" Target="../drawings/drawing10.xml" /><Relationship Id="rId5"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8.xml" /></Relationships>
</file>

<file path=xl/worksheets/_rels/sheet7.xml.rels><?xml version="1.0" encoding="utf-8" standalone="yes"?><Relationships xmlns="http://schemas.openxmlformats.org/package/2006/relationships"><Relationship Id="rId1" Type="http://schemas.openxmlformats.org/officeDocument/2006/relationships/hyperlink" Target="http://www.epa.gov/ttn/chief/ap42/ch01/final/c01s11.pdf" TargetMode="External" /><Relationship Id="rId2" Type="http://schemas.openxmlformats.org/officeDocument/2006/relationships/comments" Target="../comments7.xml" /><Relationship Id="rId3" Type="http://schemas.openxmlformats.org/officeDocument/2006/relationships/vmlDrawing" Target="../drawings/vmlDrawing4.vml" /><Relationship Id="rId4" Type="http://schemas.openxmlformats.org/officeDocument/2006/relationships/drawing" Target="../drawings/drawing9.xml" /><Relationship Id="rId5"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9">
    <tabColor theme="0"/>
    <pageSetUpPr fitToPage="1"/>
  </sheetPr>
  <dimension ref="A1:P236"/>
  <sheetViews>
    <sheetView tabSelected="1" zoomScale="80" zoomScaleNormal="80" zoomScalePageLayoutView="0" workbookViewId="0" topLeftCell="A1">
      <selection activeCell="A1" sqref="A1"/>
    </sheetView>
  </sheetViews>
  <sheetFormatPr defaultColWidth="9.140625" defaultRowHeight="12.75"/>
  <cols>
    <col min="1" max="1" width="6.00390625" style="183" customWidth="1"/>
    <col min="2" max="2" width="20.140625" style="251" customWidth="1"/>
    <col min="3" max="3" width="28.7109375" style="255" customWidth="1"/>
    <col min="4" max="4" width="10.421875" style="251" customWidth="1"/>
    <col min="5" max="15" width="9.140625" style="251" customWidth="1"/>
    <col min="16" max="16" width="36.7109375" style="251" customWidth="1"/>
    <col min="17" max="17" width="9.140625" style="251" customWidth="1"/>
    <col min="18" max="16384" width="9.140625" style="251" customWidth="1"/>
  </cols>
  <sheetData>
    <row r="1" spans="1:16" s="214" customFormat="1" ht="20.25">
      <c r="A1" s="202"/>
      <c r="B1" s="202"/>
      <c r="C1" s="582"/>
      <c r="D1" s="582"/>
      <c r="E1" s="582"/>
      <c r="F1" s="582"/>
      <c r="G1" s="582"/>
      <c r="H1" s="582"/>
      <c r="I1" s="582"/>
      <c r="J1" s="582"/>
      <c r="K1" s="582"/>
      <c r="L1" s="582"/>
      <c r="M1" s="582"/>
      <c r="N1" s="582"/>
      <c r="O1" s="582"/>
      <c r="P1" s="203"/>
    </row>
    <row r="2" spans="2:3" s="183" customFormat="1" ht="15.75">
      <c r="B2" s="184"/>
      <c r="C2" s="185"/>
    </row>
    <row r="3" spans="3:15" s="183" customFormat="1" ht="27.75">
      <c r="C3" s="583" t="str">
        <f>EPI!B3</f>
        <v>Integrated Paper and Paperboard Manufacturing Plant</v>
      </c>
      <c r="D3" s="583"/>
      <c r="E3" s="583"/>
      <c r="F3" s="583"/>
      <c r="G3" s="583"/>
      <c r="H3" s="583"/>
      <c r="I3" s="583"/>
      <c r="J3" s="583"/>
      <c r="K3" s="583"/>
      <c r="L3" s="583"/>
      <c r="M3" s="583"/>
      <c r="N3" s="583"/>
      <c r="O3" s="583"/>
    </row>
    <row r="4" spans="3:15" s="183" customFormat="1" ht="27.75">
      <c r="C4" s="583" t="str">
        <f>EPI!B4</f>
        <v>Energy Performance Indicator Tool</v>
      </c>
      <c r="D4" s="583"/>
      <c r="E4" s="583"/>
      <c r="F4" s="583"/>
      <c r="G4" s="583"/>
      <c r="H4" s="583"/>
      <c r="I4" s="583"/>
      <c r="J4" s="583"/>
      <c r="K4" s="583"/>
      <c r="L4" s="583"/>
      <c r="M4" s="583"/>
      <c r="N4" s="583"/>
      <c r="O4" s="583"/>
    </row>
    <row r="5" spans="3:15" s="183" customFormat="1" ht="15">
      <c r="C5" s="584" t="str">
        <f>EPI!B5</f>
        <v>Version 1.1, Release 03/01/2017</v>
      </c>
      <c r="D5" s="584"/>
      <c r="E5" s="584"/>
      <c r="F5" s="584"/>
      <c r="G5" s="584"/>
      <c r="H5" s="584"/>
      <c r="I5" s="584"/>
      <c r="J5" s="584"/>
      <c r="K5" s="584"/>
      <c r="L5" s="584"/>
      <c r="M5" s="584"/>
      <c r="N5" s="584"/>
      <c r="O5" s="584"/>
    </row>
    <row r="6" spans="1:15" s="376" customFormat="1" ht="26.25" customHeight="1">
      <c r="A6" s="373"/>
      <c r="B6" s="373"/>
      <c r="C6" s="374" t="s">
        <v>129</v>
      </c>
      <c r="D6" s="375"/>
      <c r="E6" s="375"/>
      <c r="F6" s="375"/>
      <c r="G6" s="375"/>
      <c r="H6" s="375"/>
      <c r="I6" s="375"/>
      <c r="J6" s="375"/>
      <c r="K6" s="375"/>
      <c r="L6" s="375"/>
      <c r="M6" s="375"/>
      <c r="N6" s="375"/>
      <c r="O6" s="375"/>
    </row>
    <row r="7" spans="1:16" s="376" customFormat="1" ht="14.25" customHeight="1">
      <c r="A7" s="373"/>
      <c r="B7" s="373"/>
      <c r="C7" s="585" t="s">
        <v>1829</v>
      </c>
      <c r="D7" s="585"/>
      <c r="E7" s="585"/>
      <c r="F7" s="585"/>
      <c r="G7" s="585"/>
      <c r="H7" s="585"/>
      <c r="I7" s="585"/>
      <c r="J7" s="585"/>
      <c r="K7" s="585"/>
      <c r="L7" s="585"/>
      <c r="M7" s="585"/>
      <c r="N7" s="585"/>
      <c r="O7" s="585"/>
      <c r="P7" s="384"/>
    </row>
    <row r="8" spans="1:15" s="376" customFormat="1" ht="21.75" customHeight="1">
      <c r="A8" s="373"/>
      <c r="B8" s="373"/>
      <c r="C8" s="585"/>
      <c r="D8" s="585"/>
      <c r="E8" s="585"/>
      <c r="F8" s="585"/>
      <c r="G8" s="585"/>
      <c r="H8" s="585"/>
      <c r="I8" s="585"/>
      <c r="J8" s="585"/>
      <c r="K8" s="585"/>
      <c r="L8" s="585"/>
      <c r="M8" s="585"/>
      <c r="N8" s="585"/>
      <c r="O8" s="585"/>
    </row>
    <row r="9" spans="1:15" s="376" customFormat="1" ht="9" customHeight="1">
      <c r="A9" s="373"/>
      <c r="B9" s="373"/>
      <c r="C9" s="377"/>
      <c r="D9" s="377"/>
      <c r="E9" s="377"/>
      <c r="F9" s="377"/>
      <c r="G9" s="377"/>
      <c r="H9" s="377"/>
      <c r="I9" s="377"/>
      <c r="J9" s="377"/>
      <c r="K9" s="377"/>
      <c r="L9" s="377"/>
      <c r="M9" s="377"/>
      <c r="N9" s="377"/>
      <c r="O9" s="377"/>
    </row>
    <row r="10" spans="1:16" s="376" customFormat="1" ht="65.25" customHeight="1">
      <c r="A10" s="373"/>
      <c r="B10" s="373"/>
      <c r="C10" s="598" t="s">
        <v>1830</v>
      </c>
      <c r="D10" s="598"/>
      <c r="E10" s="598"/>
      <c r="F10" s="598"/>
      <c r="G10" s="598"/>
      <c r="H10" s="598"/>
      <c r="I10" s="598"/>
      <c r="J10" s="598"/>
      <c r="K10" s="598"/>
      <c r="L10" s="598"/>
      <c r="M10" s="598"/>
      <c r="N10" s="598"/>
      <c r="O10" s="598"/>
      <c r="P10" s="384"/>
    </row>
    <row r="11" spans="1:15" s="376" customFormat="1" ht="9.75" customHeight="1" hidden="1">
      <c r="A11" s="373"/>
      <c r="B11" s="373"/>
      <c r="C11" s="377"/>
      <c r="D11" s="377"/>
      <c r="E11" s="377"/>
      <c r="F11" s="377"/>
      <c r="G11" s="377"/>
      <c r="H11" s="377"/>
      <c r="I11" s="377"/>
      <c r="J11" s="377"/>
      <c r="K11" s="377"/>
      <c r="L11" s="377"/>
      <c r="M11" s="377"/>
      <c r="N11" s="377"/>
      <c r="O11" s="377"/>
    </row>
    <row r="12" spans="1:16" s="376" customFormat="1" ht="36.75" customHeight="1">
      <c r="A12" s="373"/>
      <c r="B12" s="373"/>
      <c r="C12" s="598" t="s">
        <v>1831</v>
      </c>
      <c r="D12" s="598"/>
      <c r="E12" s="598"/>
      <c r="F12" s="598"/>
      <c r="G12" s="598"/>
      <c r="H12" s="598"/>
      <c r="I12" s="598"/>
      <c r="J12" s="598"/>
      <c r="K12" s="598"/>
      <c r="L12" s="598"/>
      <c r="M12" s="598"/>
      <c r="N12" s="598"/>
      <c r="O12" s="598"/>
      <c r="P12" s="384"/>
    </row>
    <row r="13" spans="1:15" s="376" customFormat="1" ht="12" customHeight="1">
      <c r="A13" s="373"/>
      <c r="B13" s="373"/>
      <c r="C13" s="378"/>
      <c r="D13" s="378"/>
      <c r="E13" s="378"/>
      <c r="F13" s="378"/>
      <c r="G13" s="378"/>
      <c r="H13" s="378"/>
      <c r="I13" s="378"/>
      <c r="J13" s="378"/>
      <c r="K13" s="378"/>
      <c r="L13" s="378"/>
      <c r="M13" s="378"/>
      <c r="N13" s="378"/>
      <c r="O13" s="378"/>
    </row>
    <row r="14" spans="1:15" s="376" customFormat="1" ht="17.25" customHeight="1">
      <c r="A14" s="373"/>
      <c r="B14" s="373"/>
      <c r="C14" s="585" t="s">
        <v>130</v>
      </c>
      <c r="D14" s="585"/>
      <c r="E14" s="585"/>
      <c r="F14" s="585"/>
      <c r="G14" s="585"/>
      <c r="H14" s="585"/>
      <c r="I14" s="585"/>
      <c r="J14" s="585"/>
      <c r="K14" s="585"/>
      <c r="L14" s="585"/>
      <c r="M14" s="585"/>
      <c r="N14" s="585"/>
      <c r="O14" s="585"/>
    </row>
    <row r="15" spans="1:15" s="376" customFormat="1" ht="12" customHeight="1">
      <c r="A15" s="373"/>
      <c r="B15" s="373"/>
      <c r="C15" s="377"/>
      <c r="D15" s="377"/>
      <c r="E15" s="377"/>
      <c r="F15" s="377"/>
      <c r="G15" s="377"/>
      <c r="H15" s="377"/>
      <c r="I15" s="377"/>
      <c r="J15" s="377"/>
      <c r="K15" s="377"/>
      <c r="L15" s="377"/>
      <c r="M15" s="377"/>
      <c r="N15" s="377"/>
      <c r="O15" s="377"/>
    </row>
    <row r="16" spans="1:15" s="376" customFormat="1" ht="55.5" customHeight="1">
      <c r="A16" s="373"/>
      <c r="B16" s="373"/>
      <c r="C16" s="598" t="s">
        <v>1826</v>
      </c>
      <c r="D16" s="598"/>
      <c r="E16" s="598"/>
      <c r="F16" s="598"/>
      <c r="G16" s="598"/>
      <c r="H16" s="598"/>
      <c r="I16" s="598"/>
      <c r="J16" s="598"/>
      <c r="K16" s="598"/>
      <c r="L16" s="598"/>
      <c r="M16" s="598"/>
      <c r="N16" s="598"/>
      <c r="O16" s="598"/>
    </row>
    <row r="17" spans="1:15" s="376" customFormat="1" ht="12" customHeight="1">
      <c r="A17" s="373"/>
      <c r="B17" s="373"/>
      <c r="C17" s="379"/>
      <c r="D17" s="379"/>
      <c r="E17" s="379"/>
      <c r="F17" s="379"/>
      <c r="G17" s="379"/>
      <c r="H17" s="379"/>
      <c r="I17" s="379"/>
      <c r="J17" s="379"/>
      <c r="K17" s="379"/>
      <c r="L17" s="379"/>
      <c r="M17" s="379"/>
      <c r="N17" s="379"/>
      <c r="O17" s="380"/>
    </row>
    <row r="18" spans="1:15" s="376" customFormat="1" ht="49.5" customHeight="1">
      <c r="A18" s="373"/>
      <c r="B18" s="373"/>
      <c r="C18" s="599" t="s">
        <v>2183</v>
      </c>
      <c r="D18" s="599"/>
      <c r="E18" s="599"/>
      <c r="F18" s="599"/>
      <c r="G18" s="599"/>
      <c r="H18" s="599"/>
      <c r="I18" s="599"/>
      <c r="J18" s="599"/>
      <c r="K18" s="599"/>
      <c r="L18" s="599"/>
      <c r="M18" s="599"/>
      <c r="N18" s="599"/>
      <c r="O18" s="599"/>
    </row>
    <row r="19" spans="1:15" s="376" customFormat="1" ht="12" customHeight="1">
      <c r="A19" s="373"/>
      <c r="B19" s="373"/>
      <c r="C19" s="381"/>
      <c r="D19" s="381"/>
      <c r="E19" s="381"/>
      <c r="F19" s="381"/>
      <c r="G19" s="381"/>
      <c r="H19" s="381"/>
      <c r="I19" s="381"/>
      <c r="J19" s="381"/>
      <c r="K19" s="381"/>
      <c r="L19" s="381"/>
      <c r="M19" s="381"/>
      <c r="N19" s="382"/>
      <c r="O19" s="382"/>
    </row>
    <row r="20" spans="1:15" s="376" customFormat="1" ht="33" customHeight="1">
      <c r="A20" s="373"/>
      <c r="B20" s="373"/>
      <c r="C20" s="601" t="s">
        <v>131</v>
      </c>
      <c r="D20" s="601"/>
      <c r="E20" s="601"/>
      <c r="F20" s="601"/>
      <c r="G20" s="601"/>
      <c r="H20" s="601"/>
      <c r="I20" s="381"/>
      <c r="J20" s="381"/>
      <c r="K20" s="381"/>
      <c r="L20" s="381"/>
      <c r="M20" s="381"/>
      <c r="N20" s="382"/>
      <c r="O20" s="382"/>
    </row>
    <row r="21" spans="1:16" s="376" customFormat="1" ht="28.5" customHeight="1">
      <c r="A21" s="373"/>
      <c r="B21" s="373"/>
      <c r="C21" s="600" t="s">
        <v>1828</v>
      </c>
      <c r="D21" s="600"/>
      <c r="E21" s="600"/>
      <c r="F21" s="600"/>
      <c r="G21" s="600"/>
      <c r="H21" s="600"/>
      <c r="I21" s="600"/>
      <c r="J21" s="600"/>
      <c r="K21" s="600"/>
      <c r="L21" s="600"/>
      <c r="M21" s="600"/>
      <c r="N21" s="600"/>
      <c r="O21" s="600"/>
      <c r="P21" s="384"/>
    </row>
    <row r="22" spans="1:15" s="376" customFormat="1" ht="27.75" customHeight="1">
      <c r="A22" s="373"/>
      <c r="B22" s="373"/>
      <c r="C22" s="600"/>
      <c r="D22" s="600"/>
      <c r="E22" s="600"/>
      <c r="F22" s="600"/>
      <c r="G22" s="600"/>
      <c r="H22" s="600"/>
      <c r="I22" s="600"/>
      <c r="J22" s="600"/>
      <c r="K22" s="600"/>
      <c r="L22" s="600"/>
      <c r="M22" s="600"/>
      <c r="N22" s="600"/>
      <c r="O22" s="600"/>
    </row>
    <row r="23" spans="1:15" s="376" customFormat="1" ht="12" customHeight="1">
      <c r="A23" s="373"/>
      <c r="B23" s="373"/>
      <c r="C23" s="377"/>
      <c r="D23" s="377"/>
      <c r="E23" s="377"/>
      <c r="F23" s="377"/>
      <c r="G23" s="377"/>
      <c r="H23" s="377"/>
      <c r="I23" s="377"/>
      <c r="J23" s="377"/>
      <c r="K23" s="377"/>
      <c r="L23" s="377"/>
      <c r="M23" s="377"/>
      <c r="N23" s="383"/>
      <c r="O23" s="383"/>
    </row>
    <row r="24" spans="1:15" s="376" customFormat="1" ht="72" customHeight="1">
      <c r="A24" s="373"/>
      <c r="B24" s="373"/>
      <c r="C24" s="563" t="s">
        <v>1827</v>
      </c>
      <c r="D24" s="563"/>
      <c r="E24" s="563"/>
      <c r="F24" s="563"/>
      <c r="G24" s="563"/>
      <c r="H24" s="563"/>
      <c r="I24" s="563"/>
      <c r="J24" s="563"/>
      <c r="K24" s="563"/>
      <c r="L24" s="563"/>
      <c r="M24" s="563"/>
      <c r="N24" s="563"/>
      <c r="O24" s="563"/>
    </row>
    <row r="25" spans="1:15" s="376" customFormat="1" ht="18" customHeight="1">
      <c r="A25" s="373"/>
      <c r="B25" s="373"/>
      <c r="C25" s="381"/>
      <c r="D25" s="381"/>
      <c r="E25" s="381"/>
      <c r="F25" s="381"/>
      <c r="G25" s="381"/>
      <c r="H25" s="381"/>
      <c r="I25" s="381"/>
      <c r="J25" s="381"/>
      <c r="K25" s="381"/>
      <c r="L25" s="381"/>
      <c r="M25" s="381"/>
      <c r="N25" s="382"/>
      <c r="O25" s="382"/>
    </row>
    <row r="26" spans="1:15" s="376" customFormat="1" ht="28.5" customHeight="1">
      <c r="A26" s="367"/>
      <c r="B26" s="370"/>
      <c r="C26" s="592" t="s">
        <v>132</v>
      </c>
      <c r="D26" s="592"/>
      <c r="E26" s="592"/>
      <c r="F26" s="592"/>
      <c r="G26" s="592"/>
      <c r="H26" s="371"/>
      <c r="I26" s="371"/>
      <c r="J26" s="371"/>
      <c r="K26" s="371"/>
      <c r="L26" s="371"/>
      <c r="M26" s="371"/>
      <c r="N26" s="372"/>
      <c r="O26" s="372"/>
    </row>
    <row r="27" spans="1:15" ht="18" customHeight="1">
      <c r="A27" s="251"/>
      <c r="C27" s="593" t="s">
        <v>133</v>
      </c>
      <c r="D27" s="593"/>
      <c r="E27" s="593"/>
      <c r="F27" s="593"/>
      <c r="G27" s="593"/>
      <c r="H27" s="593"/>
      <c r="I27" s="593"/>
      <c r="J27" s="593"/>
      <c r="K27" s="593"/>
      <c r="L27" s="593"/>
      <c r="M27" s="593"/>
      <c r="N27" s="593"/>
      <c r="O27" s="593"/>
    </row>
    <row r="28" spans="1:13" ht="18">
      <c r="A28" s="251"/>
      <c r="B28" s="267"/>
      <c r="C28" s="268"/>
      <c r="D28" s="266"/>
      <c r="E28" s="266"/>
      <c r="F28" s="266"/>
      <c r="G28" s="266"/>
      <c r="H28" s="266"/>
      <c r="I28" s="266"/>
      <c r="J28" s="266"/>
      <c r="K28" s="266"/>
      <c r="L28" s="266"/>
      <c r="M28" s="266"/>
    </row>
    <row r="29" spans="1:15" s="252" customFormat="1" ht="54" customHeight="1">
      <c r="A29" s="253"/>
      <c r="B29" s="253"/>
      <c r="C29" s="254" t="s">
        <v>134</v>
      </c>
      <c r="D29" s="594" t="s">
        <v>1832</v>
      </c>
      <c r="E29" s="594"/>
      <c r="F29" s="594"/>
      <c r="G29" s="594"/>
      <c r="H29" s="594"/>
      <c r="I29" s="594"/>
      <c r="J29" s="594"/>
      <c r="K29" s="594"/>
      <c r="L29" s="594"/>
      <c r="M29" s="594"/>
      <c r="N29" s="594"/>
      <c r="O29" s="594"/>
    </row>
    <row r="30" spans="1:15" s="252" customFormat="1" ht="18" customHeight="1">
      <c r="A30" s="253"/>
      <c r="B30" s="253"/>
      <c r="C30" s="254"/>
      <c r="D30" s="565"/>
      <c r="E30" s="565"/>
      <c r="F30" s="565"/>
      <c r="G30" s="565"/>
      <c r="H30" s="565"/>
      <c r="I30" s="565"/>
      <c r="J30" s="565"/>
      <c r="K30" s="565"/>
      <c r="L30" s="565"/>
      <c r="M30" s="565"/>
      <c r="N30" s="565"/>
      <c r="O30" s="565"/>
    </row>
    <row r="31" spans="1:16" s="252" customFormat="1" ht="18">
      <c r="A31" s="253"/>
      <c r="B31" s="253"/>
      <c r="C31" s="265" t="s">
        <v>1811</v>
      </c>
      <c r="D31" s="567" t="s">
        <v>1833</v>
      </c>
      <c r="E31" s="568"/>
      <c r="F31" s="568"/>
      <c r="G31" s="568"/>
      <c r="H31" s="568"/>
      <c r="I31" s="568"/>
      <c r="J31" s="568"/>
      <c r="K31" s="568"/>
      <c r="L31" s="568"/>
      <c r="M31" s="568"/>
      <c r="N31" s="568"/>
      <c r="O31" s="569"/>
      <c r="P31" s="385"/>
    </row>
    <row r="32" spans="1:16" s="252" customFormat="1" ht="234.75" customHeight="1">
      <c r="A32" s="253"/>
      <c r="B32" s="253"/>
      <c r="C32" s="265"/>
      <c r="D32" s="570" t="s">
        <v>2169</v>
      </c>
      <c r="E32" s="571"/>
      <c r="F32" s="571"/>
      <c r="G32" s="571"/>
      <c r="H32" s="571"/>
      <c r="I32" s="571"/>
      <c r="J32" s="571"/>
      <c r="K32" s="571"/>
      <c r="L32" s="571"/>
      <c r="M32" s="571"/>
      <c r="N32" s="571"/>
      <c r="O32" s="572"/>
      <c r="P32" s="385"/>
    </row>
    <row r="33" spans="1:16" s="252" customFormat="1" ht="18">
      <c r="A33" s="253"/>
      <c r="B33" s="253"/>
      <c r="C33" s="265"/>
      <c r="D33" s="567"/>
      <c r="E33" s="568"/>
      <c r="F33" s="568"/>
      <c r="G33" s="568"/>
      <c r="H33" s="568"/>
      <c r="I33" s="568"/>
      <c r="J33" s="568"/>
      <c r="K33" s="568"/>
      <c r="L33" s="568"/>
      <c r="M33" s="568"/>
      <c r="N33" s="568"/>
      <c r="O33" s="569"/>
      <c r="P33" s="269"/>
    </row>
    <row r="34" spans="1:16" s="252" customFormat="1" ht="18">
      <c r="A34" s="253"/>
      <c r="B34" s="253"/>
      <c r="C34" s="265" t="s">
        <v>175</v>
      </c>
      <c r="D34" s="577" t="s">
        <v>1834</v>
      </c>
      <c r="E34" s="571"/>
      <c r="F34" s="571"/>
      <c r="G34" s="571"/>
      <c r="H34" s="571"/>
      <c r="I34" s="571"/>
      <c r="J34" s="571"/>
      <c r="K34" s="571"/>
      <c r="L34" s="571"/>
      <c r="M34" s="571"/>
      <c r="N34" s="571"/>
      <c r="O34" s="572"/>
      <c r="P34" s="269"/>
    </row>
    <row r="35" spans="1:16" s="252" customFormat="1" ht="144.75" customHeight="1">
      <c r="A35" s="253"/>
      <c r="B35" s="253"/>
      <c r="C35" s="265"/>
      <c r="D35" s="570" t="s">
        <v>2170</v>
      </c>
      <c r="E35" s="571"/>
      <c r="F35" s="571"/>
      <c r="G35" s="571"/>
      <c r="H35" s="571"/>
      <c r="I35" s="571"/>
      <c r="J35" s="571"/>
      <c r="K35" s="571"/>
      <c r="L35" s="571"/>
      <c r="M35" s="571"/>
      <c r="N35" s="571"/>
      <c r="O35" s="572"/>
      <c r="P35" s="269"/>
    </row>
    <row r="36" spans="1:16" s="252" customFormat="1" ht="18">
      <c r="A36" s="253"/>
      <c r="B36" s="253"/>
      <c r="C36" s="265"/>
      <c r="D36" s="567"/>
      <c r="E36" s="568"/>
      <c r="F36" s="568"/>
      <c r="G36" s="568"/>
      <c r="H36" s="568"/>
      <c r="I36" s="568"/>
      <c r="J36" s="568"/>
      <c r="K36" s="568"/>
      <c r="L36" s="568"/>
      <c r="M36" s="568"/>
      <c r="N36" s="568"/>
      <c r="O36" s="569"/>
      <c r="P36" s="269"/>
    </row>
    <row r="37" spans="1:16" s="252" customFormat="1" ht="16.5" customHeight="1">
      <c r="A37" s="253"/>
      <c r="B37" s="253"/>
      <c r="C37" s="265" t="s">
        <v>135</v>
      </c>
      <c r="D37" s="577" t="s">
        <v>136</v>
      </c>
      <c r="E37" s="571"/>
      <c r="F37" s="571"/>
      <c r="G37" s="571"/>
      <c r="H37" s="571"/>
      <c r="I37" s="571"/>
      <c r="J37" s="571"/>
      <c r="K37" s="571"/>
      <c r="L37" s="571"/>
      <c r="M37" s="571"/>
      <c r="N37" s="571"/>
      <c r="O37" s="572"/>
      <c r="P37" s="269"/>
    </row>
    <row r="38" spans="1:16" s="252" customFormat="1" ht="15" customHeight="1">
      <c r="A38" s="253"/>
      <c r="B38" s="270"/>
      <c r="C38" s="590" t="s">
        <v>1835</v>
      </c>
      <c r="D38" s="590"/>
      <c r="E38" s="590"/>
      <c r="F38" s="590"/>
      <c r="G38" s="590"/>
      <c r="H38" s="590"/>
      <c r="I38" s="590"/>
      <c r="J38" s="590"/>
      <c r="K38" s="590"/>
      <c r="L38" s="590"/>
      <c r="M38" s="590"/>
      <c r="N38" s="590"/>
      <c r="O38" s="590"/>
      <c r="P38" s="269"/>
    </row>
    <row r="39" spans="1:16" s="252" customFormat="1" ht="14.25" customHeight="1">
      <c r="A39" s="253"/>
      <c r="B39" s="253"/>
      <c r="C39" s="590"/>
      <c r="D39" s="590"/>
      <c r="E39" s="590"/>
      <c r="F39" s="590"/>
      <c r="G39" s="590"/>
      <c r="H39" s="590"/>
      <c r="I39" s="590"/>
      <c r="J39" s="590"/>
      <c r="K39" s="590"/>
      <c r="L39" s="590"/>
      <c r="M39" s="590"/>
      <c r="N39" s="590"/>
      <c r="O39" s="590"/>
      <c r="P39" s="269"/>
    </row>
    <row r="40" spans="1:15" s="252" customFormat="1" ht="14.25" customHeight="1">
      <c r="A40" s="253"/>
      <c r="B40" s="253"/>
      <c r="C40" s="590"/>
      <c r="D40" s="590"/>
      <c r="E40" s="590"/>
      <c r="F40" s="590"/>
      <c r="G40" s="590"/>
      <c r="H40" s="590"/>
      <c r="I40" s="590"/>
      <c r="J40" s="590"/>
      <c r="K40" s="590"/>
      <c r="L40" s="590"/>
      <c r="M40" s="590"/>
      <c r="N40" s="590"/>
      <c r="O40" s="590"/>
    </row>
    <row r="41" spans="1:13" ht="14.25" customHeight="1">
      <c r="A41" s="251"/>
      <c r="B41" s="267"/>
      <c r="C41" s="268"/>
      <c r="D41" s="266"/>
      <c r="E41" s="266"/>
      <c r="F41" s="266"/>
      <c r="G41" s="266"/>
      <c r="H41" s="266"/>
      <c r="I41" s="266"/>
      <c r="J41" s="266"/>
      <c r="K41" s="266"/>
      <c r="L41" s="266"/>
      <c r="M41" s="266"/>
    </row>
    <row r="42" spans="1:15" s="376" customFormat="1" ht="4.5" customHeight="1">
      <c r="A42" s="202"/>
      <c r="B42" s="386"/>
      <c r="C42" s="387"/>
      <c r="D42" s="388"/>
      <c r="E42" s="388"/>
      <c r="F42" s="388"/>
      <c r="G42" s="388"/>
      <c r="H42" s="388"/>
      <c r="I42" s="388"/>
      <c r="J42" s="388"/>
      <c r="K42" s="388"/>
      <c r="L42" s="388"/>
      <c r="M42" s="388"/>
      <c r="N42" s="386"/>
      <c r="O42" s="386"/>
    </row>
    <row r="43" spans="1:15" s="376" customFormat="1" ht="27" customHeight="1">
      <c r="A43" s="202"/>
      <c r="B43" s="389"/>
      <c r="C43" s="390" t="s">
        <v>137</v>
      </c>
      <c r="D43" s="391"/>
      <c r="E43" s="389"/>
      <c r="F43" s="389"/>
      <c r="G43" s="389"/>
      <c r="H43" s="389"/>
      <c r="I43" s="389"/>
      <c r="J43" s="389"/>
      <c r="K43" s="389"/>
      <c r="L43" s="389"/>
      <c r="M43" s="389"/>
      <c r="N43" s="389"/>
      <c r="O43" s="389"/>
    </row>
    <row r="44" spans="1:15" s="376" customFormat="1" ht="9" customHeight="1">
      <c r="A44" s="202"/>
      <c r="B44" s="389"/>
      <c r="C44" s="389"/>
      <c r="D44" s="389"/>
      <c r="E44" s="389"/>
      <c r="F44" s="389"/>
      <c r="G44" s="389"/>
      <c r="H44" s="389"/>
      <c r="I44" s="389"/>
      <c r="J44" s="389"/>
      <c r="K44" s="389"/>
      <c r="L44" s="389"/>
      <c r="M44" s="389"/>
      <c r="N44" s="389"/>
      <c r="O44" s="389"/>
    </row>
    <row r="45" spans="1:15" s="376" customFormat="1" ht="27.75" customHeight="1">
      <c r="A45" s="202"/>
      <c r="B45" s="392"/>
      <c r="C45" s="393" t="s">
        <v>48</v>
      </c>
      <c r="D45" s="394"/>
      <c r="E45" s="395" t="s">
        <v>138</v>
      </c>
      <c r="F45" s="394"/>
      <c r="G45" s="394"/>
      <c r="H45" s="394"/>
      <c r="I45" s="394"/>
      <c r="J45" s="394"/>
      <c r="K45" s="394"/>
      <c r="L45" s="394"/>
      <c r="M45" s="394"/>
      <c r="N45" s="392"/>
      <c r="O45" s="392"/>
    </row>
    <row r="46" spans="1:15" s="376" customFormat="1" ht="18" customHeight="1">
      <c r="A46" s="202"/>
      <c r="B46" s="202"/>
      <c r="C46" s="396"/>
      <c r="D46" s="397"/>
      <c r="E46" s="397"/>
      <c r="F46" s="397"/>
      <c r="G46" s="397"/>
      <c r="H46" s="397"/>
      <c r="I46" s="397"/>
      <c r="J46" s="397"/>
      <c r="K46" s="397"/>
      <c r="L46" s="397"/>
      <c r="M46" s="397"/>
      <c r="N46" s="202"/>
      <c r="O46" s="202"/>
    </row>
    <row r="47" spans="1:15" s="376" customFormat="1" ht="72" customHeight="1">
      <c r="A47" s="202"/>
      <c r="B47" s="202"/>
      <c r="C47" s="562" t="s">
        <v>2184</v>
      </c>
      <c r="D47" s="612" t="s">
        <v>2188</v>
      </c>
      <c r="E47" s="612"/>
      <c r="F47" s="612"/>
      <c r="G47" s="612"/>
      <c r="H47" s="612"/>
      <c r="I47" s="612"/>
      <c r="J47" s="612"/>
      <c r="K47" s="612"/>
      <c r="L47" s="612"/>
      <c r="M47" s="612"/>
      <c r="N47" s="612"/>
      <c r="O47" s="612"/>
    </row>
    <row r="48" spans="1:15" s="376" customFormat="1" ht="12" customHeight="1">
      <c r="A48" s="202"/>
      <c r="B48" s="202"/>
      <c r="C48" s="396"/>
      <c r="D48" s="397"/>
      <c r="E48" s="397"/>
      <c r="F48" s="397"/>
      <c r="G48" s="397"/>
      <c r="H48" s="397"/>
      <c r="I48" s="397"/>
      <c r="J48" s="397"/>
      <c r="K48" s="397"/>
      <c r="L48" s="397"/>
      <c r="M48" s="397"/>
      <c r="N48" s="202"/>
      <c r="O48" s="202"/>
    </row>
    <row r="49" spans="1:15" s="376" customFormat="1" ht="18" customHeight="1">
      <c r="A49" s="202"/>
      <c r="B49" s="202"/>
      <c r="C49" s="398" t="s">
        <v>115</v>
      </c>
      <c r="D49" s="573" t="s">
        <v>139</v>
      </c>
      <c r="E49" s="573"/>
      <c r="F49" s="573"/>
      <c r="G49" s="573"/>
      <c r="H49" s="573"/>
      <c r="I49" s="573"/>
      <c r="J49" s="573"/>
      <c r="K49" s="573"/>
      <c r="L49" s="573"/>
      <c r="M49" s="573"/>
      <c r="N49" s="573"/>
      <c r="O49" s="573"/>
    </row>
    <row r="50" spans="1:15" s="252" customFormat="1" ht="12" customHeight="1">
      <c r="A50" s="208"/>
      <c r="B50" s="253"/>
      <c r="C50" s="263"/>
      <c r="D50" s="264"/>
      <c r="E50" s="264"/>
      <c r="F50" s="264"/>
      <c r="G50" s="264"/>
      <c r="H50" s="264"/>
      <c r="I50" s="264"/>
      <c r="J50" s="264"/>
      <c r="K50" s="264"/>
      <c r="L50" s="264"/>
      <c r="M50" s="264"/>
      <c r="N50" s="264"/>
      <c r="O50" s="264"/>
    </row>
    <row r="51" spans="1:15" s="252" customFormat="1" ht="38.25" customHeight="1">
      <c r="A51" s="208"/>
      <c r="B51" s="253"/>
      <c r="C51" s="398" t="s">
        <v>37</v>
      </c>
      <c r="D51" s="566" t="s">
        <v>140</v>
      </c>
      <c r="E51" s="566"/>
      <c r="F51" s="566"/>
      <c r="G51" s="566"/>
      <c r="H51" s="566"/>
      <c r="I51" s="566"/>
      <c r="J51" s="566"/>
      <c r="K51" s="566"/>
      <c r="L51" s="566"/>
      <c r="M51" s="566"/>
      <c r="N51" s="566"/>
      <c r="O51" s="566"/>
    </row>
    <row r="52" spans="1:15" s="252" customFormat="1" ht="12" customHeight="1">
      <c r="A52" s="208"/>
      <c r="B52" s="253"/>
      <c r="C52" s="398"/>
      <c r="D52" s="368"/>
      <c r="E52" s="368"/>
      <c r="F52" s="368"/>
      <c r="G52" s="368"/>
      <c r="H52" s="368"/>
      <c r="I52" s="368"/>
      <c r="J52" s="368"/>
      <c r="K52" s="368"/>
      <c r="L52" s="368"/>
      <c r="M52" s="368"/>
      <c r="N52" s="368"/>
      <c r="O52" s="399"/>
    </row>
    <row r="53" spans="1:15" s="252" customFormat="1" ht="36.75" customHeight="1">
      <c r="A53" s="208"/>
      <c r="B53" s="253"/>
      <c r="C53" s="398" t="s">
        <v>141</v>
      </c>
      <c r="D53" s="566" t="s">
        <v>142</v>
      </c>
      <c r="E53" s="566"/>
      <c r="F53" s="566"/>
      <c r="G53" s="566"/>
      <c r="H53" s="566"/>
      <c r="I53" s="566"/>
      <c r="J53" s="566"/>
      <c r="K53" s="566"/>
      <c r="L53" s="566"/>
      <c r="M53" s="566"/>
      <c r="N53" s="566"/>
      <c r="O53" s="566"/>
    </row>
    <row r="54" spans="1:15" s="252" customFormat="1" ht="12" customHeight="1">
      <c r="A54" s="208"/>
      <c r="B54" s="253"/>
      <c r="C54" s="398"/>
      <c r="D54" s="397"/>
      <c r="E54" s="397"/>
      <c r="F54" s="397"/>
      <c r="G54" s="397"/>
      <c r="H54" s="397"/>
      <c r="I54" s="397"/>
      <c r="J54" s="397"/>
      <c r="K54" s="397"/>
      <c r="L54" s="397"/>
      <c r="M54" s="397"/>
      <c r="N54" s="399"/>
      <c r="O54" s="399"/>
    </row>
    <row r="55" spans="1:15" s="252" customFormat="1" ht="75" customHeight="1">
      <c r="A55" s="208"/>
      <c r="B55" s="253"/>
      <c r="C55" s="398" t="s">
        <v>143</v>
      </c>
      <c r="D55" s="566" t="s">
        <v>144</v>
      </c>
      <c r="E55" s="566"/>
      <c r="F55" s="566"/>
      <c r="G55" s="566"/>
      <c r="H55" s="566"/>
      <c r="I55" s="566"/>
      <c r="J55" s="566"/>
      <c r="K55" s="566"/>
      <c r="L55" s="566"/>
      <c r="M55" s="566"/>
      <c r="N55" s="566"/>
      <c r="O55" s="566"/>
    </row>
    <row r="56" spans="1:15" s="252" customFormat="1" ht="12" customHeight="1">
      <c r="A56" s="208"/>
      <c r="B56" s="253"/>
      <c r="C56" s="398"/>
      <c r="D56" s="368"/>
      <c r="E56" s="368"/>
      <c r="F56" s="368"/>
      <c r="G56" s="368"/>
      <c r="H56" s="368"/>
      <c r="I56" s="368"/>
      <c r="J56" s="368"/>
      <c r="K56" s="368"/>
      <c r="L56" s="368"/>
      <c r="M56" s="368"/>
      <c r="N56" s="368"/>
      <c r="O56" s="368"/>
    </row>
    <row r="57" spans="1:15" s="252" customFormat="1" ht="18">
      <c r="A57" s="208"/>
      <c r="B57" s="253"/>
      <c r="C57" s="265" t="s">
        <v>1811</v>
      </c>
      <c r="D57" s="567" t="s">
        <v>1837</v>
      </c>
      <c r="E57" s="568"/>
      <c r="F57" s="568"/>
      <c r="G57" s="568"/>
      <c r="H57" s="568"/>
      <c r="I57" s="568"/>
      <c r="J57" s="568"/>
      <c r="K57" s="568"/>
      <c r="L57" s="568"/>
      <c r="M57" s="568"/>
      <c r="N57" s="568"/>
      <c r="O57" s="569"/>
    </row>
    <row r="58" spans="1:15" s="252" customFormat="1" ht="18" customHeight="1">
      <c r="A58" s="208"/>
      <c r="B58" s="253"/>
      <c r="C58" s="265"/>
      <c r="D58" s="576"/>
      <c r="E58" s="576"/>
      <c r="F58" s="576"/>
      <c r="G58" s="576"/>
      <c r="H58" s="576"/>
      <c r="I58" s="576"/>
      <c r="J58" s="576"/>
      <c r="K58" s="576"/>
      <c r="L58" s="576"/>
      <c r="M58" s="576"/>
      <c r="N58" s="576"/>
      <c r="O58" s="576"/>
    </row>
    <row r="59" spans="1:15" s="252" customFormat="1" ht="18" customHeight="1">
      <c r="A59" s="208"/>
      <c r="B59" s="253"/>
      <c r="C59" s="265" t="s">
        <v>175</v>
      </c>
      <c r="D59" s="577" t="s">
        <v>1838</v>
      </c>
      <c r="E59" s="571"/>
      <c r="F59" s="571"/>
      <c r="G59" s="571"/>
      <c r="H59" s="571"/>
      <c r="I59" s="571"/>
      <c r="J59" s="571"/>
      <c r="K59" s="571"/>
      <c r="L59" s="571"/>
      <c r="M59" s="571"/>
      <c r="N59" s="571"/>
      <c r="O59" s="572"/>
    </row>
    <row r="60" spans="1:15" s="252" customFormat="1" ht="18" customHeight="1">
      <c r="A60" s="208"/>
      <c r="B60" s="253"/>
      <c r="C60" s="265"/>
      <c r="D60" s="576"/>
      <c r="E60" s="576"/>
      <c r="F60" s="576"/>
      <c r="G60" s="576"/>
      <c r="H60" s="576"/>
      <c r="I60" s="576"/>
      <c r="J60" s="576"/>
      <c r="K60" s="576"/>
      <c r="L60" s="576"/>
      <c r="M60" s="576"/>
      <c r="N60" s="576"/>
      <c r="O60" s="576"/>
    </row>
    <row r="61" spans="1:15" s="252" customFormat="1" ht="18" customHeight="1">
      <c r="A61" s="208"/>
      <c r="B61" s="253"/>
      <c r="C61" s="265" t="s">
        <v>135</v>
      </c>
      <c r="D61" s="576" t="s">
        <v>145</v>
      </c>
      <c r="E61" s="576"/>
      <c r="F61" s="576"/>
      <c r="G61" s="576"/>
      <c r="H61" s="576"/>
      <c r="I61" s="576"/>
      <c r="J61" s="576"/>
      <c r="K61" s="576"/>
      <c r="L61" s="576"/>
      <c r="M61" s="576"/>
      <c r="N61" s="576"/>
      <c r="O61" s="576"/>
    </row>
    <row r="62" spans="1:15" s="252" customFormat="1" ht="12" customHeight="1">
      <c r="A62" s="208"/>
      <c r="B62" s="253"/>
      <c r="C62" s="261"/>
      <c r="D62" s="262"/>
      <c r="E62" s="262"/>
      <c r="F62" s="262"/>
      <c r="G62" s="262"/>
      <c r="H62" s="262"/>
      <c r="I62" s="262"/>
      <c r="J62" s="262"/>
      <c r="K62" s="262"/>
      <c r="L62" s="262"/>
      <c r="M62" s="262"/>
      <c r="N62" s="253"/>
      <c r="O62" s="253"/>
    </row>
    <row r="63" spans="1:15" s="376" customFormat="1" ht="28.5" customHeight="1">
      <c r="A63" s="202"/>
      <c r="B63" s="400"/>
      <c r="C63" s="393" t="s">
        <v>146</v>
      </c>
      <c r="D63" s="394"/>
      <c r="E63" s="564" t="s">
        <v>147</v>
      </c>
      <c r="F63" s="564"/>
      <c r="G63" s="564"/>
      <c r="H63" s="564"/>
      <c r="I63" s="564"/>
      <c r="J63" s="564"/>
      <c r="K63" s="564"/>
      <c r="L63" s="564"/>
      <c r="M63" s="564"/>
      <c r="N63" s="564"/>
      <c r="O63" s="564"/>
    </row>
    <row r="64" spans="1:15" s="376" customFormat="1" ht="12" customHeight="1">
      <c r="A64" s="202"/>
      <c r="B64" s="202"/>
      <c r="C64" s="396"/>
      <c r="D64" s="397"/>
      <c r="E64" s="397"/>
      <c r="F64" s="397"/>
      <c r="G64" s="397"/>
      <c r="H64" s="397"/>
      <c r="I64" s="397"/>
      <c r="J64" s="397"/>
      <c r="K64" s="397"/>
      <c r="L64" s="397"/>
      <c r="M64" s="397"/>
      <c r="N64" s="202"/>
      <c r="O64" s="202"/>
    </row>
    <row r="65" spans="1:15" s="376" customFormat="1" ht="54.75" customHeight="1">
      <c r="A65" s="202"/>
      <c r="B65" s="202"/>
      <c r="C65" s="401" t="s">
        <v>134</v>
      </c>
      <c r="D65" s="566" t="s">
        <v>1840</v>
      </c>
      <c r="E65" s="566"/>
      <c r="F65" s="566"/>
      <c r="G65" s="566"/>
      <c r="H65" s="566"/>
      <c r="I65" s="566"/>
      <c r="J65" s="566"/>
      <c r="K65" s="566"/>
      <c r="L65" s="566"/>
      <c r="M65" s="566"/>
      <c r="N65" s="566"/>
      <c r="O65" s="566"/>
    </row>
    <row r="66" spans="1:15" s="376" customFormat="1" ht="12.75" customHeight="1">
      <c r="A66" s="202"/>
      <c r="B66" s="202"/>
      <c r="C66" s="396"/>
      <c r="D66" s="397"/>
      <c r="E66" s="397"/>
      <c r="F66" s="397"/>
      <c r="G66" s="397"/>
      <c r="H66" s="397"/>
      <c r="I66" s="397"/>
      <c r="J66" s="397"/>
      <c r="K66" s="397"/>
      <c r="L66" s="397"/>
      <c r="M66" s="397"/>
      <c r="N66" s="202"/>
      <c r="O66" s="202"/>
    </row>
    <row r="67" spans="1:15" s="376" customFormat="1" ht="90.75" customHeight="1">
      <c r="A67" s="202"/>
      <c r="B67" s="202"/>
      <c r="C67" s="402" t="s">
        <v>148</v>
      </c>
      <c r="D67" s="575" t="s">
        <v>1841</v>
      </c>
      <c r="E67" s="575"/>
      <c r="F67" s="575"/>
      <c r="G67" s="575"/>
      <c r="H67" s="575"/>
      <c r="I67" s="575"/>
      <c r="J67" s="575"/>
      <c r="K67" s="575"/>
      <c r="L67" s="575"/>
      <c r="M67" s="575"/>
      <c r="N67" s="575"/>
      <c r="O67" s="575"/>
    </row>
    <row r="68" spans="1:15" s="376" customFormat="1" ht="12" customHeight="1">
      <c r="A68" s="202"/>
      <c r="B68" s="202"/>
      <c r="C68" s="402"/>
      <c r="D68" s="403"/>
      <c r="E68" s="403"/>
      <c r="F68" s="403"/>
      <c r="G68" s="403"/>
      <c r="H68" s="403"/>
      <c r="I68" s="403"/>
      <c r="J68" s="403"/>
      <c r="K68" s="403"/>
      <c r="L68" s="403"/>
      <c r="M68" s="403"/>
      <c r="N68" s="403"/>
      <c r="O68" s="403"/>
    </row>
    <row r="69" spans="1:15" s="376" customFormat="1" ht="89.25" customHeight="1">
      <c r="A69" s="202"/>
      <c r="B69" s="202"/>
      <c r="C69" s="402"/>
      <c r="D69" s="574" t="s">
        <v>1842</v>
      </c>
      <c r="E69" s="575"/>
      <c r="F69" s="575"/>
      <c r="G69" s="575"/>
      <c r="H69" s="575"/>
      <c r="I69" s="575"/>
      <c r="J69" s="575"/>
      <c r="K69" s="575"/>
      <c r="L69" s="575"/>
      <c r="M69" s="575"/>
      <c r="N69" s="575"/>
      <c r="O69" s="575"/>
    </row>
    <row r="70" spans="1:15" s="376" customFormat="1" ht="36.75" customHeight="1">
      <c r="A70" s="202"/>
      <c r="B70" s="202"/>
      <c r="C70" s="402"/>
      <c r="D70" s="581" t="s">
        <v>149</v>
      </c>
      <c r="E70" s="581"/>
      <c r="F70" s="581"/>
      <c r="G70" s="581"/>
      <c r="H70" s="581"/>
      <c r="I70" s="581"/>
      <c r="J70" s="581"/>
      <c r="K70" s="581"/>
      <c r="L70" s="581"/>
      <c r="M70" s="581"/>
      <c r="N70" s="581"/>
      <c r="O70" s="581"/>
    </row>
    <row r="71" spans="1:15" s="376" customFormat="1" ht="18" customHeight="1">
      <c r="A71" s="202"/>
      <c r="B71" s="202"/>
      <c r="C71" s="402"/>
      <c r="D71" s="579" t="s">
        <v>150</v>
      </c>
      <c r="E71" s="579"/>
      <c r="F71" s="579"/>
      <c r="G71" s="579"/>
      <c r="H71" s="579"/>
      <c r="I71" s="579"/>
      <c r="J71" s="579"/>
      <c r="K71" s="579"/>
      <c r="L71" s="579"/>
      <c r="M71" s="579"/>
      <c r="N71" s="579"/>
      <c r="O71" s="579"/>
    </row>
    <row r="72" spans="1:15" s="376" customFormat="1" ht="12" customHeight="1">
      <c r="A72" s="202"/>
      <c r="B72" s="202"/>
      <c r="C72" s="402"/>
      <c r="D72" s="553"/>
      <c r="E72" s="553"/>
      <c r="F72" s="553"/>
      <c r="G72" s="553"/>
      <c r="H72" s="553"/>
      <c r="I72" s="553"/>
      <c r="J72" s="553"/>
      <c r="K72" s="553"/>
      <c r="L72" s="553"/>
      <c r="M72" s="553"/>
      <c r="N72" s="553"/>
      <c r="O72" s="553"/>
    </row>
    <row r="73" spans="1:15" s="376" customFormat="1" ht="109.5" customHeight="1">
      <c r="A73" s="202"/>
      <c r="B73" s="202"/>
      <c r="C73" s="402"/>
      <c r="D73" s="597" t="s">
        <v>2185</v>
      </c>
      <c r="E73" s="597"/>
      <c r="F73" s="597"/>
      <c r="G73" s="597"/>
      <c r="H73" s="597"/>
      <c r="I73" s="597"/>
      <c r="J73" s="597"/>
      <c r="K73" s="597"/>
      <c r="L73" s="597"/>
      <c r="M73" s="597"/>
      <c r="N73" s="597"/>
      <c r="O73" s="597"/>
    </row>
    <row r="74" spans="1:15" s="376" customFormat="1" ht="12" customHeight="1">
      <c r="A74" s="202"/>
      <c r="B74" s="202"/>
      <c r="C74" s="402"/>
      <c r="D74" s="404"/>
      <c r="E74" s="397"/>
      <c r="F74" s="397"/>
      <c r="G74" s="397"/>
      <c r="H74" s="397"/>
      <c r="I74" s="397"/>
      <c r="J74" s="397"/>
      <c r="K74" s="397"/>
      <c r="L74" s="397"/>
      <c r="M74" s="397"/>
      <c r="N74" s="202"/>
      <c r="O74" s="202"/>
    </row>
    <row r="75" spans="1:15" s="376" customFormat="1" ht="235.5" customHeight="1">
      <c r="A75" s="202"/>
      <c r="B75" s="202"/>
      <c r="C75" s="402"/>
      <c r="D75" s="574" t="s">
        <v>2189</v>
      </c>
      <c r="E75" s="575"/>
      <c r="F75" s="575"/>
      <c r="G75" s="575"/>
      <c r="H75" s="575"/>
      <c r="I75" s="575"/>
      <c r="J75" s="575"/>
      <c r="K75" s="575"/>
      <c r="L75" s="575"/>
      <c r="M75" s="575"/>
      <c r="N75" s="575"/>
      <c r="O75" s="575"/>
    </row>
    <row r="76" spans="1:15" s="376" customFormat="1" ht="12" customHeight="1">
      <c r="A76" s="202"/>
      <c r="B76" s="202"/>
      <c r="C76" s="402"/>
      <c r="D76" s="405"/>
      <c r="E76" s="406"/>
      <c r="F76" s="406"/>
      <c r="G76" s="406"/>
      <c r="H76" s="406"/>
      <c r="I76" s="406"/>
      <c r="J76" s="406"/>
      <c r="K76" s="406"/>
      <c r="L76" s="406"/>
      <c r="M76" s="406"/>
      <c r="N76" s="406"/>
      <c r="O76" s="406"/>
    </row>
    <row r="77" spans="1:15" s="376" customFormat="1" ht="160.5" customHeight="1">
      <c r="A77" s="202"/>
      <c r="B77" s="202"/>
      <c r="C77" s="402"/>
      <c r="D77" s="574" t="s">
        <v>1843</v>
      </c>
      <c r="E77" s="575"/>
      <c r="F77" s="575"/>
      <c r="G77" s="575"/>
      <c r="H77" s="575"/>
      <c r="I77" s="575"/>
      <c r="J77" s="575"/>
      <c r="K77" s="575"/>
      <c r="L77" s="575"/>
      <c r="M77" s="575"/>
      <c r="N77" s="575"/>
      <c r="O77" s="575"/>
    </row>
    <row r="78" spans="1:15" s="376" customFormat="1" ht="12" customHeight="1">
      <c r="A78" s="202"/>
      <c r="B78" s="202"/>
      <c r="C78" s="402"/>
      <c r="D78" s="405"/>
      <c r="E78" s="406"/>
      <c r="F78" s="406"/>
      <c r="G78" s="406"/>
      <c r="H78" s="406"/>
      <c r="I78" s="406"/>
      <c r="J78" s="406"/>
      <c r="K78" s="406"/>
      <c r="L78" s="406"/>
      <c r="M78" s="406"/>
      <c r="N78" s="406"/>
      <c r="O78" s="406"/>
    </row>
    <row r="79" spans="1:15" s="376" customFormat="1" ht="36.75" customHeight="1">
      <c r="A79" s="202"/>
      <c r="B79" s="202"/>
      <c r="C79" s="402" t="s">
        <v>151</v>
      </c>
      <c r="D79" s="580" t="s">
        <v>1844</v>
      </c>
      <c r="E79" s="580"/>
      <c r="F79" s="580"/>
      <c r="G79" s="580"/>
      <c r="H79" s="580"/>
      <c r="I79" s="580"/>
      <c r="J79" s="580"/>
      <c r="K79" s="580"/>
      <c r="L79" s="580"/>
      <c r="M79" s="580"/>
      <c r="N79" s="580"/>
      <c r="O79" s="580"/>
    </row>
    <row r="80" spans="1:15" s="376" customFormat="1" ht="12" customHeight="1">
      <c r="A80" s="202"/>
      <c r="B80" s="202"/>
      <c r="C80" s="402"/>
      <c r="D80" s="403"/>
      <c r="E80" s="403"/>
      <c r="F80" s="403"/>
      <c r="G80" s="403"/>
      <c r="H80" s="403"/>
      <c r="I80" s="403"/>
      <c r="J80" s="403"/>
      <c r="K80" s="403"/>
      <c r="L80" s="403"/>
      <c r="M80" s="403"/>
      <c r="N80" s="403"/>
      <c r="O80" s="403"/>
    </row>
    <row r="81" spans="1:16" s="376" customFormat="1" ht="72.75" customHeight="1">
      <c r="A81" s="202"/>
      <c r="B81" s="202"/>
      <c r="C81" s="402"/>
      <c r="D81" s="574" t="s">
        <v>2171</v>
      </c>
      <c r="E81" s="575"/>
      <c r="F81" s="575"/>
      <c r="G81" s="575"/>
      <c r="H81" s="575"/>
      <c r="I81" s="575"/>
      <c r="J81" s="575"/>
      <c r="K81" s="575"/>
      <c r="L81" s="575"/>
      <c r="M81" s="575"/>
      <c r="N81" s="575"/>
      <c r="O81" s="575"/>
      <c r="P81" s="538"/>
    </row>
    <row r="82" spans="1:15" s="376" customFormat="1" ht="12" customHeight="1">
      <c r="A82" s="202"/>
      <c r="B82" s="202"/>
      <c r="C82" s="402"/>
      <c r="D82" s="537"/>
      <c r="E82" s="537"/>
      <c r="F82" s="537"/>
      <c r="G82" s="537"/>
      <c r="H82" s="537"/>
      <c r="I82" s="537"/>
      <c r="J82" s="537"/>
      <c r="K82" s="537"/>
      <c r="L82" s="537"/>
      <c r="M82" s="537"/>
      <c r="N82" s="537"/>
      <c r="O82" s="537"/>
    </row>
    <row r="83" spans="1:15" s="376" customFormat="1" ht="90.75" customHeight="1">
      <c r="A83" s="202"/>
      <c r="B83" s="202"/>
      <c r="C83" s="402"/>
      <c r="D83" s="574" t="s">
        <v>1845</v>
      </c>
      <c r="E83" s="575"/>
      <c r="F83" s="575"/>
      <c r="G83" s="575"/>
      <c r="H83" s="575"/>
      <c r="I83" s="575"/>
      <c r="J83" s="575"/>
      <c r="K83" s="575"/>
      <c r="L83" s="575"/>
      <c r="M83" s="575"/>
      <c r="N83" s="575"/>
      <c r="O83" s="575"/>
    </row>
    <row r="84" spans="1:15" s="376" customFormat="1" ht="36.75" customHeight="1">
      <c r="A84" s="202"/>
      <c r="B84" s="202"/>
      <c r="C84" s="402"/>
      <c r="D84" s="581" t="s">
        <v>152</v>
      </c>
      <c r="E84" s="581"/>
      <c r="F84" s="581"/>
      <c r="G84" s="581"/>
      <c r="H84" s="581"/>
      <c r="I84" s="581"/>
      <c r="J84" s="581"/>
      <c r="K84" s="581"/>
      <c r="L84" s="581"/>
      <c r="M84" s="581"/>
      <c r="N84" s="581"/>
      <c r="O84" s="581"/>
    </row>
    <row r="85" spans="1:15" s="376" customFormat="1" ht="18" customHeight="1">
      <c r="A85" s="202"/>
      <c r="B85" s="202"/>
      <c r="C85" s="402"/>
      <c r="D85" s="579" t="s">
        <v>150</v>
      </c>
      <c r="E85" s="579"/>
      <c r="F85" s="579"/>
      <c r="G85" s="579"/>
      <c r="H85" s="579"/>
      <c r="I85" s="579"/>
      <c r="J85" s="579"/>
      <c r="K85" s="579"/>
      <c r="L85" s="579"/>
      <c r="M85" s="579"/>
      <c r="N85" s="579"/>
      <c r="O85" s="579"/>
    </row>
    <row r="86" spans="1:15" s="376" customFormat="1" ht="12" customHeight="1">
      <c r="A86" s="202"/>
      <c r="B86" s="202"/>
      <c r="C86" s="402"/>
      <c r="D86" s="202"/>
      <c r="E86" s="397"/>
      <c r="F86" s="397"/>
      <c r="G86" s="397"/>
      <c r="H86" s="397"/>
      <c r="I86" s="397"/>
      <c r="J86" s="397"/>
      <c r="K86" s="397"/>
      <c r="L86" s="397"/>
      <c r="M86" s="397"/>
      <c r="N86" s="397"/>
      <c r="O86" s="397"/>
    </row>
    <row r="87" spans="1:15" s="376" customFormat="1" ht="107.25" customHeight="1">
      <c r="A87" s="202"/>
      <c r="B87" s="202"/>
      <c r="C87" s="402"/>
      <c r="D87" s="597" t="s">
        <v>2186</v>
      </c>
      <c r="E87" s="597"/>
      <c r="F87" s="597"/>
      <c r="G87" s="597"/>
      <c r="H87" s="597"/>
      <c r="I87" s="597"/>
      <c r="J87" s="597"/>
      <c r="K87" s="597"/>
      <c r="L87" s="597"/>
      <c r="M87" s="597"/>
      <c r="N87" s="597"/>
      <c r="O87" s="597"/>
    </row>
    <row r="88" spans="1:15" s="376" customFormat="1" ht="12" customHeight="1">
      <c r="A88" s="202"/>
      <c r="B88" s="202"/>
      <c r="C88" s="402"/>
      <c r="D88" s="202"/>
      <c r="E88" s="369"/>
      <c r="F88" s="369"/>
      <c r="G88" s="369"/>
      <c r="H88" s="369"/>
      <c r="I88" s="369"/>
      <c r="J88" s="369"/>
      <c r="K88" s="369"/>
      <c r="L88" s="369"/>
      <c r="M88" s="369"/>
      <c r="N88" s="369"/>
      <c r="O88" s="407"/>
    </row>
    <row r="89" spans="1:15" s="376" customFormat="1" ht="144" customHeight="1">
      <c r="A89" s="202"/>
      <c r="B89" s="202"/>
      <c r="C89" s="402"/>
      <c r="D89" s="574" t="s">
        <v>1847</v>
      </c>
      <c r="E89" s="575"/>
      <c r="F89" s="575"/>
      <c r="G89" s="575"/>
      <c r="H89" s="575"/>
      <c r="I89" s="575"/>
      <c r="J89" s="575"/>
      <c r="K89" s="575"/>
      <c r="L89" s="575"/>
      <c r="M89" s="575"/>
      <c r="N89" s="575"/>
      <c r="O89" s="575"/>
    </row>
    <row r="90" spans="1:15" s="376" customFormat="1" ht="12" customHeight="1">
      <c r="A90" s="202"/>
      <c r="B90" s="202"/>
      <c r="C90" s="402"/>
      <c r="D90" s="202"/>
      <c r="E90" s="369"/>
      <c r="F90" s="369"/>
      <c r="G90" s="369"/>
      <c r="H90" s="369"/>
      <c r="I90" s="369"/>
      <c r="J90" s="369"/>
      <c r="K90" s="369"/>
      <c r="L90" s="369"/>
      <c r="M90" s="369"/>
      <c r="N90" s="369"/>
      <c r="O90" s="407"/>
    </row>
    <row r="91" spans="1:15" s="376" customFormat="1" ht="56.25" customHeight="1">
      <c r="A91" s="202"/>
      <c r="B91" s="202"/>
      <c r="C91" s="402" t="s">
        <v>153</v>
      </c>
      <c r="D91" s="578" t="s">
        <v>1846</v>
      </c>
      <c r="E91" s="578"/>
      <c r="F91" s="578"/>
      <c r="G91" s="578"/>
      <c r="H91" s="578"/>
      <c r="I91" s="578"/>
      <c r="J91" s="578"/>
      <c r="K91" s="578"/>
      <c r="L91" s="578"/>
      <c r="M91" s="578"/>
      <c r="N91" s="578"/>
      <c r="O91" s="578"/>
    </row>
    <row r="92" spans="1:15" s="376" customFormat="1" ht="12.75" customHeight="1">
      <c r="A92" s="202"/>
      <c r="B92" s="202"/>
      <c r="C92" s="202"/>
      <c r="D92" s="202"/>
      <c r="E92" s="202"/>
      <c r="F92" s="202"/>
      <c r="G92" s="202"/>
      <c r="H92" s="202"/>
      <c r="I92" s="202"/>
      <c r="J92" s="202"/>
      <c r="K92" s="202"/>
      <c r="L92" s="202"/>
      <c r="M92" s="202"/>
      <c r="N92" s="202"/>
      <c r="O92" s="407"/>
    </row>
    <row r="93" spans="1:15" s="376" customFormat="1" ht="28.5" customHeight="1">
      <c r="A93" s="202"/>
      <c r="B93" s="392"/>
      <c r="C93" s="393" t="s">
        <v>54</v>
      </c>
      <c r="D93" s="394"/>
      <c r="E93" s="564" t="s">
        <v>154</v>
      </c>
      <c r="F93" s="564"/>
      <c r="G93" s="564"/>
      <c r="H93" s="564"/>
      <c r="I93" s="564"/>
      <c r="J93" s="564"/>
      <c r="K93" s="564"/>
      <c r="L93" s="564"/>
      <c r="M93" s="564"/>
      <c r="N93" s="564"/>
      <c r="O93" s="564"/>
    </row>
    <row r="94" spans="1:15" s="376" customFormat="1" ht="18" customHeight="1">
      <c r="A94" s="202"/>
      <c r="B94" s="202"/>
      <c r="C94" s="408"/>
      <c r="D94" s="407"/>
      <c r="E94" s="407"/>
      <c r="F94" s="407"/>
      <c r="G94" s="407"/>
      <c r="H94" s="407"/>
      <c r="I94" s="407"/>
      <c r="J94" s="407"/>
      <c r="K94" s="407"/>
      <c r="L94" s="407"/>
      <c r="M94" s="407"/>
      <c r="N94" s="407"/>
      <c r="O94" s="407"/>
    </row>
    <row r="95" spans="1:15" s="376" customFormat="1" ht="35.25" customHeight="1">
      <c r="A95" s="202"/>
      <c r="B95" s="202"/>
      <c r="C95" s="402" t="s">
        <v>87</v>
      </c>
      <c r="D95" s="605" t="s">
        <v>1848</v>
      </c>
      <c r="E95" s="605"/>
      <c r="F95" s="605"/>
      <c r="G95" s="605"/>
      <c r="H95" s="605"/>
      <c r="I95" s="605"/>
      <c r="J95" s="605"/>
      <c r="K95" s="605"/>
      <c r="L95" s="605"/>
      <c r="M95" s="605"/>
      <c r="N95" s="605"/>
      <c r="O95" s="605"/>
    </row>
    <row r="96" spans="1:15" s="376" customFormat="1" ht="12" customHeight="1">
      <c r="A96" s="202"/>
      <c r="B96" s="202"/>
      <c r="C96" s="402"/>
      <c r="D96" s="404"/>
      <c r="E96" s="397"/>
      <c r="F96" s="397"/>
      <c r="G96" s="397"/>
      <c r="H96" s="397"/>
      <c r="I96" s="397"/>
      <c r="J96" s="397"/>
      <c r="K96" s="397"/>
      <c r="L96" s="397"/>
      <c r="M96" s="397"/>
      <c r="N96" s="202"/>
      <c r="O96" s="202"/>
    </row>
    <row r="97" spans="1:15" s="376" customFormat="1" ht="72" customHeight="1">
      <c r="A97" s="202"/>
      <c r="B97" s="202"/>
      <c r="C97" s="402" t="s">
        <v>155</v>
      </c>
      <c r="D97" s="566" t="s">
        <v>1850</v>
      </c>
      <c r="E97" s="566"/>
      <c r="F97" s="566"/>
      <c r="G97" s="566"/>
      <c r="H97" s="566"/>
      <c r="I97" s="566"/>
      <c r="J97" s="566"/>
      <c r="K97" s="566"/>
      <c r="L97" s="566"/>
      <c r="M97" s="566"/>
      <c r="N97" s="566"/>
      <c r="O97" s="566"/>
    </row>
    <row r="98" spans="1:15" s="376" customFormat="1" ht="12" customHeight="1">
      <c r="A98" s="202"/>
      <c r="B98" s="202"/>
      <c r="C98" s="402"/>
      <c r="D98" s="404"/>
      <c r="E98" s="397"/>
      <c r="F98" s="397"/>
      <c r="G98" s="397"/>
      <c r="H98" s="397"/>
      <c r="I98" s="397"/>
      <c r="J98" s="397"/>
      <c r="K98" s="397"/>
      <c r="L98" s="397"/>
      <c r="M98" s="397"/>
      <c r="N98" s="202"/>
      <c r="O98" s="202"/>
    </row>
    <row r="99" spans="1:15" s="376" customFormat="1" ht="36" customHeight="1">
      <c r="A99" s="202"/>
      <c r="B99" s="202"/>
      <c r="C99" s="402" t="s">
        <v>156</v>
      </c>
      <c r="D99" s="595" t="s">
        <v>1849</v>
      </c>
      <c r="E99" s="595"/>
      <c r="F99" s="595"/>
      <c r="G99" s="595"/>
      <c r="H99" s="595"/>
      <c r="I99" s="595"/>
      <c r="J99" s="595"/>
      <c r="K99" s="595"/>
      <c r="L99" s="595"/>
      <c r="M99" s="595"/>
      <c r="N99" s="595"/>
      <c r="O99" s="595"/>
    </row>
    <row r="100" spans="1:15" s="376" customFormat="1" ht="18" customHeight="1">
      <c r="A100" s="202" t="s">
        <v>31</v>
      </c>
      <c r="B100" s="202"/>
      <c r="C100" s="402"/>
      <c r="D100" s="595"/>
      <c r="E100" s="595"/>
      <c r="F100" s="595"/>
      <c r="G100" s="595"/>
      <c r="H100" s="595"/>
      <c r="I100" s="595"/>
      <c r="J100" s="595"/>
      <c r="K100" s="595"/>
      <c r="L100" s="595"/>
      <c r="M100" s="595"/>
      <c r="N100" s="595"/>
      <c r="O100" s="595"/>
    </row>
    <row r="101" spans="1:15" s="252" customFormat="1" ht="12" customHeight="1">
      <c r="A101" s="208"/>
      <c r="B101" s="208"/>
      <c r="C101" s="213"/>
      <c r="D101" s="212"/>
      <c r="E101" s="210"/>
      <c r="F101" s="210"/>
      <c r="G101" s="210"/>
      <c r="H101" s="210"/>
      <c r="I101" s="210"/>
      <c r="J101" s="210"/>
      <c r="K101" s="210"/>
      <c r="L101" s="210"/>
      <c r="M101" s="210"/>
      <c r="N101" s="208"/>
      <c r="O101" s="208"/>
    </row>
    <row r="102" spans="1:15" s="252" customFormat="1" ht="109.5" customHeight="1">
      <c r="A102" s="208"/>
      <c r="B102" s="586" t="s">
        <v>1813</v>
      </c>
      <c r="C102" s="586"/>
      <c r="D102" s="573" t="s">
        <v>1851</v>
      </c>
      <c r="E102" s="573"/>
      <c r="F102" s="573"/>
      <c r="G102" s="573"/>
      <c r="H102" s="573"/>
      <c r="I102" s="573"/>
      <c r="J102" s="573"/>
      <c r="K102" s="573"/>
      <c r="L102" s="573"/>
      <c r="M102" s="573"/>
      <c r="N102" s="573"/>
      <c r="O102" s="573"/>
    </row>
    <row r="103" spans="1:15" s="376" customFormat="1" ht="12" customHeight="1">
      <c r="A103" s="202"/>
      <c r="B103" s="202"/>
      <c r="C103" s="409"/>
      <c r="D103" s="404"/>
      <c r="E103" s="397"/>
      <c r="F103" s="397"/>
      <c r="G103" s="397"/>
      <c r="H103" s="397"/>
      <c r="I103" s="397"/>
      <c r="J103" s="397"/>
      <c r="K103" s="397"/>
      <c r="L103" s="397"/>
      <c r="M103" s="397"/>
      <c r="N103" s="202"/>
      <c r="O103" s="202"/>
    </row>
    <row r="104" spans="1:15" s="376" customFormat="1" ht="18" customHeight="1">
      <c r="A104" s="202"/>
      <c r="B104" s="202"/>
      <c r="C104" s="398" t="s">
        <v>157</v>
      </c>
      <c r="D104" s="397" t="s">
        <v>158</v>
      </c>
      <c r="E104" s="369"/>
      <c r="F104" s="369"/>
      <c r="G104" s="369"/>
      <c r="H104" s="369"/>
      <c r="I104" s="369"/>
      <c r="J104" s="369"/>
      <c r="K104" s="369"/>
      <c r="L104" s="369"/>
      <c r="M104" s="369"/>
      <c r="N104" s="369"/>
      <c r="O104" s="369"/>
    </row>
    <row r="105" spans="1:15" s="376" customFormat="1" ht="12" customHeight="1">
      <c r="A105" s="202"/>
      <c r="B105" s="202"/>
      <c r="C105" s="202"/>
      <c r="D105" s="202"/>
      <c r="E105" s="202"/>
      <c r="F105" s="202"/>
      <c r="G105" s="202"/>
      <c r="H105" s="202"/>
      <c r="I105" s="202"/>
      <c r="J105" s="202"/>
      <c r="K105" s="202"/>
      <c r="L105" s="202"/>
      <c r="M105" s="202"/>
      <c r="N105" s="202"/>
      <c r="O105" s="202"/>
    </row>
    <row r="106" spans="1:15" s="376" customFormat="1" ht="18" customHeight="1">
      <c r="A106" s="202"/>
      <c r="B106" s="202"/>
      <c r="C106" s="402" t="s">
        <v>159</v>
      </c>
      <c r="D106" s="397" t="s">
        <v>160</v>
      </c>
      <c r="E106" s="410"/>
      <c r="F106" s="410"/>
      <c r="G106" s="202"/>
      <c r="H106" s="202"/>
      <c r="I106" s="202"/>
      <c r="J106" s="202"/>
      <c r="K106" s="202"/>
      <c r="L106" s="202"/>
      <c r="M106" s="202"/>
      <c r="N106" s="202"/>
      <c r="O106" s="202"/>
    </row>
    <row r="107" spans="1:15" s="376" customFormat="1" ht="12" customHeight="1">
      <c r="A107" s="202"/>
      <c r="B107" s="202"/>
      <c r="C107" s="402"/>
      <c r="D107" s="397"/>
      <c r="E107" s="410"/>
      <c r="F107" s="410"/>
      <c r="G107" s="202"/>
      <c r="H107" s="202"/>
      <c r="I107" s="202"/>
      <c r="J107" s="202"/>
      <c r="K107" s="202"/>
      <c r="L107" s="202"/>
      <c r="M107" s="202"/>
      <c r="N107" s="202"/>
      <c r="O107" s="202"/>
    </row>
    <row r="108" spans="1:15" ht="36.75" customHeight="1">
      <c r="A108" s="389"/>
      <c r="B108" s="389"/>
      <c r="C108" s="411" t="s">
        <v>1852</v>
      </c>
      <c r="D108" s="596" t="s">
        <v>1853</v>
      </c>
      <c r="E108" s="596"/>
      <c r="F108" s="596"/>
      <c r="G108" s="596"/>
      <c r="H108" s="596"/>
      <c r="I108" s="596"/>
      <c r="J108" s="596"/>
      <c r="K108" s="596"/>
      <c r="L108" s="596"/>
      <c r="M108" s="596"/>
      <c r="N108" s="596"/>
      <c r="O108" s="596"/>
    </row>
    <row r="109" spans="1:15" s="376" customFormat="1" ht="14.25" customHeight="1">
      <c r="A109" s="202"/>
      <c r="B109" s="202"/>
      <c r="C109" s="202"/>
      <c r="D109" s="202"/>
      <c r="E109" s="202"/>
      <c r="F109" s="202"/>
      <c r="G109" s="202"/>
      <c r="H109" s="202"/>
      <c r="I109" s="202"/>
      <c r="J109" s="202"/>
      <c r="K109" s="202"/>
      <c r="L109" s="202"/>
      <c r="M109" s="202"/>
      <c r="N109" s="202"/>
      <c r="O109" s="202"/>
    </row>
    <row r="110" spans="1:15" s="376" customFormat="1" ht="28.5" customHeight="1">
      <c r="A110" s="202"/>
      <c r="B110" s="392"/>
      <c r="C110" s="393" t="s">
        <v>161</v>
      </c>
      <c r="D110" s="394"/>
      <c r="E110" s="564" t="s">
        <v>162</v>
      </c>
      <c r="F110" s="564"/>
      <c r="G110" s="564"/>
      <c r="H110" s="564"/>
      <c r="I110" s="564"/>
      <c r="J110" s="564"/>
      <c r="K110" s="564"/>
      <c r="L110" s="564"/>
      <c r="M110" s="564"/>
      <c r="N110" s="564"/>
      <c r="O110" s="564"/>
    </row>
    <row r="111" spans="1:15" s="376" customFormat="1" ht="12" customHeight="1">
      <c r="A111" s="202"/>
      <c r="B111" s="202"/>
      <c r="C111" s="202"/>
      <c r="D111" s="202"/>
      <c r="E111" s="202"/>
      <c r="F111" s="202"/>
      <c r="G111" s="202"/>
      <c r="H111" s="202"/>
      <c r="I111" s="202"/>
      <c r="J111" s="202"/>
      <c r="K111" s="202"/>
      <c r="L111" s="202"/>
      <c r="M111" s="202"/>
      <c r="N111" s="202"/>
      <c r="O111" s="202"/>
    </row>
    <row r="112" spans="1:15" s="376" customFormat="1" ht="81.75" customHeight="1">
      <c r="A112" s="202"/>
      <c r="B112" s="202"/>
      <c r="C112" s="402" t="s">
        <v>163</v>
      </c>
      <c r="D112" s="602" t="s">
        <v>2187</v>
      </c>
      <c r="E112" s="602"/>
      <c r="F112" s="602"/>
      <c r="G112" s="602"/>
      <c r="H112" s="602"/>
      <c r="I112" s="602"/>
      <c r="J112" s="602"/>
      <c r="K112" s="602"/>
      <c r="L112" s="602"/>
      <c r="M112" s="602"/>
      <c r="N112" s="602"/>
      <c r="O112" s="602"/>
    </row>
    <row r="113" spans="1:15" s="376" customFormat="1" ht="69.75" customHeight="1">
      <c r="A113" s="202"/>
      <c r="B113" s="202"/>
      <c r="C113" s="402" t="s">
        <v>164</v>
      </c>
      <c r="D113" s="604" t="s">
        <v>165</v>
      </c>
      <c r="E113" s="604"/>
      <c r="F113" s="604"/>
      <c r="G113" s="604"/>
      <c r="H113" s="604"/>
      <c r="I113" s="604"/>
      <c r="J113" s="604"/>
      <c r="K113" s="604"/>
      <c r="L113" s="604"/>
      <c r="M113" s="604"/>
      <c r="N113" s="604"/>
      <c r="O113" s="604"/>
    </row>
    <row r="114" spans="1:15" s="252" customFormat="1" ht="12.75" customHeight="1">
      <c r="A114" s="208"/>
      <c r="B114" s="253"/>
      <c r="C114" s="254"/>
      <c r="D114" s="366"/>
      <c r="E114" s="366"/>
      <c r="F114" s="366"/>
      <c r="G114" s="366"/>
      <c r="H114" s="366"/>
      <c r="I114" s="366"/>
      <c r="J114" s="366"/>
      <c r="K114" s="366"/>
      <c r="L114" s="366"/>
      <c r="M114" s="366"/>
      <c r="N114" s="366"/>
      <c r="O114" s="366"/>
    </row>
    <row r="115" spans="1:15" s="376" customFormat="1" ht="28.5" customHeight="1">
      <c r="A115" s="202"/>
      <c r="B115" s="392"/>
      <c r="C115" s="393" t="s">
        <v>1836</v>
      </c>
      <c r="D115" s="394"/>
      <c r="E115" s="564"/>
      <c r="F115" s="564"/>
      <c r="G115" s="564"/>
      <c r="H115" s="564"/>
      <c r="I115" s="564"/>
      <c r="J115" s="564"/>
      <c r="K115" s="564"/>
      <c r="L115" s="564"/>
      <c r="M115" s="564"/>
      <c r="N115" s="564"/>
      <c r="O115" s="564"/>
    </row>
    <row r="116" spans="1:15" s="252" customFormat="1" ht="12.75" customHeight="1">
      <c r="A116" s="208"/>
      <c r="B116" s="253"/>
      <c r="C116" s="254"/>
      <c r="D116" s="366"/>
      <c r="E116" s="366"/>
      <c r="F116" s="366"/>
      <c r="G116" s="366"/>
      <c r="H116" s="366"/>
      <c r="I116" s="366"/>
      <c r="J116" s="366"/>
      <c r="K116" s="366"/>
      <c r="L116" s="366"/>
      <c r="M116" s="366"/>
      <c r="N116" s="366"/>
      <c r="O116" s="366"/>
    </row>
    <row r="117" spans="1:16" s="252" customFormat="1" ht="24.75" customHeight="1">
      <c r="A117" s="208"/>
      <c r="B117" s="253"/>
      <c r="C117" s="421" t="s">
        <v>1857</v>
      </c>
      <c r="D117" s="271"/>
      <c r="E117" s="272"/>
      <c r="F117" s="272"/>
      <c r="G117" s="272"/>
      <c r="H117" s="272"/>
      <c r="I117" s="272"/>
      <c r="J117" s="272"/>
      <c r="K117" s="272"/>
      <c r="L117" s="272"/>
      <c r="M117" s="272"/>
      <c r="N117" s="272"/>
      <c r="O117" s="272"/>
      <c r="P117" s="385"/>
    </row>
    <row r="118" spans="1:16" s="252" customFormat="1" ht="12.75" customHeight="1">
      <c r="A118" s="208"/>
      <c r="B118" s="253"/>
      <c r="C118" s="256"/>
      <c r="D118" s="271"/>
      <c r="E118" s="272"/>
      <c r="F118" s="272"/>
      <c r="G118" s="272"/>
      <c r="H118" s="272"/>
      <c r="I118" s="272"/>
      <c r="J118" s="272"/>
      <c r="K118" s="272"/>
      <c r="L118" s="272"/>
      <c r="M118" s="272"/>
      <c r="N118" s="272"/>
      <c r="O118" s="272"/>
      <c r="P118" s="385"/>
    </row>
    <row r="119" spans="1:15" s="252" customFormat="1" ht="105" customHeight="1">
      <c r="A119" s="208"/>
      <c r="B119" s="253"/>
      <c r="C119" s="606" t="s">
        <v>1808</v>
      </c>
      <c r="D119" s="606"/>
      <c r="E119" s="606"/>
      <c r="F119" s="606"/>
      <c r="G119" s="606"/>
      <c r="H119" s="606"/>
      <c r="I119" s="606"/>
      <c r="J119" s="606"/>
      <c r="K119" s="606"/>
      <c r="L119" s="606"/>
      <c r="M119" s="606"/>
      <c r="N119" s="606"/>
      <c r="O119" s="606"/>
    </row>
    <row r="120" spans="1:15" s="252" customFormat="1" ht="18" customHeight="1">
      <c r="A120" s="208"/>
      <c r="B120" s="253"/>
      <c r="C120" s="254"/>
      <c r="D120" s="366"/>
      <c r="E120" s="366"/>
      <c r="F120" s="366"/>
      <c r="G120" s="366"/>
      <c r="H120" s="366"/>
      <c r="I120" s="366"/>
      <c r="J120" s="366"/>
      <c r="K120" s="366"/>
      <c r="L120" s="366"/>
      <c r="M120" s="366"/>
      <c r="N120" s="366"/>
      <c r="O120" s="366"/>
    </row>
    <row r="121" spans="1:15" s="376" customFormat="1" ht="26.25" customHeight="1">
      <c r="A121" s="202"/>
      <c r="B121" s="412"/>
      <c r="C121" s="413" t="s">
        <v>166</v>
      </c>
      <c r="D121" s="399"/>
      <c r="E121" s="399"/>
      <c r="F121" s="399"/>
      <c r="G121" s="399"/>
      <c r="H121" s="399"/>
      <c r="I121" s="399"/>
      <c r="J121" s="399"/>
      <c r="K121" s="399"/>
      <c r="L121" s="399"/>
      <c r="M121" s="399"/>
      <c r="N121" s="202"/>
      <c r="O121" s="202"/>
    </row>
    <row r="122" spans="1:15" s="376" customFormat="1" ht="12" customHeight="1">
      <c r="A122" s="202"/>
      <c r="B122" s="412"/>
      <c r="C122" s="414"/>
      <c r="D122" s="399"/>
      <c r="E122" s="399"/>
      <c r="F122" s="399"/>
      <c r="G122" s="399"/>
      <c r="H122" s="399"/>
      <c r="I122" s="399"/>
      <c r="J122" s="399"/>
      <c r="K122" s="399"/>
      <c r="L122" s="399"/>
      <c r="M122" s="399"/>
      <c r="N122" s="202"/>
      <c r="O122" s="202"/>
    </row>
    <row r="123" spans="1:15" s="376" customFormat="1" ht="113.25" customHeight="1">
      <c r="A123" s="202"/>
      <c r="B123" s="412"/>
      <c r="C123" s="607" t="s">
        <v>1854</v>
      </c>
      <c r="D123" s="607"/>
      <c r="E123" s="607"/>
      <c r="F123" s="607"/>
      <c r="G123" s="607"/>
      <c r="H123" s="607"/>
      <c r="I123" s="607"/>
      <c r="J123" s="607"/>
      <c r="K123" s="607"/>
      <c r="L123" s="607"/>
      <c r="M123" s="607"/>
      <c r="N123" s="607"/>
      <c r="O123" s="607"/>
    </row>
    <row r="124" spans="1:15" s="376" customFormat="1" ht="14.25" customHeight="1">
      <c r="A124" s="202"/>
      <c r="B124" s="202"/>
      <c r="C124" s="415"/>
      <c r="D124" s="415"/>
      <c r="E124" s="415"/>
      <c r="F124" s="415"/>
      <c r="G124" s="415"/>
      <c r="H124" s="415"/>
      <c r="I124" s="415"/>
      <c r="J124" s="415"/>
      <c r="K124" s="415"/>
      <c r="L124" s="415"/>
      <c r="M124" s="415"/>
      <c r="N124" s="416"/>
      <c r="O124" s="417"/>
    </row>
    <row r="125" spans="1:15" s="376" customFormat="1" ht="87" customHeight="1">
      <c r="A125" s="202"/>
      <c r="B125" s="418"/>
      <c r="C125" s="608" t="s">
        <v>1855</v>
      </c>
      <c r="D125" s="609"/>
      <c r="E125" s="609"/>
      <c r="F125" s="609"/>
      <c r="G125" s="609"/>
      <c r="H125" s="609"/>
      <c r="I125" s="609"/>
      <c r="J125" s="609"/>
      <c r="K125" s="609"/>
      <c r="L125" s="609"/>
      <c r="M125" s="609"/>
      <c r="N125" s="609"/>
      <c r="O125" s="610"/>
    </row>
    <row r="126" spans="1:15" s="376" customFormat="1" ht="14.25" customHeight="1">
      <c r="A126" s="202"/>
      <c r="B126" s="202"/>
      <c r="C126" s="419"/>
      <c r="D126" s="419"/>
      <c r="E126" s="419"/>
      <c r="F126" s="419"/>
      <c r="G126" s="419"/>
      <c r="H126" s="419"/>
      <c r="I126" s="419"/>
      <c r="J126" s="419"/>
      <c r="K126" s="419"/>
      <c r="L126" s="419"/>
      <c r="M126" s="419"/>
      <c r="N126" s="419"/>
      <c r="O126" s="419"/>
    </row>
    <row r="127" spans="1:15" s="376" customFormat="1" ht="18.75" customHeight="1">
      <c r="A127" s="202"/>
      <c r="B127" s="202"/>
      <c r="C127" s="420" t="s">
        <v>1856</v>
      </c>
      <c r="D127" s="389"/>
      <c r="E127" s="389"/>
      <c r="F127" s="389"/>
      <c r="G127" s="389"/>
      <c r="H127" s="389"/>
      <c r="I127" s="389"/>
      <c r="J127" s="389"/>
      <c r="K127" s="389"/>
      <c r="L127" s="389"/>
      <c r="M127" s="389"/>
      <c r="N127" s="389"/>
      <c r="O127" s="389"/>
    </row>
    <row r="128" spans="1:15" s="376" customFormat="1" ht="14.25" customHeight="1">
      <c r="A128" s="202"/>
      <c r="B128" s="202"/>
      <c r="C128" s="591" t="s">
        <v>2172</v>
      </c>
      <c r="D128" s="591"/>
      <c r="E128" s="591"/>
      <c r="F128" s="591"/>
      <c r="G128" s="591"/>
      <c r="H128" s="591"/>
      <c r="I128" s="591"/>
      <c r="J128" s="591"/>
      <c r="K128" s="591"/>
      <c r="L128" s="591"/>
      <c r="M128" s="591"/>
      <c r="N128" s="591"/>
      <c r="O128" s="591"/>
    </row>
    <row r="129" spans="3:15" ht="14.25">
      <c r="C129" s="591" t="s">
        <v>2173</v>
      </c>
      <c r="D129" s="591"/>
      <c r="E129" s="591"/>
      <c r="F129" s="591"/>
      <c r="G129" s="591"/>
      <c r="H129" s="591"/>
      <c r="I129" s="591"/>
      <c r="J129" s="591"/>
      <c r="K129" s="591"/>
      <c r="L129" s="591"/>
      <c r="M129" s="591"/>
      <c r="N129" s="591"/>
      <c r="O129" s="591"/>
    </row>
    <row r="130" spans="3:15" ht="14.25">
      <c r="C130" s="591" t="s">
        <v>2191</v>
      </c>
      <c r="D130" s="591"/>
      <c r="E130" s="591"/>
      <c r="F130" s="591"/>
      <c r="G130" s="591"/>
      <c r="H130" s="591"/>
      <c r="I130" s="591"/>
      <c r="J130" s="591"/>
      <c r="K130" s="591"/>
      <c r="L130" s="591"/>
      <c r="M130" s="591"/>
      <c r="N130" s="591"/>
      <c r="O130" s="591"/>
    </row>
    <row r="132" ht="18">
      <c r="C132" s="256" t="s">
        <v>1839</v>
      </c>
    </row>
    <row r="133" spans="3:15" ht="45" customHeight="1">
      <c r="C133" s="603" t="s">
        <v>2058</v>
      </c>
      <c r="D133" s="603"/>
      <c r="E133" s="603"/>
      <c r="F133" s="603"/>
      <c r="G133" s="603"/>
      <c r="H133" s="603"/>
      <c r="I133" s="603"/>
      <c r="J133" s="603"/>
      <c r="K133" s="603"/>
      <c r="L133" s="603"/>
      <c r="M133" s="603"/>
      <c r="N133" s="603"/>
      <c r="O133" s="603"/>
    </row>
    <row r="135" spans="3:15" ht="18">
      <c r="C135" s="588" t="s">
        <v>2062</v>
      </c>
      <c r="D135" s="588"/>
      <c r="E135" s="588"/>
      <c r="F135" s="588"/>
      <c r="G135" s="588"/>
      <c r="H135" s="588"/>
      <c r="I135" s="588"/>
      <c r="J135" s="588"/>
      <c r="K135" s="588"/>
      <c r="L135" s="588"/>
      <c r="M135" s="588"/>
      <c r="N135" s="588"/>
      <c r="O135" s="588"/>
    </row>
    <row r="136" spans="3:16" ht="35.25" customHeight="1">
      <c r="C136" s="544">
        <v>3221211111</v>
      </c>
      <c r="D136" s="589" t="s">
        <v>2059</v>
      </c>
      <c r="E136" s="589"/>
      <c r="F136" s="589"/>
      <c r="G136" s="589"/>
      <c r="H136" s="589"/>
      <c r="I136" s="589"/>
      <c r="J136" s="589"/>
      <c r="K136" s="589"/>
      <c r="L136" s="589"/>
      <c r="M136" s="589"/>
      <c r="N136" s="589"/>
      <c r="O136" s="589"/>
      <c r="P136" s="542"/>
    </row>
    <row r="137" spans="3:16" ht="35.25" customHeight="1">
      <c r="C137" s="544">
        <v>3221211221</v>
      </c>
      <c r="D137" s="589" t="s">
        <v>2060</v>
      </c>
      <c r="E137" s="589"/>
      <c r="F137" s="589"/>
      <c r="G137" s="589"/>
      <c r="H137" s="589"/>
      <c r="I137" s="589"/>
      <c r="J137" s="589"/>
      <c r="K137" s="589"/>
      <c r="L137" s="589"/>
      <c r="M137" s="589"/>
      <c r="N137" s="589"/>
      <c r="O137" s="589"/>
      <c r="P137" s="542"/>
    </row>
    <row r="138" spans="3:16" ht="35.25" customHeight="1">
      <c r="C138" s="544">
        <v>3221211231</v>
      </c>
      <c r="D138" s="589" t="s">
        <v>2061</v>
      </c>
      <c r="E138" s="589"/>
      <c r="F138" s="589"/>
      <c r="G138" s="589"/>
      <c r="H138" s="589"/>
      <c r="I138" s="589"/>
      <c r="J138" s="589"/>
      <c r="K138" s="589"/>
      <c r="L138" s="589"/>
      <c r="M138" s="589"/>
      <c r="N138" s="589"/>
      <c r="O138" s="589"/>
      <c r="P138" s="542"/>
    </row>
    <row r="139" spans="3:15" ht="18">
      <c r="C139" s="259"/>
      <c r="D139" s="266"/>
      <c r="E139" s="266"/>
      <c r="F139" s="266"/>
      <c r="G139" s="266"/>
      <c r="H139" s="266"/>
      <c r="I139" s="266"/>
      <c r="J139" s="266"/>
      <c r="K139" s="266"/>
      <c r="L139" s="266"/>
      <c r="M139" s="266"/>
      <c r="N139" s="266"/>
      <c r="O139" s="266"/>
    </row>
    <row r="140" spans="3:15" ht="18">
      <c r="C140" s="588" t="s">
        <v>2063</v>
      </c>
      <c r="D140" s="588"/>
      <c r="E140" s="588"/>
      <c r="F140" s="588"/>
      <c r="G140" s="588"/>
      <c r="H140" s="588"/>
      <c r="I140" s="588"/>
      <c r="J140" s="588"/>
      <c r="K140" s="588"/>
      <c r="L140" s="588"/>
      <c r="M140" s="588"/>
      <c r="N140" s="588"/>
      <c r="O140" s="588"/>
    </row>
    <row r="141" spans="3:16" ht="18" customHeight="1">
      <c r="C141" s="544">
        <v>3221213111</v>
      </c>
      <c r="D141" s="589" t="s">
        <v>2064</v>
      </c>
      <c r="E141" s="589"/>
      <c r="F141" s="589"/>
      <c r="G141" s="589"/>
      <c r="H141" s="589"/>
      <c r="I141" s="589"/>
      <c r="J141" s="589"/>
      <c r="K141" s="589"/>
      <c r="L141" s="589"/>
      <c r="M141" s="589"/>
      <c r="N141" s="589"/>
      <c r="O141" s="589"/>
      <c r="P141" s="258"/>
    </row>
    <row r="142" spans="3:16" ht="18" customHeight="1">
      <c r="C142" s="544">
        <v>3221213115</v>
      </c>
      <c r="D142" s="589" t="s">
        <v>2065</v>
      </c>
      <c r="E142" s="589"/>
      <c r="F142" s="589"/>
      <c r="G142" s="589"/>
      <c r="H142" s="589"/>
      <c r="I142" s="589"/>
      <c r="J142" s="589"/>
      <c r="K142" s="589"/>
      <c r="L142" s="589"/>
      <c r="M142" s="589"/>
      <c r="N142" s="589"/>
      <c r="O142" s="589"/>
      <c r="P142" s="258"/>
    </row>
    <row r="143" spans="3:16" ht="18" customHeight="1">
      <c r="C143" s="544">
        <v>3221213221</v>
      </c>
      <c r="D143" s="589" t="s">
        <v>2066</v>
      </c>
      <c r="E143" s="589"/>
      <c r="F143" s="589"/>
      <c r="G143" s="589"/>
      <c r="H143" s="589"/>
      <c r="I143" s="589"/>
      <c r="J143" s="589"/>
      <c r="K143" s="589"/>
      <c r="L143" s="589"/>
      <c r="M143" s="589"/>
      <c r="N143" s="589"/>
      <c r="O143" s="589"/>
      <c r="P143" s="258"/>
    </row>
    <row r="144" spans="3:16" ht="36" customHeight="1">
      <c r="C144" s="544">
        <v>3221213225</v>
      </c>
      <c r="D144" s="589" t="s">
        <v>2067</v>
      </c>
      <c r="E144" s="589"/>
      <c r="F144" s="589"/>
      <c r="G144" s="589"/>
      <c r="H144" s="589"/>
      <c r="I144" s="589"/>
      <c r="J144" s="589"/>
      <c r="K144" s="589"/>
      <c r="L144" s="589"/>
      <c r="M144" s="589"/>
      <c r="N144" s="589"/>
      <c r="O144" s="589"/>
      <c r="P144" s="258"/>
    </row>
    <row r="145" spans="3:16" ht="18" customHeight="1">
      <c r="C145" s="544">
        <v>3221213231</v>
      </c>
      <c r="D145" s="589" t="s">
        <v>2068</v>
      </c>
      <c r="E145" s="589"/>
      <c r="F145" s="589"/>
      <c r="G145" s="589"/>
      <c r="H145" s="589"/>
      <c r="I145" s="589"/>
      <c r="J145" s="589"/>
      <c r="K145" s="589"/>
      <c r="L145" s="589"/>
      <c r="M145" s="589"/>
      <c r="N145" s="589"/>
      <c r="O145" s="589"/>
      <c r="P145" s="258"/>
    </row>
    <row r="146" spans="3:16" ht="36" customHeight="1">
      <c r="C146" s="544">
        <v>3221213235</v>
      </c>
      <c r="D146" s="589" t="s">
        <v>2069</v>
      </c>
      <c r="E146" s="589"/>
      <c r="F146" s="589"/>
      <c r="G146" s="589"/>
      <c r="H146" s="589"/>
      <c r="I146" s="589"/>
      <c r="J146" s="589"/>
      <c r="K146" s="589"/>
      <c r="L146" s="589"/>
      <c r="M146" s="589"/>
      <c r="N146" s="589"/>
      <c r="O146" s="589"/>
      <c r="P146" s="258"/>
    </row>
    <row r="147" spans="3:16" ht="36" customHeight="1">
      <c r="C147" s="544">
        <v>3221213341</v>
      </c>
      <c r="D147" s="589" t="s">
        <v>2075</v>
      </c>
      <c r="E147" s="589"/>
      <c r="F147" s="589"/>
      <c r="G147" s="589"/>
      <c r="H147" s="589"/>
      <c r="I147" s="589"/>
      <c r="J147" s="589"/>
      <c r="K147" s="589"/>
      <c r="L147" s="589"/>
      <c r="M147" s="589"/>
      <c r="N147" s="589"/>
      <c r="O147" s="589"/>
      <c r="P147" s="542"/>
    </row>
    <row r="148" spans="3:16" ht="18" customHeight="1">
      <c r="C148" s="544">
        <v>3221213345</v>
      </c>
      <c r="D148" s="589" t="s">
        <v>2070</v>
      </c>
      <c r="E148" s="589"/>
      <c r="F148" s="589"/>
      <c r="G148" s="589"/>
      <c r="H148" s="589"/>
      <c r="I148" s="589"/>
      <c r="J148" s="589"/>
      <c r="K148" s="589"/>
      <c r="L148" s="589"/>
      <c r="M148" s="589"/>
      <c r="N148" s="589"/>
      <c r="O148" s="589"/>
      <c r="P148" s="258"/>
    </row>
    <row r="149" spans="3:16" ht="18" customHeight="1">
      <c r="C149" s="544">
        <v>3221213351</v>
      </c>
      <c r="D149" s="589" t="s">
        <v>2071</v>
      </c>
      <c r="E149" s="589"/>
      <c r="F149" s="589"/>
      <c r="G149" s="589"/>
      <c r="H149" s="589"/>
      <c r="I149" s="589"/>
      <c r="J149" s="589"/>
      <c r="K149" s="589"/>
      <c r="L149" s="589"/>
      <c r="M149" s="589"/>
      <c r="N149" s="589"/>
      <c r="O149" s="589"/>
      <c r="P149" s="258"/>
    </row>
    <row r="150" spans="3:16" ht="18" customHeight="1">
      <c r="C150" s="544">
        <v>3221213461</v>
      </c>
      <c r="D150" s="589" t="s">
        <v>2072</v>
      </c>
      <c r="E150" s="589"/>
      <c r="F150" s="589"/>
      <c r="G150" s="589"/>
      <c r="H150" s="589"/>
      <c r="I150" s="589"/>
      <c r="J150" s="589"/>
      <c r="K150" s="589"/>
      <c r="L150" s="589"/>
      <c r="M150" s="589"/>
      <c r="N150" s="589"/>
      <c r="O150" s="589"/>
      <c r="P150" s="258"/>
    </row>
    <row r="151" spans="3:16" ht="18" customHeight="1">
      <c r="C151" s="544">
        <v>3221213471</v>
      </c>
      <c r="D151" s="589" t="s">
        <v>2073</v>
      </c>
      <c r="E151" s="589"/>
      <c r="F151" s="589"/>
      <c r="G151" s="589"/>
      <c r="H151" s="589"/>
      <c r="I151" s="589"/>
      <c r="J151" s="589"/>
      <c r="K151" s="589"/>
      <c r="L151" s="589"/>
      <c r="M151" s="589"/>
      <c r="N151" s="589"/>
      <c r="O151" s="589"/>
      <c r="P151" s="258"/>
    </row>
    <row r="152" spans="3:16" ht="18" customHeight="1">
      <c r="C152" s="544">
        <v>3221213481</v>
      </c>
      <c r="D152" s="589" t="s">
        <v>2074</v>
      </c>
      <c r="E152" s="589"/>
      <c r="F152" s="589"/>
      <c r="G152" s="589"/>
      <c r="H152" s="589"/>
      <c r="I152" s="589"/>
      <c r="J152" s="589"/>
      <c r="K152" s="589"/>
      <c r="L152" s="589"/>
      <c r="M152" s="589"/>
      <c r="N152" s="589"/>
      <c r="O152" s="589"/>
      <c r="P152" s="258"/>
    </row>
    <row r="153" spans="3:16" ht="36" customHeight="1">
      <c r="C153" s="544">
        <v>3221213491</v>
      </c>
      <c r="D153" s="589" t="s">
        <v>2076</v>
      </c>
      <c r="E153" s="589"/>
      <c r="F153" s="589"/>
      <c r="G153" s="589"/>
      <c r="H153" s="589"/>
      <c r="I153" s="589"/>
      <c r="J153" s="589"/>
      <c r="K153" s="589"/>
      <c r="L153" s="589"/>
      <c r="M153" s="589"/>
      <c r="N153" s="589"/>
      <c r="O153" s="589"/>
      <c r="P153" s="542"/>
    </row>
    <row r="154" spans="3:15" ht="18">
      <c r="C154" s="259"/>
      <c r="D154" s="266"/>
      <c r="E154" s="266"/>
      <c r="F154" s="266"/>
      <c r="G154" s="266"/>
      <c r="H154" s="266"/>
      <c r="I154" s="266"/>
      <c r="J154" s="266"/>
      <c r="K154" s="266"/>
      <c r="L154" s="266"/>
      <c r="M154" s="266"/>
      <c r="N154" s="266"/>
      <c r="O154" s="266"/>
    </row>
    <row r="155" spans="3:16" ht="36" customHeight="1">
      <c r="C155" s="587" t="s">
        <v>2077</v>
      </c>
      <c r="D155" s="587"/>
      <c r="E155" s="587"/>
      <c r="F155" s="587"/>
      <c r="G155" s="587"/>
      <c r="H155" s="587"/>
      <c r="I155" s="587"/>
      <c r="J155" s="587"/>
      <c r="K155" s="587"/>
      <c r="L155" s="587"/>
      <c r="M155" s="587"/>
      <c r="N155" s="587"/>
      <c r="O155" s="587"/>
      <c r="P155" s="539"/>
    </row>
    <row r="156" spans="3:16" ht="18">
      <c r="C156" s="544">
        <v>3221215111</v>
      </c>
      <c r="D156" s="589" t="s">
        <v>2078</v>
      </c>
      <c r="E156" s="589"/>
      <c r="F156" s="589"/>
      <c r="G156" s="589"/>
      <c r="H156" s="589"/>
      <c r="I156" s="589"/>
      <c r="J156" s="589"/>
      <c r="K156" s="589"/>
      <c r="L156" s="589"/>
      <c r="M156" s="589"/>
      <c r="N156" s="589"/>
      <c r="O156" s="589"/>
      <c r="P156" s="258"/>
    </row>
    <row r="157" spans="3:16" ht="18">
      <c r="C157" s="544">
        <v>3221215121</v>
      </c>
      <c r="D157" s="589" t="s">
        <v>2079</v>
      </c>
      <c r="E157" s="589"/>
      <c r="F157" s="589"/>
      <c r="G157" s="589"/>
      <c r="H157" s="589"/>
      <c r="I157" s="589"/>
      <c r="J157" s="589"/>
      <c r="K157" s="589"/>
      <c r="L157" s="589"/>
      <c r="M157" s="589"/>
      <c r="N157" s="589"/>
      <c r="O157" s="589"/>
      <c r="P157" s="258"/>
    </row>
    <row r="158" spans="3:16" ht="36" customHeight="1">
      <c r="C158" s="544">
        <v>3221215131</v>
      </c>
      <c r="D158" s="589" t="s">
        <v>2080</v>
      </c>
      <c r="E158" s="589"/>
      <c r="F158" s="589"/>
      <c r="G158" s="589"/>
      <c r="H158" s="589"/>
      <c r="I158" s="589"/>
      <c r="J158" s="589"/>
      <c r="K158" s="589"/>
      <c r="L158" s="589"/>
      <c r="M158" s="589"/>
      <c r="N158" s="589"/>
      <c r="O158" s="589"/>
      <c r="P158" s="542"/>
    </row>
    <row r="159" spans="3:16" ht="36" customHeight="1">
      <c r="C159" s="544">
        <v>3221215141</v>
      </c>
      <c r="D159" s="589" t="s">
        <v>2081</v>
      </c>
      <c r="E159" s="589"/>
      <c r="F159" s="589"/>
      <c r="G159" s="589"/>
      <c r="H159" s="589"/>
      <c r="I159" s="589"/>
      <c r="J159" s="589"/>
      <c r="K159" s="589"/>
      <c r="L159" s="589"/>
      <c r="M159" s="589"/>
      <c r="N159" s="589"/>
      <c r="O159" s="589"/>
      <c r="P159" s="258"/>
    </row>
    <row r="160" spans="3:15" ht="18">
      <c r="C160" s="259"/>
      <c r="D160" s="266"/>
      <c r="E160" s="266"/>
      <c r="F160" s="266"/>
      <c r="G160" s="266"/>
      <c r="H160" s="266"/>
      <c r="I160" s="266"/>
      <c r="J160" s="266"/>
      <c r="K160" s="266"/>
      <c r="L160" s="266"/>
      <c r="M160" s="266"/>
      <c r="N160" s="266"/>
      <c r="O160" s="266"/>
    </row>
    <row r="161" spans="3:15" ht="36" customHeight="1">
      <c r="C161" s="587" t="s">
        <v>2082</v>
      </c>
      <c r="D161" s="587"/>
      <c r="E161" s="587"/>
      <c r="F161" s="587"/>
      <c r="G161" s="587"/>
      <c r="H161" s="587"/>
      <c r="I161" s="587"/>
      <c r="J161" s="587"/>
      <c r="K161" s="587"/>
      <c r="L161" s="587"/>
      <c r="M161" s="587"/>
      <c r="N161" s="587"/>
      <c r="O161" s="587"/>
    </row>
    <row r="162" spans="3:16" ht="18" customHeight="1">
      <c r="C162" s="544">
        <v>3221217111</v>
      </c>
      <c r="D162" s="589" t="s">
        <v>2083</v>
      </c>
      <c r="E162" s="589"/>
      <c r="F162" s="589"/>
      <c r="G162" s="589"/>
      <c r="H162" s="589"/>
      <c r="I162" s="589"/>
      <c r="J162" s="589"/>
      <c r="K162" s="589"/>
      <c r="L162" s="589"/>
      <c r="M162" s="589"/>
      <c r="N162" s="589"/>
      <c r="O162" s="589"/>
      <c r="P162" s="258"/>
    </row>
    <row r="163" spans="3:16" ht="36" customHeight="1">
      <c r="C163" s="544">
        <v>3221217121</v>
      </c>
      <c r="D163" s="589" t="s">
        <v>2084</v>
      </c>
      <c r="E163" s="589"/>
      <c r="F163" s="589"/>
      <c r="G163" s="589"/>
      <c r="H163" s="589"/>
      <c r="I163" s="589"/>
      <c r="J163" s="589"/>
      <c r="K163" s="589"/>
      <c r="L163" s="589"/>
      <c r="M163" s="589"/>
      <c r="N163" s="589"/>
      <c r="O163" s="589"/>
      <c r="P163" s="258"/>
    </row>
    <row r="164" spans="3:16" ht="18">
      <c r="C164" s="257"/>
      <c r="D164" s="545"/>
      <c r="E164" s="545"/>
      <c r="F164" s="545"/>
      <c r="G164" s="545"/>
      <c r="H164" s="545"/>
      <c r="I164" s="545"/>
      <c r="J164" s="545"/>
      <c r="K164" s="545"/>
      <c r="L164" s="545"/>
      <c r="M164" s="545"/>
      <c r="N164" s="545"/>
      <c r="O164" s="545"/>
      <c r="P164" s="258"/>
    </row>
    <row r="165" spans="3:16" ht="36" customHeight="1">
      <c r="C165" s="587" t="s">
        <v>2085</v>
      </c>
      <c r="D165" s="587"/>
      <c r="E165" s="587"/>
      <c r="F165" s="587"/>
      <c r="G165" s="587"/>
      <c r="H165" s="587"/>
      <c r="I165" s="587"/>
      <c r="J165" s="587"/>
      <c r="K165" s="587"/>
      <c r="L165" s="587"/>
      <c r="M165" s="587"/>
      <c r="N165" s="587"/>
      <c r="O165" s="587"/>
      <c r="P165" s="543"/>
    </row>
    <row r="166" spans="3:16" ht="36" customHeight="1">
      <c r="C166" s="544">
        <v>3221219111</v>
      </c>
      <c r="D166" s="589" t="s">
        <v>2086</v>
      </c>
      <c r="E166" s="589"/>
      <c r="F166" s="589"/>
      <c r="G166" s="589"/>
      <c r="H166" s="589"/>
      <c r="I166" s="589"/>
      <c r="J166" s="589"/>
      <c r="K166" s="589"/>
      <c r="L166" s="589"/>
      <c r="M166" s="589"/>
      <c r="N166" s="589"/>
      <c r="O166" s="589"/>
      <c r="P166" s="542"/>
    </row>
    <row r="167" spans="3:16" ht="36" customHeight="1">
      <c r="C167" s="544">
        <v>3221219121</v>
      </c>
      <c r="D167" s="589" t="s">
        <v>2087</v>
      </c>
      <c r="E167" s="589"/>
      <c r="F167" s="589"/>
      <c r="G167" s="589"/>
      <c r="H167" s="589"/>
      <c r="I167" s="589"/>
      <c r="J167" s="589"/>
      <c r="K167" s="589"/>
      <c r="L167" s="589"/>
      <c r="M167" s="589"/>
      <c r="N167" s="589"/>
      <c r="O167" s="589"/>
      <c r="P167" s="542"/>
    </row>
    <row r="168" spans="3:16" ht="36" customHeight="1">
      <c r="C168" s="544">
        <v>3221219131</v>
      </c>
      <c r="D168" s="589" t="s">
        <v>2088</v>
      </c>
      <c r="E168" s="589"/>
      <c r="F168" s="589"/>
      <c r="G168" s="589"/>
      <c r="H168" s="589"/>
      <c r="I168" s="589"/>
      <c r="J168" s="589"/>
      <c r="K168" s="589"/>
      <c r="L168" s="589"/>
      <c r="M168" s="589"/>
      <c r="N168" s="589"/>
      <c r="O168" s="589"/>
      <c r="P168" s="542"/>
    </row>
    <row r="169" spans="3:16" ht="36" customHeight="1">
      <c r="C169" s="544">
        <v>3221219191</v>
      </c>
      <c r="D169" s="589" t="s">
        <v>2089</v>
      </c>
      <c r="E169" s="589"/>
      <c r="F169" s="589"/>
      <c r="G169" s="589"/>
      <c r="H169" s="589"/>
      <c r="I169" s="589"/>
      <c r="J169" s="589"/>
      <c r="K169" s="589"/>
      <c r="L169" s="589"/>
      <c r="M169" s="589"/>
      <c r="N169" s="589"/>
      <c r="O169" s="589"/>
      <c r="P169" s="258"/>
    </row>
    <row r="170" spans="3:15" ht="18">
      <c r="C170" s="259"/>
      <c r="D170" s="266"/>
      <c r="E170" s="266"/>
      <c r="F170" s="266"/>
      <c r="G170" s="266"/>
      <c r="H170" s="266"/>
      <c r="I170" s="266"/>
      <c r="J170" s="266"/>
      <c r="K170" s="266"/>
      <c r="L170" s="266"/>
      <c r="M170" s="266"/>
      <c r="N170" s="266"/>
      <c r="O170" s="266"/>
    </row>
    <row r="171" spans="3:15" ht="18">
      <c r="C171" s="588" t="s">
        <v>2090</v>
      </c>
      <c r="D171" s="588"/>
      <c r="E171" s="588"/>
      <c r="F171" s="588"/>
      <c r="G171" s="588"/>
      <c r="H171" s="588"/>
      <c r="I171" s="588"/>
      <c r="J171" s="588"/>
      <c r="K171" s="588"/>
      <c r="L171" s="588"/>
      <c r="M171" s="588"/>
      <c r="N171" s="588"/>
      <c r="O171" s="588"/>
    </row>
    <row r="172" spans="3:16" ht="36" customHeight="1">
      <c r="C172" s="544" t="s">
        <v>2091</v>
      </c>
      <c r="D172" s="589" t="s">
        <v>2092</v>
      </c>
      <c r="E172" s="589"/>
      <c r="F172" s="589"/>
      <c r="G172" s="589"/>
      <c r="H172" s="589"/>
      <c r="I172" s="589"/>
      <c r="J172" s="589"/>
      <c r="K172" s="589"/>
      <c r="L172" s="589"/>
      <c r="M172" s="589"/>
      <c r="N172" s="589"/>
      <c r="O172" s="589"/>
      <c r="P172" s="258"/>
    </row>
    <row r="173" spans="3:16" ht="36" customHeight="1">
      <c r="C173" s="544" t="s">
        <v>2093</v>
      </c>
      <c r="D173" s="589" t="s">
        <v>2094</v>
      </c>
      <c r="E173" s="589"/>
      <c r="F173" s="589"/>
      <c r="G173" s="589"/>
      <c r="H173" s="589"/>
      <c r="I173" s="589"/>
      <c r="J173" s="589"/>
      <c r="K173" s="589"/>
      <c r="L173" s="589"/>
      <c r="M173" s="589"/>
      <c r="N173" s="589"/>
      <c r="O173" s="589"/>
      <c r="P173" s="258"/>
    </row>
    <row r="174" spans="3:16" ht="36" customHeight="1">
      <c r="C174" s="544" t="s">
        <v>2095</v>
      </c>
      <c r="D174" s="589" t="s">
        <v>2096</v>
      </c>
      <c r="E174" s="589"/>
      <c r="F174" s="589"/>
      <c r="G174" s="589"/>
      <c r="H174" s="589"/>
      <c r="I174" s="589"/>
      <c r="J174" s="589"/>
      <c r="K174" s="589"/>
      <c r="L174" s="589"/>
      <c r="M174" s="589"/>
      <c r="N174" s="589"/>
      <c r="O174" s="589"/>
      <c r="P174" s="542"/>
    </row>
    <row r="175" spans="3:16" ht="53.25" customHeight="1">
      <c r="C175" s="544" t="s">
        <v>2097</v>
      </c>
      <c r="D175" s="589" t="s">
        <v>2098</v>
      </c>
      <c r="E175" s="589"/>
      <c r="F175" s="589"/>
      <c r="G175" s="589"/>
      <c r="H175" s="589"/>
      <c r="I175" s="589"/>
      <c r="J175" s="589"/>
      <c r="K175" s="589"/>
      <c r="L175" s="589"/>
      <c r="M175" s="589"/>
      <c r="N175" s="589"/>
      <c r="O175" s="589"/>
      <c r="P175" s="542"/>
    </row>
    <row r="176" spans="3:16" ht="36" customHeight="1">
      <c r="C176" s="544" t="s">
        <v>2099</v>
      </c>
      <c r="D176" s="589" t="s">
        <v>2100</v>
      </c>
      <c r="E176" s="589"/>
      <c r="F176" s="589"/>
      <c r="G176" s="589"/>
      <c r="H176" s="589"/>
      <c r="I176" s="589"/>
      <c r="J176" s="589"/>
      <c r="K176" s="589"/>
      <c r="L176" s="589"/>
      <c r="M176" s="589"/>
      <c r="N176" s="589"/>
      <c r="O176" s="589"/>
      <c r="P176" s="258"/>
    </row>
    <row r="177" spans="3:15" ht="18">
      <c r="C177" s="259"/>
      <c r="D177" s="266"/>
      <c r="E177" s="266"/>
      <c r="F177" s="266"/>
      <c r="G177" s="266"/>
      <c r="H177" s="266"/>
      <c r="I177" s="266"/>
      <c r="J177" s="266"/>
      <c r="K177" s="266"/>
      <c r="L177" s="266"/>
      <c r="M177" s="266"/>
      <c r="N177" s="266"/>
      <c r="O177" s="266"/>
    </row>
    <row r="178" spans="3:16" ht="36" customHeight="1">
      <c r="C178" s="587" t="s">
        <v>2101</v>
      </c>
      <c r="D178" s="587"/>
      <c r="E178" s="587"/>
      <c r="F178" s="587"/>
      <c r="G178" s="587"/>
      <c r="H178" s="587"/>
      <c r="I178" s="587"/>
      <c r="J178" s="587"/>
      <c r="K178" s="587"/>
      <c r="L178" s="587"/>
      <c r="M178" s="587"/>
      <c r="N178" s="587"/>
      <c r="O178" s="587"/>
      <c r="P178" s="539"/>
    </row>
    <row r="179" spans="3:16" ht="36" customHeight="1">
      <c r="C179" s="544" t="s">
        <v>2102</v>
      </c>
      <c r="D179" s="589" t="s">
        <v>2103</v>
      </c>
      <c r="E179" s="589"/>
      <c r="F179" s="589"/>
      <c r="G179" s="589"/>
      <c r="H179" s="589"/>
      <c r="I179" s="589"/>
      <c r="J179" s="589"/>
      <c r="K179" s="589"/>
      <c r="L179" s="589"/>
      <c r="M179" s="589"/>
      <c r="N179" s="589"/>
      <c r="O179" s="589"/>
      <c r="P179" s="258"/>
    </row>
    <row r="180" spans="3:15" ht="18">
      <c r="C180" s="259"/>
      <c r="D180" s="266"/>
      <c r="E180" s="266"/>
      <c r="F180" s="266"/>
      <c r="G180" s="266"/>
      <c r="H180" s="266"/>
      <c r="I180" s="266"/>
      <c r="J180" s="266"/>
      <c r="K180" s="266"/>
      <c r="L180" s="266"/>
      <c r="M180" s="266"/>
      <c r="N180" s="266"/>
      <c r="O180" s="266"/>
    </row>
    <row r="181" spans="3:15" ht="18">
      <c r="C181" s="588" t="s">
        <v>2104</v>
      </c>
      <c r="D181" s="588"/>
      <c r="E181" s="588"/>
      <c r="F181" s="588"/>
      <c r="G181" s="588"/>
      <c r="H181" s="588"/>
      <c r="I181" s="588"/>
      <c r="J181" s="588"/>
      <c r="K181" s="588"/>
      <c r="L181" s="588"/>
      <c r="M181" s="588"/>
      <c r="N181" s="588"/>
      <c r="O181" s="588"/>
    </row>
    <row r="182" spans="3:16" ht="18">
      <c r="C182" s="544" t="s">
        <v>2107</v>
      </c>
      <c r="D182" s="589" t="s">
        <v>2105</v>
      </c>
      <c r="E182" s="589"/>
      <c r="F182" s="589"/>
      <c r="G182" s="589"/>
      <c r="H182" s="589"/>
      <c r="I182" s="589"/>
      <c r="J182" s="589"/>
      <c r="K182" s="589"/>
      <c r="L182" s="589"/>
      <c r="M182" s="589"/>
      <c r="N182" s="589"/>
      <c r="O182" s="589"/>
      <c r="P182" s="258"/>
    </row>
    <row r="183" spans="3:16" ht="36" customHeight="1">
      <c r="C183" s="544" t="s">
        <v>2108</v>
      </c>
      <c r="D183" s="589" t="s">
        <v>2106</v>
      </c>
      <c r="E183" s="589"/>
      <c r="F183" s="589"/>
      <c r="G183" s="589"/>
      <c r="H183" s="589"/>
      <c r="I183" s="589"/>
      <c r="J183" s="589"/>
      <c r="K183" s="589"/>
      <c r="L183" s="589"/>
      <c r="M183" s="589"/>
      <c r="N183" s="589"/>
      <c r="O183" s="589"/>
      <c r="P183" s="258"/>
    </row>
    <row r="184" spans="3:15" ht="18">
      <c r="C184" s="259"/>
      <c r="D184" s="266"/>
      <c r="E184" s="266"/>
      <c r="F184" s="266"/>
      <c r="G184" s="266"/>
      <c r="H184" s="266"/>
      <c r="I184" s="266"/>
      <c r="J184" s="266"/>
      <c r="K184" s="266"/>
      <c r="L184" s="266"/>
      <c r="M184" s="266"/>
      <c r="N184" s="266"/>
      <c r="O184" s="266"/>
    </row>
    <row r="185" spans="3:15" ht="18">
      <c r="C185" s="588" t="s">
        <v>2109</v>
      </c>
      <c r="D185" s="588"/>
      <c r="E185" s="588"/>
      <c r="F185" s="588"/>
      <c r="G185" s="588"/>
      <c r="H185" s="588"/>
      <c r="I185" s="588"/>
      <c r="J185" s="588"/>
      <c r="K185" s="588"/>
      <c r="L185" s="588"/>
      <c r="M185" s="588"/>
      <c r="N185" s="588"/>
      <c r="O185" s="588"/>
    </row>
    <row r="186" spans="3:16" ht="18">
      <c r="C186" s="544" t="s">
        <v>2110</v>
      </c>
      <c r="D186" s="589" t="s">
        <v>2111</v>
      </c>
      <c r="E186" s="589"/>
      <c r="F186" s="589"/>
      <c r="G186" s="589"/>
      <c r="H186" s="589"/>
      <c r="I186" s="589"/>
      <c r="J186" s="589"/>
      <c r="K186" s="589"/>
      <c r="L186" s="589"/>
      <c r="M186" s="589"/>
      <c r="N186" s="589"/>
      <c r="O186" s="589"/>
      <c r="P186" s="258"/>
    </row>
    <row r="187" spans="3:16" ht="18">
      <c r="C187" s="544" t="s">
        <v>2112</v>
      </c>
      <c r="D187" s="589" t="s">
        <v>2113</v>
      </c>
      <c r="E187" s="589"/>
      <c r="F187" s="589"/>
      <c r="G187" s="589"/>
      <c r="H187" s="589"/>
      <c r="I187" s="589"/>
      <c r="J187" s="589"/>
      <c r="K187" s="589"/>
      <c r="L187" s="589"/>
      <c r="M187" s="589"/>
      <c r="N187" s="589"/>
      <c r="O187" s="589"/>
      <c r="P187" s="258"/>
    </row>
    <row r="188" spans="3:16" ht="18">
      <c r="C188" s="544" t="s">
        <v>2114</v>
      </c>
      <c r="D188" s="589" t="s">
        <v>2115</v>
      </c>
      <c r="E188" s="589"/>
      <c r="F188" s="589"/>
      <c r="G188" s="589"/>
      <c r="H188" s="589"/>
      <c r="I188" s="589"/>
      <c r="J188" s="589"/>
      <c r="K188" s="589"/>
      <c r="L188" s="589"/>
      <c r="M188" s="589"/>
      <c r="N188" s="589"/>
      <c r="O188" s="589"/>
      <c r="P188" s="258"/>
    </row>
    <row r="189" spans="3:16" ht="18">
      <c r="C189" s="544" t="s">
        <v>2116</v>
      </c>
      <c r="D189" s="589" t="s">
        <v>2117</v>
      </c>
      <c r="E189" s="589"/>
      <c r="F189" s="589"/>
      <c r="G189" s="589"/>
      <c r="H189" s="589"/>
      <c r="I189" s="589"/>
      <c r="J189" s="589"/>
      <c r="K189" s="589"/>
      <c r="L189" s="589"/>
      <c r="M189" s="589"/>
      <c r="N189" s="589"/>
      <c r="O189" s="589"/>
      <c r="P189" s="258"/>
    </row>
    <row r="190" spans="3:16" ht="18">
      <c r="C190" s="544" t="s">
        <v>2118</v>
      </c>
      <c r="D190" s="589" t="s">
        <v>2119</v>
      </c>
      <c r="E190" s="589"/>
      <c r="F190" s="589"/>
      <c r="G190" s="589"/>
      <c r="H190" s="589"/>
      <c r="I190" s="589"/>
      <c r="J190" s="589"/>
      <c r="K190" s="589"/>
      <c r="L190" s="589"/>
      <c r="M190" s="589"/>
      <c r="N190" s="589"/>
      <c r="O190" s="589"/>
      <c r="P190" s="258"/>
    </row>
    <row r="191" spans="3:16" ht="36" customHeight="1">
      <c r="C191" s="544" t="s">
        <v>2120</v>
      </c>
      <c r="D191" s="589" t="s">
        <v>2121</v>
      </c>
      <c r="E191" s="589"/>
      <c r="F191" s="589"/>
      <c r="G191" s="589"/>
      <c r="H191" s="589"/>
      <c r="I191" s="589"/>
      <c r="J191" s="589"/>
      <c r="K191" s="589"/>
      <c r="L191" s="589"/>
      <c r="M191" s="589"/>
      <c r="N191" s="589"/>
      <c r="O191" s="589"/>
      <c r="P191" s="258"/>
    </row>
    <row r="192" spans="3:16" ht="18">
      <c r="C192" s="544" t="s">
        <v>2122</v>
      </c>
      <c r="D192" s="589" t="s">
        <v>2123</v>
      </c>
      <c r="E192" s="589"/>
      <c r="F192" s="589"/>
      <c r="G192" s="589"/>
      <c r="H192" s="589"/>
      <c r="I192" s="589"/>
      <c r="J192" s="589"/>
      <c r="K192" s="589"/>
      <c r="L192" s="589"/>
      <c r="M192" s="589"/>
      <c r="N192" s="589"/>
      <c r="O192" s="589"/>
      <c r="P192" s="258"/>
    </row>
    <row r="193" spans="3:16" ht="36" customHeight="1">
      <c r="C193" s="544" t="s">
        <v>2124</v>
      </c>
      <c r="D193" s="589" t="s">
        <v>2125</v>
      </c>
      <c r="E193" s="589"/>
      <c r="F193" s="589"/>
      <c r="G193" s="589"/>
      <c r="H193" s="589"/>
      <c r="I193" s="589"/>
      <c r="J193" s="589"/>
      <c r="K193" s="589"/>
      <c r="L193" s="589"/>
      <c r="M193" s="589"/>
      <c r="N193" s="589"/>
      <c r="O193" s="589"/>
      <c r="P193" s="258"/>
    </row>
    <row r="194" spans="3:15" ht="18">
      <c r="C194" s="259"/>
      <c r="D194" s="266"/>
      <c r="E194" s="266"/>
      <c r="F194" s="266"/>
      <c r="G194" s="266"/>
      <c r="H194" s="266"/>
      <c r="I194" s="266"/>
      <c r="J194" s="266"/>
      <c r="K194" s="266"/>
      <c r="L194" s="266"/>
      <c r="M194" s="266"/>
      <c r="N194" s="266"/>
      <c r="O194" s="266"/>
    </row>
    <row r="195" spans="3:15" ht="18">
      <c r="C195" s="588" t="s">
        <v>2128</v>
      </c>
      <c r="D195" s="588"/>
      <c r="E195" s="588"/>
      <c r="F195" s="588"/>
      <c r="G195" s="588"/>
      <c r="H195" s="588"/>
      <c r="I195" s="588"/>
      <c r="J195" s="588"/>
      <c r="K195" s="588"/>
      <c r="L195" s="588"/>
      <c r="M195" s="588"/>
      <c r="N195" s="588"/>
      <c r="O195" s="588"/>
    </row>
    <row r="196" spans="3:16" ht="36" customHeight="1">
      <c r="C196" s="544" t="s">
        <v>2126</v>
      </c>
      <c r="D196" s="611" t="s">
        <v>2127</v>
      </c>
      <c r="E196" s="611"/>
      <c r="F196" s="611"/>
      <c r="G196" s="611"/>
      <c r="H196" s="611"/>
      <c r="I196" s="611"/>
      <c r="J196" s="611"/>
      <c r="K196" s="611"/>
      <c r="L196" s="611"/>
      <c r="M196" s="611"/>
      <c r="N196" s="611"/>
      <c r="O196" s="611"/>
      <c r="P196" s="258"/>
    </row>
    <row r="197" spans="3:15" ht="18">
      <c r="C197" s="259"/>
      <c r="D197" s="266"/>
      <c r="E197" s="266"/>
      <c r="F197" s="266"/>
      <c r="G197" s="266"/>
      <c r="H197" s="266"/>
      <c r="I197" s="266"/>
      <c r="J197" s="266"/>
      <c r="K197" s="266"/>
      <c r="L197" s="266"/>
      <c r="M197" s="266"/>
      <c r="N197" s="266"/>
      <c r="O197" s="266"/>
    </row>
    <row r="198" spans="3:15" ht="18">
      <c r="C198" s="588" t="s">
        <v>2129</v>
      </c>
      <c r="D198" s="588"/>
      <c r="E198" s="588"/>
      <c r="F198" s="588"/>
      <c r="G198" s="588"/>
      <c r="H198" s="588"/>
      <c r="I198" s="588"/>
      <c r="J198" s="588"/>
      <c r="K198" s="588"/>
      <c r="L198" s="588"/>
      <c r="M198" s="588"/>
      <c r="N198" s="588"/>
      <c r="O198" s="588"/>
    </row>
    <row r="199" spans="3:16" ht="18">
      <c r="C199" s="544" t="s">
        <v>2130</v>
      </c>
      <c r="D199" s="589" t="s">
        <v>2131</v>
      </c>
      <c r="E199" s="589"/>
      <c r="F199" s="589"/>
      <c r="G199" s="589"/>
      <c r="H199" s="589"/>
      <c r="I199" s="589"/>
      <c r="J199" s="589"/>
      <c r="K199" s="589"/>
      <c r="L199" s="589"/>
      <c r="M199" s="589"/>
      <c r="N199" s="589"/>
      <c r="O199" s="589"/>
      <c r="P199" s="258"/>
    </row>
    <row r="200" spans="3:16" ht="36" customHeight="1">
      <c r="C200" s="544" t="s">
        <v>2132</v>
      </c>
      <c r="D200" s="589" t="s">
        <v>2133</v>
      </c>
      <c r="E200" s="589"/>
      <c r="F200" s="589"/>
      <c r="G200" s="589"/>
      <c r="H200" s="589"/>
      <c r="I200" s="589"/>
      <c r="J200" s="589"/>
      <c r="K200" s="589"/>
      <c r="L200" s="589"/>
      <c r="M200" s="589"/>
      <c r="N200" s="589"/>
      <c r="O200" s="589"/>
      <c r="P200" s="258"/>
    </row>
    <row r="201" spans="3:16" ht="36" customHeight="1">
      <c r="C201" s="544" t="s">
        <v>2134</v>
      </c>
      <c r="D201" s="589" t="s">
        <v>2135</v>
      </c>
      <c r="E201" s="589"/>
      <c r="F201" s="589"/>
      <c r="G201" s="589"/>
      <c r="H201" s="589"/>
      <c r="I201" s="589"/>
      <c r="J201" s="589"/>
      <c r="K201" s="589"/>
      <c r="L201" s="589"/>
      <c r="M201" s="589"/>
      <c r="N201" s="589"/>
      <c r="O201" s="589"/>
      <c r="P201" s="258"/>
    </row>
    <row r="202" spans="3:16" ht="18">
      <c r="C202" s="544" t="s">
        <v>2136</v>
      </c>
      <c r="D202" s="589" t="s">
        <v>2137</v>
      </c>
      <c r="E202" s="589"/>
      <c r="F202" s="589"/>
      <c r="G202" s="589"/>
      <c r="H202" s="589"/>
      <c r="I202" s="589"/>
      <c r="J202" s="589"/>
      <c r="K202" s="589"/>
      <c r="L202" s="589"/>
      <c r="M202" s="589"/>
      <c r="N202" s="589"/>
      <c r="O202" s="589"/>
      <c r="P202" s="258"/>
    </row>
    <row r="203" spans="3:16" ht="18">
      <c r="C203" s="544" t="s">
        <v>2138</v>
      </c>
      <c r="D203" s="589" t="s">
        <v>2139</v>
      </c>
      <c r="E203" s="589"/>
      <c r="F203" s="589"/>
      <c r="G203" s="589"/>
      <c r="H203" s="589"/>
      <c r="I203" s="589"/>
      <c r="J203" s="589"/>
      <c r="K203" s="589"/>
      <c r="L203" s="589"/>
      <c r="M203" s="589"/>
      <c r="N203" s="589"/>
      <c r="O203" s="589"/>
      <c r="P203" s="258"/>
    </row>
    <row r="204" spans="3:16" ht="18">
      <c r="C204" s="544" t="s">
        <v>2140</v>
      </c>
      <c r="D204" s="589" t="s">
        <v>2141</v>
      </c>
      <c r="E204" s="589"/>
      <c r="F204" s="589"/>
      <c r="G204" s="589"/>
      <c r="H204" s="589"/>
      <c r="I204" s="589"/>
      <c r="J204" s="589"/>
      <c r="K204" s="589"/>
      <c r="L204" s="589"/>
      <c r="M204" s="589"/>
      <c r="N204" s="589"/>
      <c r="O204" s="589"/>
      <c r="P204" s="258"/>
    </row>
    <row r="205" spans="3:16" ht="36" customHeight="1">
      <c r="C205" s="544" t="s">
        <v>2142</v>
      </c>
      <c r="D205" s="589" t="s">
        <v>2143</v>
      </c>
      <c r="E205" s="589"/>
      <c r="F205" s="589"/>
      <c r="G205" s="589"/>
      <c r="H205" s="589"/>
      <c r="I205" s="589"/>
      <c r="J205" s="589"/>
      <c r="K205" s="589"/>
      <c r="L205" s="589"/>
      <c r="M205" s="589"/>
      <c r="N205" s="589"/>
      <c r="O205" s="589"/>
      <c r="P205" s="258"/>
    </row>
    <row r="206" spans="3:15" ht="18">
      <c r="C206" s="268"/>
      <c r="D206" s="266"/>
      <c r="E206" s="266"/>
      <c r="F206" s="266"/>
      <c r="G206" s="266"/>
      <c r="H206" s="266"/>
      <c r="I206" s="266"/>
      <c r="J206" s="266"/>
      <c r="K206" s="266"/>
      <c r="L206" s="266"/>
      <c r="M206" s="266"/>
      <c r="N206" s="266"/>
      <c r="O206" s="266"/>
    </row>
    <row r="207" spans="3:16" ht="36.75" customHeight="1">
      <c r="C207" s="587" t="s">
        <v>2168</v>
      </c>
      <c r="D207" s="587"/>
      <c r="E207" s="587"/>
      <c r="F207" s="587"/>
      <c r="G207" s="587"/>
      <c r="H207" s="587"/>
      <c r="I207" s="587"/>
      <c r="J207" s="587"/>
      <c r="K207" s="587"/>
      <c r="L207" s="587"/>
      <c r="M207" s="587"/>
      <c r="N207" s="587"/>
      <c r="O207" s="587"/>
      <c r="P207" s="539"/>
    </row>
    <row r="208" spans="3:16" ht="18">
      <c r="C208" s="544">
        <v>3221301111</v>
      </c>
      <c r="D208" s="589" t="s">
        <v>2144</v>
      </c>
      <c r="E208" s="589"/>
      <c r="F208" s="589"/>
      <c r="G208" s="589"/>
      <c r="H208" s="589"/>
      <c r="I208" s="589"/>
      <c r="J208" s="589"/>
      <c r="K208" s="589"/>
      <c r="L208" s="589"/>
      <c r="M208" s="589"/>
      <c r="N208" s="589"/>
      <c r="O208" s="589"/>
      <c r="P208" s="258"/>
    </row>
    <row r="209" spans="3:16" ht="36" customHeight="1">
      <c r="C209" s="544">
        <v>3221301221</v>
      </c>
      <c r="D209" s="589" t="s">
        <v>2145</v>
      </c>
      <c r="E209" s="589"/>
      <c r="F209" s="589"/>
      <c r="G209" s="589"/>
      <c r="H209" s="589"/>
      <c r="I209" s="589"/>
      <c r="J209" s="589"/>
      <c r="K209" s="589"/>
      <c r="L209" s="589"/>
      <c r="M209" s="589"/>
      <c r="N209" s="589"/>
      <c r="O209" s="589"/>
      <c r="P209" s="258"/>
    </row>
    <row r="210" spans="3:15" ht="18">
      <c r="C210" s="259"/>
      <c r="D210" s="266"/>
      <c r="E210" s="266"/>
      <c r="F210" s="266"/>
      <c r="G210" s="266"/>
      <c r="H210" s="266"/>
      <c r="I210" s="266"/>
      <c r="J210" s="266"/>
      <c r="K210" s="266"/>
      <c r="L210" s="266"/>
      <c r="M210" s="266"/>
      <c r="N210" s="266"/>
      <c r="O210" s="266"/>
    </row>
    <row r="211" spans="3:16" ht="36" customHeight="1">
      <c r="C211" s="587" t="s">
        <v>2146</v>
      </c>
      <c r="D211" s="587"/>
      <c r="E211" s="587"/>
      <c r="F211" s="587"/>
      <c r="G211" s="587"/>
      <c r="H211" s="587"/>
      <c r="I211" s="587"/>
      <c r="J211" s="587"/>
      <c r="K211" s="587"/>
      <c r="L211" s="587"/>
      <c r="M211" s="587"/>
      <c r="N211" s="587"/>
      <c r="O211" s="587"/>
      <c r="P211" s="539"/>
    </row>
    <row r="212" spans="3:16" ht="18">
      <c r="C212" s="544">
        <v>3221303111</v>
      </c>
      <c r="D212" s="589" t="s">
        <v>2147</v>
      </c>
      <c r="E212" s="589"/>
      <c r="F212" s="589"/>
      <c r="G212" s="589"/>
      <c r="H212" s="589"/>
      <c r="I212" s="589"/>
      <c r="J212" s="589"/>
      <c r="K212" s="589"/>
      <c r="L212" s="589"/>
      <c r="M212" s="589"/>
      <c r="N212" s="589"/>
      <c r="O212" s="589"/>
      <c r="P212" s="258"/>
    </row>
    <row r="213" spans="3:16" ht="18">
      <c r="C213" s="544">
        <v>3221303221</v>
      </c>
      <c r="D213" s="589" t="s">
        <v>2148</v>
      </c>
      <c r="E213" s="589"/>
      <c r="F213" s="589"/>
      <c r="G213" s="589"/>
      <c r="H213" s="589"/>
      <c r="I213" s="589"/>
      <c r="J213" s="589"/>
      <c r="K213" s="589"/>
      <c r="L213" s="589"/>
      <c r="M213" s="589"/>
      <c r="N213" s="589"/>
      <c r="O213" s="589"/>
      <c r="P213" s="258"/>
    </row>
    <row r="214" spans="3:16" ht="18">
      <c r="C214" s="544">
        <v>3221303331</v>
      </c>
      <c r="D214" s="589" t="s">
        <v>2149</v>
      </c>
      <c r="E214" s="589"/>
      <c r="F214" s="589"/>
      <c r="G214" s="589"/>
      <c r="H214" s="589"/>
      <c r="I214" s="589"/>
      <c r="J214" s="589"/>
      <c r="K214" s="589"/>
      <c r="L214" s="589"/>
      <c r="M214" s="589"/>
      <c r="N214" s="589"/>
      <c r="O214" s="589"/>
      <c r="P214" s="258"/>
    </row>
    <row r="215" spans="3:16" ht="18">
      <c r="C215" s="544">
        <v>3221303341</v>
      </c>
      <c r="D215" s="589" t="s">
        <v>2150</v>
      </c>
      <c r="E215" s="589"/>
      <c r="F215" s="589"/>
      <c r="G215" s="589"/>
      <c r="H215" s="589"/>
      <c r="I215" s="589"/>
      <c r="J215" s="589"/>
      <c r="K215" s="589"/>
      <c r="L215" s="589"/>
      <c r="M215" s="589"/>
      <c r="N215" s="589"/>
      <c r="O215" s="589"/>
      <c r="P215" s="258"/>
    </row>
    <row r="216" spans="3:16" ht="18">
      <c r="C216" s="544">
        <v>3221303351</v>
      </c>
      <c r="D216" s="589" t="s">
        <v>2151</v>
      </c>
      <c r="E216" s="589"/>
      <c r="F216" s="589"/>
      <c r="G216" s="589"/>
      <c r="H216" s="589"/>
      <c r="I216" s="589"/>
      <c r="J216" s="589"/>
      <c r="K216" s="589"/>
      <c r="L216" s="589"/>
      <c r="M216" s="589"/>
      <c r="N216" s="589"/>
      <c r="O216" s="589"/>
      <c r="P216" s="258"/>
    </row>
    <row r="217" spans="3:16" ht="18">
      <c r="C217" s="544">
        <v>3221303361</v>
      </c>
      <c r="D217" s="589" t="s">
        <v>2152</v>
      </c>
      <c r="E217" s="589"/>
      <c r="F217" s="589"/>
      <c r="G217" s="589"/>
      <c r="H217" s="589"/>
      <c r="I217" s="589"/>
      <c r="J217" s="589"/>
      <c r="K217" s="589"/>
      <c r="L217" s="589"/>
      <c r="M217" s="589"/>
      <c r="N217" s="589"/>
      <c r="O217" s="589"/>
      <c r="P217" s="258"/>
    </row>
    <row r="218" spans="3:15" ht="18">
      <c r="C218" s="266"/>
      <c r="D218" s="260"/>
      <c r="E218" s="260"/>
      <c r="F218" s="260"/>
      <c r="G218" s="260"/>
      <c r="H218" s="260"/>
      <c r="I218" s="260"/>
      <c r="J218" s="260"/>
      <c r="K218" s="260"/>
      <c r="L218" s="260"/>
      <c r="M218" s="260"/>
      <c r="N218" s="260"/>
      <c r="O218" s="260"/>
    </row>
    <row r="219" spans="3:16" ht="36" customHeight="1">
      <c r="C219" s="587" t="s">
        <v>2153</v>
      </c>
      <c r="D219" s="587"/>
      <c r="E219" s="587"/>
      <c r="F219" s="587"/>
      <c r="G219" s="587"/>
      <c r="H219" s="587"/>
      <c r="I219" s="587"/>
      <c r="J219" s="587"/>
      <c r="K219" s="587"/>
      <c r="L219" s="587"/>
      <c r="M219" s="587"/>
      <c r="N219" s="587"/>
      <c r="O219" s="587"/>
      <c r="P219" s="539"/>
    </row>
    <row r="220" spans="3:16" ht="18">
      <c r="C220" s="544">
        <v>3221305100</v>
      </c>
      <c r="D220" s="589" t="s">
        <v>2154</v>
      </c>
      <c r="E220" s="589"/>
      <c r="F220" s="589"/>
      <c r="G220" s="589"/>
      <c r="H220" s="589"/>
      <c r="I220" s="589"/>
      <c r="J220" s="589"/>
      <c r="K220" s="589"/>
      <c r="L220" s="589"/>
      <c r="M220" s="589"/>
      <c r="N220" s="589"/>
      <c r="O220" s="589"/>
      <c r="P220" s="258"/>
    </row>
    <row r="221" spans="3:15" ht="18">
      <c r="C221" s="259"/>
      <c r="D221" s="266"/>
      <c r="E221" s="266"/>
      <c r="F221" s="266"/>
      <c r="G221" s="266"/>
      <c r="H221" s="266"/>
      <c r="I221" s="266"/>
      <c r="J221" s="266"/>
      <c r="K221" s="266"/>
      <c r="L221" s="266"/>
      <c r="M221" s="266"/>
      <c r="N221" s="266"/>
      <c r="O221" s="266"/>
    </row>
    <row r="222" spans="3:15" ht="18">
      <c r="C222" s="588" t="s">
        <v>2155</v>
      </c>
      <c r="D222" s="588"/>
      <c r="E222" s="588"/>
      <c r="F222" s="588"/>
      <c r="G222" s="588"/>
      <c r="H222" s="588"/>
      <c r="I222" s="588"/>
      <c r="J222" s="588"/>
      <c r="K222" s="588"/>
      <c r="L222" s="588"/>
      <c r="M222" s="588"/>
      <c r="N222" s="588"/>
      <c r="O222" s="588"/>
    </row>
    <row r="223" spans="3:16" ht="18">
      <c r="C223" s="544">
        <v>3221307111</v>
      </c>
      <c r="D223" s="589" t="s">
        <v>2156</v>
      </c>
      <c r="E223" s="589"/>
      <c r="F223" s="589"/>
      <c r="G223" s="589"/>
      <c r="H223" s="589"/>
      <c r="I223" s="589"/>
      <c r="J223" s="589"/>
      <c r="K223" s="589"/>
      <c r="L223" s="589"/>
      <c r="M223" s="589"/>
      <c r="N223" s="589"/>
      <c r="O223" s="589"/>
      <c r="P223" s="258"/>
    </row>
    <row r="224" spans="3:16" ht="18">
      <c r="C224" s="544">
        <v>3221307221</v>
      </c>
      <c r="D224" s="589" t="s">
        <v>2157</v>
      </c>
      <c r="E224" s="589"/>
      <c r="F224" s="589"/>
      <c r="G224" s="589"/>
      <c r="H224" s="589"/>
      <c r="I224" s="589"/>
      <c r="J224" s="589"/>
      <c r="K224" s="589"/>
      <c r="L224" s="589"/>
      <c r="M224" s="589"/>
      <c r="N224" s="589"/>
      <c r="O224" s="589"/>
      <c r="P224" s="258"/>
    </row>
    <row r="225" spans="3:16" ht="18">
      <c r="C225" s="544">
        <v>3221307231</v>
      </c>
      <c r="D225" s="589" t="s">
        <v>2158</v>
      </c>
      <c r="E225" s="589"/>
      <c r="F225" s="589"/>
      <c r="G225" s="589"/>
      <c r="H225" s="589"/>
      <c r="I225" s="589"/>
      <c r="J225" s="589"/>
      <c r="K225" s="589"/>
      <c r="L225" s="589"/>
      <c r="M225" s="589"/>
      <c r="N225" s="589"/>
      <c r="O225" s="589"/>
      <c r="P225" s="258"/>
    </row>
    <row r="226" spans="3:16" ht="18">
      <c r="C226" s="544">
        <v>3221307341</v>
      </c>
      <c r="D226" s="589" t="s">
        <v>2159</v>
      </c>
      <c r="E226" s="589"/>
      <c r="F226" s="589"/>
      <c r="G226" s="589"/>
      <c r="H226" s="589"/>
      <c r="I226" s="589"/>
      <c r="J226" s="589"/>
      <c r="K226" s="589"/>
      <c r="L226" s="589"/>
      <c r="M226" s="589"/>
      <c r="N226" s="589"/>
      <c r="O226" s="589"/>
      <c r="P226" s="258"/>
    </row>
    <row r="227" spans="3:16" ht="18">
      <c r="C227" s="544">
        <v>3221307451</v>
      </c>
      <c r="D227" s="589" t="s">
        <v>2160</v>
      </c>
      <c r="E227" s="589"/>
      <c r="F227" s="589"/>
      <c r="G227" s="589"/>
      <c r="H227" s="589"/>
      <c r="I227" s="589"/>
      <c r="J227" s="589"/>
      <c r="K227" s="589"/>
      <c r="L227" s="589"/>
      <c r="M227" s="589"/>
      <c r="N227" s="589"/>
      <c r="O227" s="589"/>
      <c r="P227" s="258"/>
    </row>
    <row r="228" spans="3:16" ht="18">
      <c r="C228" s="544">
        <v>3221307461</v>
      </c>
      <c r="D228" s="589" t="s">
        <v>2164</v>
      </c>
      <c r="E228" s="589"/>
      <c r="F228" s="589"/>
      <c r="G228" s="589"/>
      <c r="H228" s="589"/>
      <c r="I228" s="589"/>
      <c r="J228" s="589"/>
      <c r="K228" s="589"/>
      <c r="L228" s="589"/>
      <c r="M228" s="589"/>
      <c r="N228" s="589"/>
      <c r="O228" s="589"/>
      <c r="P228" s="258"/>
    </row>
    <row r="229" spans="3:16" ht="18">
      <c r="C229" s="544">
        <v>3221307571</v>
      </c>
      <c r="D229" s="589" t="s">
        <v>2161</v>
      </c>
      <c r="E229" s="589"/>
      <c r="F229" s="589"/>
      <c r="G229" s="589"/>
      <c r="H229" s="589"/>
      <c r="I229" s="589"/>
      <c r="J229" s="589"/>
      <c r="K229" s="589"/>
      <c r="L229" s="589"/>
      <c r="M229" s="589"/>
      <c r="N229" s="589"/>
      <c r="O229" s="589"/>
      <c r="P229" s="258"/>
    </row>
    <row r="230" spans="3:16" ht="18">
      <c r="C230" s="544">
        <v>3221307575</v>
      </c>
      <c r="D230" s="589" t="s">
        <v>2162</v>
      </c>
      <c r="E230" s="589"/>
      <c r="F230" s="589"/>
      <c r="G230" s="589"/>
      <c r="H230" s="589"/>
      <c r="I230" s="589"/>
      <c r="J230" s="589"/>
      <c r="K230" s="589"/>
      <c r="L230" s="589"/>
      <c r="M230" s="589"/>
      <c r="N230" s="589"/>
      <c r="O230" s="589"/>
      <c r="P230" s="258"/>
    </row>
    <row r="231" spans="3:16" ht="18">
      <c r="C231" s="544">
        <v>3221307581</v>
      </c>
      <c r="D231" s="589" t="s">
        <v>2163</v>
      </c>
      <c r="E231" s="589"/>
      <c r="F231" s="589"/>
      <c r="G231" s="589"/>
      <c r="H231" s="589"/>
      <c r="I231" s="589"/>
      <c r="J231" s="589"/>
      <c r="K231" s="589"/>
      <c r="L231" s="589"/>
      <c r="M231" s="589"/>
      <c r="N231" s="589"/>
      <c r="O231" s="589"/>
      <c r="P231" s="258"/>
    </row>
    <row r="232" spans="3:16" ht="36" customHeight="1">
      <c r="C232" s="544">
        <v>3221307591</v>
      </c>
      <c r="D232" s="589" t="s">
        <v>2165</v>
      </c>
      <c r="E232" s="589"/>
      <c r="F232" s="589"/>
      <c r="G232" s="589"/>
      <c r="H232" s="589"/>
      <c r="I232" s="589"/>
      <c r="J232" s="589"/>
      <c r="K232" s="589"/>
      <c r="L232" s="589"/>
      <c r="M232" s="589"/>
      <c r="N232" s="589"/>
      <c r="O232" s="589"/>
      <c r="P232" s="258"/>
    </row>
    <row r="233" spans="3:15" ht="18">
      <c r="C233" s="259"/>
      <c r="D233" s="266"/>
      <c r="E233" s="266"/>
      <c r="F233" s="266"/>
      <c r="G233" s="266"/>
      <c r="H233" s="266"/>
      <c r="I233" s="266"/>
      <c r="J233" s="266"/>
      <c r="K233" s="266"/>
      <c r="L233" s="266"/>
      <c r="M233" s="266"/>
      <c r="N233" s="266"/>
      <c r="O233" s="266"/>
    </row>
    <row r="234" spans="3:15" ht="18">
      <c r="C234" s="588" t="s">
        <v>2166</v>
      </c>
      <c r="D234" s="588"/>
      <c r="E234" s="588"/>
      <c r="F234" s="588"/>
      <c r="G234" s="588"/>
      <c r="H234" s="588"/>
      <c r="I234" s="588"/>
      <c r="J234" s="588"/>
      <c r="K234" s="588"/>
      <c r="L234" s="588"/>
      <c r="M234" s="588"/>
      <c r="N234" s="588"/>
      <c r="O234" s="588"/>
    </row>
    <row r="235" spans="3:16" ht="18">
      <c r="C235" s="544">
        <v>3221309100</v>
      </c>
      <c r="D235" s="589" t="s">
        <v>2167</v>
      </c>
      <c r="E235" s="589"/>
      <c r="F235" s="589"/>
      <c r="G235" s="589"/>
      <c r="H235" s="589"/>
      <c r="I235" s="589"/>
      <c r="J235" s="589"/>
      <c r="K235" s="589"/>
      <c r="L235" s="589"/>
      <c r="M235" s="589"/>
      <c r="N235" s="589"/>
      <c r="O235" s="589"/>
      <c r="P235" s="258"/>
    </row>
    <row r="236" ht="18">
      <c r="C236" s="259"/>
    </row>
  </sheetData>
  <sheetProtection/>
  <mergeCells count="156">
    <mergeCell ref="C130:O130"/>
    <mergeCell ref="D47:O47"/>
    <mergeCell ref="D73:O73"/>
    <mergeCell ref="D220:O220"/>
    <mergeCell ref="D223:O223"/>
    <mergeCell ref="D230:O230"/>
    <mergeCell ref="D212:O212"/>
    <mergeCell ref="D213:O213"/>
    <mergeCell ref="D214:O214"/>
    <mergeCell ref="D215:O215"/>
    <mergeCell ref="D231:O231"/>
    <mergeCell ref="D232:O232"/>
    <mergeCell ref="D235:O235"/>
    <mergeCell ref="D224:O224"/>
    <mergeCell ref="D225:O225"/>
    <mergeCell ref="D226:O226"/>
    <mergeCell ref="D227:O227"/>
    <mergeCell ref="C234:O234"/>
    <mergeCell ref="D228:O228"/>
    <mergeCell ref="D229:O229"/>
    <mergeCell ref="D217:O217"/>
    <mergeCell ref="D202:O202"/>
    <mergeCell ref="D203:O203"/>
    <mergeCell ref="D204:O204"/>
    <mergeCell ref="D205:O205"/>
    <mergeCell ref="D208:O208"/>
    <mergeCell ref="D209:O209"/>
    <mergeCell ref="C207:O207"/>
    <mergeCell ref="D199:O199"/>
    <mergeCell ref="D200:O200"/>
    <mergeCell ref="D201:O201"/>
    <mergeCell ref="C195:O195"/>
    <mergeCell ref="C198:O198"/>
    <mergeCell ref="D216:O216"/>
    <mergeCell ref="D189:O189"/>
    <mergeCell ref="D190:O190"/>
    <mergeCell ref="D191:O191"/>
    <mergeCell ref="D192:O192"/>
    <mergeCell ref="D193:O193"/>
    <mergeCell ref="D196:O196"/>
    <mergeCell ref="D156:O156"/>
    <mergeCell ref="D157:O157"/>
    <mergeCell ref="D158:O158"/>
    <mergeCell ref="D159:O159"/>
    <mergeCell ref="D162:O162"/>
    <mergeCell ref="D163:O163"/>
    <mergeCell ref="D167:O167"/>
    <mergeCell ref="D168:O168"/>
    <mergeCell ref="C211:O211"/>
    <mergeCell ref="C219:O219"/>
    <mergeCell ref="C222:O222"/>
    <mergeCell ref="D169:O169"/>
    <mergeCell ref="D172:O172"/>
    <mergeCell ref="D173:O173"/>
    <mergeCell ref="D174:O174"/>
    <mergeCell ref="D188:O188"/>
    <mergeCell ref="D186:O186"/>
    <mergeCell ref="D187:O187"/>
    <mergeCell ref="D95:O95"/>
    <mergeCell ref="D97:O97"/>
    <mergeCell ref="C119:O119"/>
    <mergeCell ref="C123:O123"/>
    <mergeCell ref="C125:O125"/>
    <mergeCell ref="D151:O151"/>
    <mergeCell ref="D144:O144"/>
    <mergeCell ref="D166:O166"/>
    <mergeCell ref="D141:O141"/>
    <mergeCell ref="D142:O142"/>
    <mergeCell ref="E110:O110"/>
    <mergeCell ref="D136:O136"/>
    <mergeCell ref="D137:O137"/>
    <mergeCell ref="D138:O138"/>
    <mergeCell ref="D112:O112"/>
    <mergeCell ref="C133:O133"/>
    <mergeCell ref="D113:O113"/>
    <mergeCell ref="C129:O129"/>
    <mergeCell ref="D87:O87"/>
    <mergeCell ref="E93:O93"/>
    <mergeCell ref="C10:O10"/>
    <mergeCell ref="C14:O14"/>
    <mergeCell ref="C16:O16"/>
    <mergeCell ref="C18:O18"/>
    <mergeCell ref="C21:O22"/>
    <mergeCell ref="C12:O12"/>
    <mergeCell ref="C20:H20"/>
    <mergeCell ref="D84:O84"/>
    <mergeCell ref="D65:O65"/>
    <mergeCell ref="C128:O128"/>
    <mergeCell ref="D34:O34"/>
    <mergeCell ref="C26:G26"/>
    <mergeCell ref="C27:O27"/>
    <mergeCell ref="D29:O29"/>
    <mergeCell ref="D99:O100"/>
    <mergeCell ref="D108:O108"/>
    <mergeCell ref="D61:O61"/>
    <mergeCell ref="D83:O83"/>
    <mergeCell ref="C135:O135"/>
    <mergeCell ref="C140:O140"/>
    <mergeCell ref="E63:O63"/>
    <mergeCell ref="D71:O71"/>
    <mergeCell ref="D148:O148"/>
    <mergeCell ref="D37:O37"/>
    <mergeCell ref="C38:O40"/>
    <mergeCell ref="D49:O49"/>
    <mergeCell ref="D53:O53"/>
    <mergeCell ref="D77:O77"/>
    <mergeCell ref="C155:O155"/>
    <mergeCell ref="D149:O149"/>
    <mergeCell ref="D150:O150"/>
    <mergeCell ref="D147:O147"/>
    <mergeCell ref="D143:O143"/>
    <mergeCell ref="C161:O161"/>
    <mergeCell ref="D145:O145"/>
    <mergeCell ref="D146:O146"/>
    <mergeCell ref="D152:O152"/>
    <mergeCell ref="D153:O153"/>
    <mergeCell ref="C165:O165"/>
    <mergeCell ref="C171:O171"/>
    <mergeCell ref="C178:O178"/>
    <mergeCell ref="C181:O181"/>
    <mergeCell ref="C185:O185"/>
    <mergeCell ref="D175:O175"/>
    <mergeCell ref="D176:O176"/>
    <mergeCell ref="D179:O179"/>
    <mergeCell ref="D182:O182"/>
    <mergeCell ref="D183:O183"/>
    <mergeCell ref="C1:O1"/>
    <mergeCell ref="C3:O3"/>
    <mergeCell ref="C4:O4"/>
    <mergeCell ref="C5:O5"/>
    <mergeCell ref="C7:O8"/>
    <mergeCell ref="B102:C102"/>
    <mergeCell ref="D32:O32"/>
    <mergeCell ref="D36:O36"/>
    <mergeCell ref="D60:O60"/>
    <mergeCell ref="D33:O33"/>
    <mergeCell ref="D58:O58"/>
    <mergeCell ref="D59:O59"/>
    <mergeCell ref="D89:O89"/>
    <mergeCell ref="D91:O91"/>
    <mergeCell ref="D85:O85"/>
    <mergeCell ref="D79:O79"/>
    <mergeCell ref="D75:O75"/>
    <mergeCell ref="D70:O70"/>
    <mergeCell ref="D67:O67"/>
    <mergeCell ref="D69:O69"/>
    <mergeCell ref="C24:O24"/>
    <mergeCell ref="E115:O115"/>
    <mergeCell ref="D30:O30"/>
    <mergeCell ref="D55:O55"/>
    <mergeCell ref="D31:O31"/>
    <mergeCell ref="D57:O57"/>
    <mergeCell ref="D51:O51"/>
    <mergeCell ref="D35:O35"/>
    <mergeCell ref="D102:O102"/>
    <mergeCell ref="D81:O81"/>
  </mergeCells>
  <hyperlinks>
    <hyperlink ref="C45" location="EPI!A1" display="Plant Characteristics"/>
  </hyperlinks>
  <printOptions/>
  <pageMargins left="0.75" right="0.75" top="1" bottom="1" header="0.5" footer="0.5"/>
  <pageSetup fitToHeight="6" fitToWidth="1" horizontalDpi="600" verticalDpi="600" orientation="portrait" scale="54" r:id="rId2"/>
  <drawing r:id="rId1"/>
</worksheet>
</file>

<file path=xl/worksheets/sheet10.xml><?xml version="1.0" encoding="utf-8"?>
<worksheet xmlns="http://schemas.openxmlformats.org/spreadsheetml/2006/main" xmlns:r="http://schemas.openxmlformats.org/officeDocument/2006/relationships">
  <sheetPr codeName="Sheet7"/>
  <dimension ref="A1:M38"/>
  <sheetViews>
    <sheetView showGridLines="0" zoomScalePageLayoutView="0" workbookViewId="0" topLeftCell="A1">
      <selection activeCell="A30" sqref="A30"/>
    </sheetView>
  </sheetViews>
  <sheetFormatPr defaultColWidth="12.00390625" defaultRowHeight="19.5" customHeight="1"/>
  <cols>
    <col min="1" max="1" width="22.421875" style="333" customWidth="1"/>
    <col min="2" max="2" width="18.421875" style="333" customWidth="1"/>
    <col min="3" max="3" width="14.28125" style="333" customWidth="1"/>
    <col min="4" max="4" width="19.8515625" style="333" customWidth="1"/>
    <col min="5" max="5" width="11.00390625" style="333" customWidth="1"/>
    <col min="6" max="6" width="19.00390625" style="333" customWidth="1"/>
    <col min="7" max="7" width="16.421875" style="333" customWidth="1"/>
    <col min="8" max="8" width="16.140625" style="333" customWidth="1"/>
    <col min="9" max="9" width="17.421875" style="333" customWidth="1"/>
    <col min="10" max="10" width="16.00390625" style="333" customWidth="1"/>
    <col min="11" max="11" width="19.140625" style="333" customWidth="1"/>
    <col min="12" max="12" width="17.8515625" style="333" customWidth="1"/>
    <col min="13" max="13" width="17.7109375" style="333" customWidth="1"/>
    <col min="14" max="16384" width="12.00390625" style="333" customWidth="1"/>
  </cols>
  <sheetData>
    <row r="1" spans="1:13" ht="12.75" customHeight="1">
      <c r="A1" s="284" t="s">
        <v>178</v>
      </c>
      <c r="B1" s="285"/>
      <c r="C1" s="285"/>
      <c r="D1" s="285"/>
      <c r="E1" s="285"/>
      <c r="F1" s="285"/>
      <c r="G1" s="285"/>
      <c r="H1" s="285"/>
      <c r="I1" s="285"/>
      <c r="J1" s="285"/>
      <c r="K1" s="285"/>
      <c r="L1" s="285"/>
      <c r="M1" s="285"/>
    </row>
    <row r="2" spans="1:13" ht="12.75" customHeight="1">
      <c r="A2" s="335" t="s">
        <v>179</v>
      </c>
      <c r="B2" s="335"/>
      <c r="C2" s="335"/>
      <c r="D2" s="335"/>
      <c r="E2" s="335"/>
      <c r="F2" s="335"/>
      <c r="G2" s="335"/>
      <c r="H2" s="335"/>
      <c r="I2" s="335"/>
      <c r="J2" s="335"/>
      <c r="K2" s="335"/>
      <c r="L2" s="335"/>
      <c r="M2" s="335"/>
    </row>
    <row r="3" spans="1:13" ht="12.75" customHeight="1">
      <c r="A3" s="335" t="s">
        <v>180</v>
      </c>
      <c r="B3" s="335"/>
      <c r="C3" s="335"/>
      <c r="D3" s="335"/>
      <c r="E3" s="335"/>
      <c r="F3" s="335"/>
      <c r="G3" s="335"/>
      <c r="H3" s="335"/>
      <c r="I3" s="335"/>
      <c r="J3" s="335"/>
      <c r="K3" s="335"/>
      <c r="L3" s="335"/>
      <c r="M3" s="335"/>
    </row>
    <row r="4" spans="1:13" ht="12.75" customHeight="1">
      <c r="A4" s="550" t="s">
        <v>2176</v>
      </c>
      <c r="B4" s="335"/>
      <c r="C4" s="335"/>
      <c r="D4" s="335"/>
      <c r="E4" s="335"/>
      <c r="F4" s="335"/>
      <c r="G4" s="335"/>
      <c r="H4" s="335"/>
      <c r="I4" s="335"/>
      <c r="J4" s="335"/>
      <c r="K4" s="335"/>
      <c r="L4" s="335"/>
      <c r="M4" s="335"/>
    </row>
    <row r="5" spans="1:13" ht="42.75" customHeight="1">
      <c r="A5" s="336" t="s">
        <v>181</v>
      </c>
      <c r="B5" s="286" t="s">
        <v>182</v>
      </c>
      <c r="C5" s="286" t="s">
        <v>183</v>
      </c>
      <c r="D5" s="286" t="s">
        <v>184</v>
      </c>
      <c r="E5" s="286" t="s">
        <v>185</v>
      </c>
      <c r="F5" s="286" t="s">
        <v>186</v>
      </c>
      <c r="G5" s="286" t="s">
        <v>187</v>
      </c>
      <c r="H5" s="286" t="s">
        <v>188</v>
      </c>
      <c r="I5" s="286" t="s">
        <v>189</v>
      </c>
      <c r="J5" s="335"/>
      <c r="K5" s="335"/>
      <c r="L5" s="335"/>
      <c r="M5" s="335"/>
    </row>
    <row r="6" spans="1:13" ht="12.75" customHeight="1">
      <c r="A6" s="337" t="s">
        <v>190</v>
      </c>
      <c r="B6" s="337">
        <v>1029</v>
      </c>
      <c r="C6" s="338" t="s">
        <v>191</v>
      </c>
      <c r="D6" s="339">
        <v>14.47</v>
      </c>
      <c r="E6" s="340">
        <v>1</v>
      </c>
      <c r="F6" s="341">
        <f>D6*44/12*E6</f>
        <v>53.05666666666667</v>
      </c>
      <c r="G6" s="342">
        <v>0.00527092557453089</v>
      </c>
      <c r="H6" s="342">
        <v>0.00010541851149061776</v>
      </c>
      <c r="I6" s="551">
        <v>53.072</v>
      </c>
      <c r="J6" s="343"/>
      <c r="K6" s="344"/>
      <c r="L6" s="344"/>
      <c r="M6" s="345"/>
    </row>
    <row r="7" spans="1:13" ht="12.75" customHeight="1">
      <c r="A7" s="337" t="s">
        <v>192</v>
      </c>
      <c r="B7" s="338">
        <v>5.825</v>
      </c>
      <c r="C7" s="338" t="s">
        <v>193</v>
      </c>
      <c r="D7" s="339">
        <v>19.95</v>
      </c>
      <c r="E7" s="340">
        <v>1</v>
      </c>
      <c r="F7" s="341">
        <f>D7*44/12*E7</f>
        <v>73.14999999999999</v>
      </c>
      <c r="G7" s="342">
        <v>0.010541851149061776</v>
      </c>
      <c r="H7" s="342">
        <v>0.0006325110689437064</v>
      </c>
      <c r="I7" s="551">
        <v>74.209</v>
      </c>
      <c r="J7" s="345"/>
      <c r="K7" s="344"/>
      <c r="L7" s="344"/>
      <c r="M7" s="345"/>
    </row>
    <row r="8" spans="1:13" ht="12.75" customHeight="1">
      <c r="A8" s="337" t="s">
        <v>194</v>
      </c>
      <c r="B8" s="346">
        <v>15.38</v>
      </c>
      <c r="C8" s="337" t="s">
        <v>195</v>
      </c>
      <c r="D8" s="339">
        <v>25.6</v>
      </c>
      <c r="E8" s="340">
        <v>1</v>
      </c>
      <c r="F8" s="341">
        <f>D8*44/12*E8</f>
        <v>93.86666666666667</v>
      </c>
      <c r="G8" s="342">
        <v>0.31625553447185323</v>
      </c>
      <c r="H8" s="342">
        <v>0.004216740459624711</v>
      </c>
      <c r="I8" s="552">
        <v>95.774</v>
      </c>
      <c r="J8" s="343"/>
      <c r="K8" s="344"/>
      <c r="L8" s="344"/>
      <c r="M8" s="345"/>
    </row>
    <row r="9" spans="1:13" ht="12.75" customHeight="1">
      <c r="A9" s="337" t="s">
        <v>196</v>
      </c>
      <c r="B9" s="337">
        <v>3.824</v>
      </c>
      <c r="C9" s="338" t="s">
        <v>193</v>
      </c>
      <c r="D9" s="339">
        <v>17.2</v>
      </c>
      <c r="E9" s="340">
        <v>1</v>
      </c>
      <c r="F9" s="341">
        <f>D9*44/12*E9</f>
        <v>63.06666666666666</v>
      </c>
      <c r="G9" s="342">
        <v>0.010541851149061776</v>
      </c>
      <c r="H9" s="342">
        <v>0.0006325110689437064</v>
      </c>
      <c r="I9" s="551">
        <v>61.49562</v>
      </c>
      <c r="J9" s="343"/>
      <c r="K9" s="347"/>
      <c r="L9" s="347"/>
      <c r="M9" s="345"/>
    </row>
    <row r="10" spans="1:13" ht="12.75" customHeight="1">
      <c r="A10" s="337" t="s">
        <v>197</v>
      </c>
      <c r="B10" s="337">
        <v>3.8491999999999997</v>
      </c>
      <c r="C10" s="338" t="s">
        <v>193</v>
      </c>
      <c r="D10" s="339">
        <v>17.226</v>
      </c>
      <c r="E10" s="340">
        <v>1</v>
      </c>
      <c r="F10" s="341">
        <v>63.162</v>
      </c>
      <c r="G10" s="342">
        <v>0.010541851149061776</v>
      </c>
      <c r="H10" s="342">
        <v>0.0006325110689437064</v>
      </c>
      <c r="I10" s="551">
        <v>61.709</v>
      </c>
      <c r="J10" s="345"/>
      <c r="K10" s="347"/>
      <c r="L10" s="347"/>
      <c r="M10" s="345"/>
    </row>
    <row r="11" spans="1:13" ht="12.75" customHeight="1">
      <c r="A11" s="337" t="s">
        <v>198</v>
      </c>
      <c r="B11" s="338">
        <v>5.67</v>
      </c>
      <c r="C11" s="338" t="s">
        <v>193</v>
      </c>
      <c r="D11" s="339">
        <v>19.72</v>
      </c>
      <c r="E11" s="340">
        <v>1</v>
      </c>
      <c r="F11" s="341">
        <f aca="true" t="shared" si="0" ref="F11:F18">D11*44/12*E11</f>
        <v>72.30666666666666</v>
      </c>
      <c r="G11" s="342">
        <v>0.010541851149061776</v>
      </c>
      <c r="H11" s="342">
        <v>0.0006325110689437064</v>
      </c>
      <c r="I11" s="551">
        <v>77.69</v>
      </c>
      <c r="J11" s="345"/>
      <c r="K11" s="347"/>
      <c r="L11" s="347"/>
      <c r="M11" s="345"/>
    </row>
    <row r="12" spans="1:13" ht="12.75" customHeight="1">
      <c r="A12" s="337" t="s">
        <v>199</v>
      </c>
      <c r="B12" s="338">
        <v>5.825</v>
      </c>
      <c r="C12" s="338" t="s">
        <v>193</v>
      </c>
      <c r="D12" s="339">
        <v>19.95</v>
      </c>
      <c r="E12" s="340">
        <v>1</v>
      </c>
      <c r="F12" s="341">
        <f t="shared" si="0"/>
        <v>73.14999999999999</v>
      </c>
      <c r="G12" s="342">
        <v>0.010541851149061776</v>
      </c>
      <c r="H12" s="342">
        <v>0.0006325110689437064</v>
      </c>
      <c r="I12" s="551">
        <v>73.499</v>
      </c>
      <c r="J12" s="345"/>
      <c r="K12" s="344"/>
      <c r="L12" s="344"/>
      <c r="M12" s="345"/>
    </row>
    <row r="13" spans="1:13" ht="12.75" customHeight="1">
      <c r="A13" s="337" t="s">
        <v>200</v>
      </c>
      <c r="B13" s="338">
        <v>6.287</v>
      </c>
      <c r="C13" s="338" t="s">
        <v>193</v>
      </c>
      <c r="D13" s="339">
        <v>21.49</v>
      </c>
      <c r="E13" s="340">
        <v>1</v>
      </c>
      <c r="F13" s="341">
        <f t="shared" si="0"/>
        <v>78.79666666666667</v>
      </c>
      <c r="G13" s="342">
        <v>0.010541851149061776</v>
      </c>
      <c r="H13" s="342">
        <v>0.0006325110689437064</v>
      </c>
      <c r="I13" s="551">
        <v>75.349</v>
      </c>
      <c r="J13" s="345"/>
      <c r="K13" s="344"/>
      <c r="L13" s="344"/>
      <c r="M13" s="345"/>
    </row>
    <row r="14" spans="1:13" ht="12.75" customHeight="1">
      <c r="A14" s="337" t="s">
        <v>201</v>
      </c>
      <c r="B14" s="337">
        <v>25.09</v>
      </c>
      <c r="C14" s="337" t="s">
        <v>195</v>
      </c>
      <c r="D14" s="339">
        <v>28.26</v>
      </c>
      <c r="E14" s="340">
        <v>1</v>
      </c>
      <c r="F14" s="341">
        <f t="shared" si="0"/>
        <v>103.62</v>
      </c>
      <c r="G14" s="342">
        <v>0.010541851149061776</v>
      </c>
      <c r="H14" s="342">
        <v>0.0015812776723592662</v>
      </c>
      <c r="I14" s="551">
        <v>104.267</v>
      </c>
      <c r="J14" s="343"/>
      <c r="K14" s="344"/>
      <c r="L14" s="344"/>
      <c r="M14" s="345"/>
    </row>
    <row r="15" spans="1:13" ht="12.75" customHeight="1">
      <c r="A15" s="337" t="s">
        <v>202</v>
      </c>
      <c r="B15" s="337">
        <v>24.93</v>
      </c>
      <c r="C15" s="337" t="s">
        <v>195</v>
      </c>
      <c r="D15" s="339">
        <v>25.49</v>
      </c>
      <c r="E15" s="340">
        <v>1</v>
      </c>
      <c r="F15" s="341">
        <f t="shared" si="0"/>
        <v>93.46333333333332</v>
      </c>
      <c r="G15" s="342">
        <v>0.010541851149061776</v>
      </c>
      <c r="H15" s="342">
        <v>0.0015812776723592662</v>
      </c>
      <c r="I15" s="551">
        <v>94.127</v>
      </c>
      <c r="J15" s="345"/>
      <c r="K15" s="344"/>
      <c r="L15" s="344"/>
      <c r="M15" s="345"/>
    </row>
    <row r="16" spans="1:13" ht="12.75" customHeight="1">
      <c r="A16" s="337" t="s">
        <v>203</v>
      </c>
      <c r="B16" s="346">
        <v>24.8</v>
      </c>
      <c r="C16" s="337" t="s">
        <v>195</v>
      </c>
      <c r="D16" s="339">
        <v>31</v>
      </c>
      <c r="E16" s="340">
        <v>1</v>
      </c>
      <c r="F16" s="341">
        <f t="shared" si="0"/>
        <v>113.66666666666667</v>
      </c>
      <c r="G16" s="342">
        <v>0.010541851149061776</v>
      </c>
      <c r="H16" s="342">
        <v>0.0015812776723592662</v>
      </c>
      <c r="I16" s="551">
        <v>102.767</v>
      </c>
      <c r="J16" s="345"/>
      <c r="K16" s="347"/>
      <c r="L16" s="347"/>
      <c r="M16" s="345"/>
    </row>
    <row r="17" spans="1:13" ht="12.75" customHeight="1">
      <c r="A17" s="337" t="s">
        <v>204</v>
      </c>
      <c r="B17" s="338">
        <v>5.825</v>
      </c>
      <c r="C17" s="338" t="s">
        <v>193</v>
      </c>
      <c r="D17" s="339">
        <v>19.95</v>
      </c>
      <c r="E17" s="340">
        <v>1</v>
      </c>
      <c r="F17" s="341">
        <f t="shared" si="0"/>
        <v>73.14999999999999</v>
      </c>
      <c r="G17" s="342">
        <v>0.010541851149061776</v>
      </c>
      <c r="H17" s="342">
        <v>0.0006325110689437064</v>
      </c>
      <c r="I17" s="551">
        <v>75.289</v>
      </c>
      <c r="J17" s="345"/>
      <c r="K17" s="344"/>
      <c r="L17" s="344"/>
      <c r="M17" s="345"/>
    </row>
    <row r="18" spans="1:13" ht="12.75" customHeight="1">
      <c r="A18" s="337" t="s">
        <v>205</v>
      </c>
      <c r="B18" s="338">
        <v>5.825</v>
      </c>
      <c r="C18" s="338" t="s">
        <v>193</v>
      </c>
      <c r="D18" s="339">
        <v>19.95</v>
      </c>
      <c r="E18" s="340">
        <v>1</v>
      </c>
      <c r="F18" s="341">
        <f t="shared" si="0"/>
        <v>73.14999999999999</v>
      </c>
      <c r="G18" s="342">
        <v>0.010541851149061776</v>
      </c>
      <c r="H18" s="342">
        <v>0.0006325110689437064</v>
      </c>
      <c r="I18" s="551">
        <v>74.209</v>
      </c>
      <c r="J18" s="345"/>
      <c r="K18" s="344"/>
      <c r="L18" s="344"/>
      <c r="M18" s="345"/>
    </row>
    <row r="19" spans="1:13" ht="12.75" customHeight="1">
      <c r="A19" s="335"/>
      <c r="B19" s="335"/>
      <c r="C19" s="335"/>
      <c r="D19" s="335"/>
      <c r="E19" s="335"/>
      <c r="F19" s="335"/>
      <c r="G19" s="335"/>
      <c r="H19" s="335"/>
      <c r="I19" s="335"/>
      <c r="J19" s="335"/>
      <c r="K19" s="335"/>
      <c r="L19" s="335"/>
      <c r="M19" s="335"/>
    </row>
    <row r="20" spans="1:13" ht="12.75" customHeight="1">
      <c r="A20" s="335"/>
      <c r="B20" s="335"/>
      <c r="C20" s="335"/>
      <c r="D20" s="335"/>
      <c r="E20" s="335"/>
      <c r="F20" s="335"/>
      <c r="G20" s="335"/>
      <c r="H20" s="335"/>
      <c r="I20" s="335"/>
      <c r="J20" s="335"/>
      <c r="K20" s="335"/>
      <c r="L20" s="335"/>
      <c r="M20" s="335"/>
    </row>
    <row r="21" spans="1:13" ht="12.75" customHeight="1">
      <c r="A21" s="348" t="s">
        <v>206</v>
      </c>
      <c r="B21" s="335"/>
      <c r="C21" s="335"/>
      <c r="D21" s="335"/>
      <c r="E21" s="335"/>
      <c r="F21" s="335"/>
      <c r="G21" s="335"/>
      <c r="H21" s="335"/>
      <c r="I21" s="335"/>
      <c r="J21" s="335"/>
      <c r="K21" s="335"/>
      <c r="L21" s="335"/>
      <c r="M21" s="335"/>
    </row>
    <row r="22" spans="1:13" ht="12.75" customHeight="1">
      <c r="A22" s="335" t="s">
        <v>207</v>
      </c>
      <c r="B22" s="335"/>
      <c r="C22" s="335"/>
      <c r="D22" s="335"/>
      <c r="E22" s="335"/>
      <c r="F22" s="335"/>
      <c r="G22" s="335"/>
      <c r="H22" s="335"/>
      <c r="I22" s="335"/>
      <c r="J22" s="335"/>
      <c r="K22" s="335"/>
      <c r="L22" s="335"/>
      <c r="M22" s="335"/>
    </row>
    <row r="23" spans="1:13" ht="12.75" customHeight="1">
      <c r="A23" s="335"/>
      <c r="B23" s="335"/>
      <c r="C23" s="335"/>
      <c r="D23" s="335"/>
      <c r="E23" s="335"/>
      <c r="F23" s="335"/>
      <c r="G23" s="335"/>
      <c r="H23" s="335"/>
      <c r="I23" s="335"/>
      <c r="J23" s="335"/>
      <c r="K23" s="335"/>
      <c r="L23" s="335"/>
      <c r="M23" s="335"/>
    </row>
    <row r="24" spans="1:13" ht="12.75" customHeight="1">
      <c r="A24" s="335" t="s">
        <v>208</v>
      </c>
      <c r="B24" s="335"/>
      <c r="C24" s="335"/>
      <c r="D24" s="335"/>
      <c r="E24" s="335"/>
      <c r="F24" s="335"/>
      <c r="G24" s="335"/>
      <c r="H24" s="335"/>
      <c r="I24" s="335"/>
      <c r="J24" s="335"/>
      <c r="K24" s="335"/>
      <c r="L24" s="335"/>
      <c r="M24" s="335"/>
    </row>
    <row r="25" spans="1:13" ht="12.75" customHeight="1">
      <c r="A25" s="349" t="s">
        <v>209</v>
      </c>
      <c r="B25" s="335"/>
      <c r="C25" s="335"/>
      <c r="D25" s="335"/>
      <c r="E25" s="335"/>
      <c r="F25" s="335"/>
      <c r="G25" s="335"/>
      <c r="H25" s="335"/>
      <c r="I25" s="335"/>
      <c r="J25" s="335"/>
      <c r="K25" s="335"/>
      <c r="L25" s="335"/>
      <c r="M25" s="335"/>
    </row>
    <row r="26" spans="1:13" ht="12.75" customHeight="1">
      <c r="A26" s="335"/>
      <c r="B26" s="335"/>
      <c r="C26" s="335"/>
      <c r="D26" s="335"/>
      <c r="E26" s="335"/>
      <c r="F26" s="335"/>
      <c r="G26" s="335"/>
      <c r="H26" s="335"/>
      <c r="I26" s="335"/>
      <c r="J26" s="335"/>
      <c r="K26" s="335"/>
      <c r="L26" s="335"/>
      <c r="M26" s="335"/>
    </row>
    <row r="27" spans="1:13" ht="12.75" customHeight="1">
      <c r="A27" s="335" t="s">
        <v>210</v>
      </c>
      <c r="B27" s="335"/>
      <c r="C27" s="335"/>
      <c r="D27" s="335"/>
      <c r="E27" s="335"/>
      <c r="F27" s="335"/>
      <c r="G27" s="335"/>
      <c r="H27" s="335"/>
      <c r="I27" s="335"/>
      <c r="J27" s="335"/>
      <c r="K27" s="335"/>
      <c r="L27" s="335"/>
      <c r="M27" s="335"/>
    </row>
    <row r="28" spans="1:13" ht="12.75" customHeight="1">
      <c r="A28" s="335"/>
      <c r="B28" s="335"/>
      <c r="C28" s="335"/>
      <c r="D28" s="335"/>
      <c r="E28" s="335"/>
      <c r="F28" s="335"/>
      <c r="G28" s="335"/>
      <c r="H28" s="335"/>
      <c r="I28" s="335"/>
      <c r="J28" s="335"/>
      <c r="K28" s="335"/>
      <c r="L28" s="335"/>
      <c r="M28" s="335"/>
    </row>
    <row r="29" spans="1:13" ht="12.75" customHeight="1">
      <c r="A29" s="335"/>
      <c r="B29" s="335"/>
      <c r="C29" s="335"/>
      <c r="D29" s="335"/>
      <c r="E29" s="335"/>
      <c r="F29" s="335"/>
      <c r="G29" s="335"/>
      <c r="H29" s="335"/>
      <c r="I29" s="335"/>
      <c r="J29" s="335"/>
      <c r="K29" s="335"/>
      <c r="L29" s="335"/>
      <c r="M29" s="335"/>
    </row>
    <row r="30" spans="1:13" ht="13.5" customHeight="1" thickBot="1">
      <c r="A30" s="335"/>
      <c r="B30" s="335"/>
      <c r="C30" s="335"/>
      <c r="D30" s="335"/>
      <c r="E30" s="335"/>
      <c r="F30" s="335"/>
      <c r="G30" s="335"/>
      <c r="H30" s="335"/>
      <c r="I30" s="335"/>
      <c r="J30" s="335"/>
      <c r="K30" s="335"/>
      <c r="L30" s="335"/>
      <c r="M30" s="335"/>
    </row>
    <row r="31" spans="1:13" ht="12.75" customHeight="1">
      <c r="A31" s="335"/>
      <c r="B31" s="350"/>
      <c r="C31" s="351"/>
      <c r="D31" s="351"/>
      <c r="E31" s="351"/>
      <c r="F31" s="351"/>
      <c r="G31" s="352"/>
      <c r="H31" s="335"/>
      <c r="I31" s="335"/>
      <c r="J31" s="335"/>
      <c r="K31" s="335"/>
      <c r="L31" s="335"/>
      <c r="M31" s="335"/>
    </row>
    <row r="32" spans="1:13" ht="12.75" customHeight="1">
      <c r="A32" s="335"/>
      <c r="B32" s="554" t="s">
        <v>2174</v>
      </c>
      <c r="C32" s="146"/>
      <c r="D32" s="146" t="s">
        <v>211</v>
      </c>
      <c r="E32" s="146"/>
      <c r="F32" s="146"/>
      <c r="G32" s="353"/>
      <c r="H32" s="335"/>
      <c r="I32" s="335"/>
      <c r="J32" s="335"/>
      <c r="K32" s="335"/>
      <c r="L32" s="335"/>
      <c r="M32" s="335"/>
    </row>
    <row r="33" spans="1:13" ht="12.75" customHeight="1">
      <c r="A33" s="335"/>
      <c r="B33" s="554" t="s">
        <v>2175</v>
      </c>
      <c r="C33" s="146"/>
      <c r="D33" s="146"/>
      <c r="E33" s="146"/>
      <c r="F33" s="146"/>
      <c r="G33" s="353"/>
      <c r="H33" s="335"/>
      <c r="I33" s="335"/>
      <c r="J33" s="335"/>
      <c r="K33" s="335"/>
      <c r="L33" s="335"/>
      <c r="M33" s="335"/>
    </row>
    <row r="34" spans="1:13" ht="12.75" customHeight="1">
      <c r="A34" s="335"/>
      <c r="B34" s="555"/>
      <c r="C34" s="146" t="s">
        <v>212</v>
      </c>
      <c r="D34" s="146" t="s">
        <v>213</v>
      </c>
      <c r="E34" s="146" t="s">
        <v>214</v>
      </c>
      <c r="F34" s="146" t="s">
        <v>215</v>
      </c>
      <c r="G34" s="353"/>
      <c r="H34" s="335"/>
      <c r="I34" s="335"/>
      <c r="J34" s="335"/>
      <c r="K34" s="335"/>
      <c r="L34" s="335"/>
      <c r="M34" s="335"/>
    </row>
    <row r="35" spans="1:13" ht="12.75" customHeight="1">
      <c r="A35" s="335"/>
      <c r="B35" s="555" t="s">
        <v>216</v>
      </c>
      <c r="C35" s="146"/>
      <c r="D35" s="146"/>
      <c r="E35" s="146"/>
      <c r="F35" s="556">
        <v>162.4845687381913</v>
      </c>
      <c r="G35" s="353"/>
      <c r="H35" s="335"/>
      <c r="I35" s="335"/>
      <c r="J35" s="335"/>
      <c r="K35" s="335"/>
      <c r="L35" s="335"/>
      <c r="M35" s="335"/>
    </row>
    <row r="36" spans="1:13" ht="12.75" customHeight="1">
      <c r="A36" s="335"/>
      <c r="B36" s="555"/>
      <c r="C36" s="146"/>
      <c r="D36" s="146"/>
      <c r="E36" s="146"/>
      <c r="F36" s="146"/>
      <c r="G36" s="353"/>
      <c r="H36" s="335"/>
      <c r="I36" s="335"/>
      <c r="J36" s="335"/>
      <c r="K36" s="335"/>
      <c r="L36" s="335"/>
      <c r="M36" s="335"/>
    </row>
    <row r="37" spans="1:13" ht="12.75" customHeight="1">
      <c r="A37" s="335"/>
      <c r="B37" s="354"/>
      <c r="C37" s="335"/>
      <c r="D37" s="335"/>
      <c r="E37" s="335"/>
      <c r="F37" s="335"/>
      <c r="G37" s="355"/>
      <c r="H37" s="335"/>
      <c r="I37" s="335"/>
      <c r="J37" s="335"/>
      <c r="K37" s="335"/>
      <c r="L37" s="335"/>
      <c r="M37" s="335"/>
    </row>
    <row r="38" spans="1:13" ht="13.5" customHeight="1" thickBot="1">
      <c r="A38" s="335"/>
      <c r="B38" s="356"/>
      <c r="C38" s="357"/>
      <c r="D38" s="357"/>
      <c r="E38" s="357"/>
      <c r="F38" s="357"/>
      <c r="G38" s="358"/>
      <c r="H38" s="335"/>
      <c r="I38" s="335"/>
      <c r="J38" s="335"/>
      <c r="K38" s="335"/>
      <c r="L38" s="335"/>
      <c r="M38" s="335"/>
    </row>
  </sheetData>
  <sheetProtection/>
  <hyperlinks>
    <hyperlink ref="A25" r:id="rId1" display="http://www.epa.gov/climateleaders/documents/resources/stationarycombustionguidance.pdf"/>
  </hyperlinks>
  <printOptions/>
  <pageMargins left="0.75" right="0.75" top="1" bottom="1" header="0.5" footer="0.5"/>
  <pageSetup firstPageNumber="1" useFirstPageNumber="1" horizontalDpi="200" verticalDpi="200" orientation="portrait" r:id="rId5"/>
  <drawing r:id="rId4"/>
  <legacyDrawing r:id="rId3"/>
</worksheet>
</file>

<file path=xl/worksheets/sheet11.xml><?xml version="1.0" encoding="utf-8"?>
<worksheet xmlns="http://schemas.openxmlformats.org/spreadsheetml/2006/main" xmlns:r="http://schemas.openxmlformats.org/officeDocument/2006/relationships">
  <sheetPr codeName="Sheet10"/>
  <dimension ref="A1:R909"/>
  <sheetViews>
    <sheetView showGridLines="0" zoomScalePageLayoutView="0" workbookViewId="0" topLeftCell="A1">
      <selection activeCell="A1" sqref="A1"/>
    </sheetView>
  </sheetViews>
  <sheetFormatPr defaultColWidth="12.00390625" defaultRowHeight="19.5" customHeight="1"/>
  <cols>
    <col min="1" max="1" width="11.28125" style="295" customWidth="1"/>
    <col min="2" max="2" width="27.421875" style="295" customWidth="1"/>
    <col min="3" max="3" width="15.7109375" style="295" customWidth="1"/>
    <col min="4" max="10" width="7.421875" style="295" customWidth="1"/>
    <col min="11" max="11" width="13.7109375" style="295" customWidth="1"/>
    <col min="12" max="15" width="7.421875" style="295" customWidth="1"/>
    <col min="16" max="16" width="5.140625" style="295" customWidth="1"/>
    <col min="17" max="17" width="6.00390625" style="295" customWidth="1"/>
    <col min="18" max="16384" width="12.00390625" style="295" customWidth="1"/>
  </cols>
  <sheetData>
    <row r="1" spans="1:17" ht="15.75" customHeight="1">
      <c r="A1" s="291" t="s">
        <v>217</v>
      </c>
      <c r="B1" s="292" t="s">
        <v>217</v>
      </c>
      <c r="C1" s="291" t="s">
        <v>217</v>
      </c>
      <c r="D1" s="738"/>
      <c r="E1" s="739"/>
      <c r="F1" s="740" t="s">
        <v>218</v>
      </c>
      <c r="G1" s="741"/>
      <c r="H1" s="741"/>
      <c r="I1" s="741"/>
      <c r="J1" s="741"/>
      <c r="K1" s="293"/>
      <c r="L1" s="293"/>
      <c r="M1" s="293"/>
      <c r="N1" s="293"/>
      <c r="O1" s="293"/>
      <c r="P1" s="294"/>
      <c r="Q1" s="294"/>
    </row>
    <row r="2" spans="1:17" ht="16.5" customHeight="1" thickBot="1">
      <c r="A2" s="296" t="s">
        <v>219</v>
      </c>
      <c r="B2" s="297" t="s">
        <v>220</v>
      </c>
      <c r="C2" s="296" t="s">
        <v>221</v>
      </c>
      <c r="D2" s="298" t="s">
        <v>222</v>
      </c>
      <c r="E2" s="299" t="s">
        <v>223</v>
      </c>
      <c r="F2" s="300" t="s">
        <v>224</v>
      </c>
      <c r="G2" s="301" t="s">
        <v>51</v>
      </c>
      <c r="H2" s="301" t="s">
        <v>225</v>
      </c>
      <c r="I2" s="301" t="s">
        <v>226</v>
      </c>
      <c r="J2" s="301" t="s">
        <v>52</v>
      </c>
      <c r="K2" s="301"/>
      <c r="L2" s="301"/>
      <c r="M2" s="301"/>
      <c r="N2" s="301"/>
      <c r="O2" s="301"/>
      <c r="P2" s="294"/>
      <c r="Q2" s="294"/>
    </row>
    <row r="3" spans="1:17" ht="16.5" customHeight="1" thickBot="1">
      <c r="A3" s="302"/>
      <c r="B3" s="303"/>
      <c r="C3" s="302"/>
      <c r="D3" s="304"/>
      <c r="E3" s="303"/>
      <c r="F3" s="302"/>
      <c r="G3" s="304"/>
      <c r="H3" s="304"/>
      <c r="I3" s="304"/>
      <c r="J3" s="304"/>
      <c r="K3" s="305"/>
      <c r="L3" s="306" t="s">
        <v>227</v>
      </c>
      <c r="M3" s="306" t="s">
        <v>228</v>
      </c>
      <c r="N3" s="305"/>
      <c r="O3" s="305"/>
      <c r="P3" s="294"/>
      <c r="Q3" s="294"/>
    </row>
    <row r="4" spans="1:18" ht="16.5" customHeight="1" thickBot="1">
      <c r="A4" s="307" t="str">
        <f>M4</f>
        <v>100</v>
      </c>
      <c r="B4" s="308" t="str">
        <f aca="true" t="shared" si="0" ref="B4:J4">LOOKUP($A$4,$A$6:$A$906,B$6:B$906)</f>
        <v>New York</v>
      </c>
      <c r="C4" s="308" t="str">
        <f t="shared" si="0"/>
        <v>NY</v>
      </c>
      <c r="D4" s="308">
        <f t="shared" si="0"/>
        <v>1096</v>
      </c>
      <c r="E4" s="309">
        <f t="shared" si="0"/>
        <v>4805</v>
      </c>
      <c r="F4" s="310">
        <f t="shared" si="0"/>
        <v>13.774912075029308</v>
      </c>
      <c r="G4" s="311">
        <f t="shared" si="0"/>
        <v>4.333008763388511</v>
      </c>
      <c r="H4" s="311">
        <f t="shared" si="0"/>
        <v>4.134199134199134</v>
      </c>
      <c r="I4" s="311">
        <f t="shared" si="0"/>
        <v>2.2980827042554615</v>
      </c>
      <c r="J4" s="311">
        <f t="shared" si="0"/>
        <v>1.4976</v>
      </c>
      <c r="K4" s="312" t="str">
        <f>CONCATENATE(B4,", ",C4)</f>
        <v>New York, NY</v>
      </c>
      <c r="L4" s="313">
        <f>EPI!F15</f>
        <v>10000</v>
      </c>
      <c r="M4" s="314" t="str">
        <f>REPLACE(L4,4,2,"")</f>
        <v>100</v>
      </c>
      <c r="N4" s="315">
        <f>LEN(L4)</f>
        <v>5</v>
      </c>
      <c r="O4" s="315">
        <f>VALUE(N4)</f>
        <v>5</v>
      </c>
      <c r="P4" s="294" t="str">
        <f>IF(O4=5,K4,"ZIP Code Error")</f>
        <v>New York, NY</v>
      </c>
      <c r="Q4" s="294"/>
      <c r="R4" s="313"/>
    </row>
    <row r="5" spans="1:17" ht="15.75" customHeight="1">
      <c r="A5" s="316"/>
      <c r="B5" s="317"/>
      <c r="C5" s="316"/>
      <c r="D5" s="305"/>
      <c r="E5" s="317"/>
      <c r="F5" s="316"/>
      <c r="G5" s="305"/>
      <c r="H5" s="305"/>
      <c r="I5" s="305"/>
      <c r="J5" s="305"/>
      <c r="K5" s="315"/>
      <c r="L5" s="315"/>
      <c r="M5" s="315"/>
      <c r="N5" s="315"/>
      <c r="O5" s="315"/>
      <c r="P5" s="294"/>
      <c r="Q5" s="294"/>
    </row>
    <row r="6" spans="1:17" ht="12" customHeight="1">
      <c r="A6" s="318" t="s">
        <v>229</v>
      </c>
      <c r="B6" s="319" t="s">
        <v>230</v>
      </c>
      <c r="C6" s="320" t="s">
        <v>231</v>
      </c>
      <c r="D6" s="321">
        <v>5558</v>
      </c>
      <c r="E6" s="319">
        <v>0</v>
      </c>
      <c r="F6" s="320"/>
      <c r="G6" s="321"/>
      <c r="H6" s="321"/>
      <c r="I6" s="321"/>
      <c r="J6" s="321"/>
      <c r="K6" s="321"/>
      <c r="L6" s="321"/>
      <c r="M6" s="321"/>
      <c r="N6" s="321"/>
      <c r="O6" s="321"/>
      <c r="P6" s="294"/>
      <c r="Q6" s="294"/>
    </row>
    <row r="7" spans="1:17" ht="12" customHeight="1">
      <c r="A7" s="318" t="s">
        <v>232</v>
      </c>
      <c r="B7" s="319" t="s">
        <v>233</v>
      </c>
      <c r="C7" s="320" t="s">
        <v>234</v>
      </c>
      <c r="D7" s="321">
        <v>333</v>
      </c>
      <c r="E7" s="319">
        <v>6979</v>
      </c>
      <c r="F7" s="322">
        <v>22.27432590855803</v>
      </c>
      <c r="G7" s="323">
        <v>6.650438169425512</v>
      </c>
      <c r="H7" s="323">
        <v>5.165945165945166</v>
      </c>
      <c r="I7" s="323">
        <v>2.2980827042554615</v>
      </c>
      <c r="J7" s="323">
        <v>1.692</v>
      </c>
      <c r="K7" s="321"/>
      <c r="L7" s="321"/>
      <c r="M7" s="321"/>
      <c r="N7" s="321"/>
      <c r="O7" s="321"/>
      <c r="P7" s="321"/>
      <c r="Q7" s="321"/>
    </row>
    <row r="8" spans="1:17" ht="12" customHeight="1">
      <c r="A8" s="318" t="s">
        <v>235</v>
      </c>
      <c r="B8" s="319" t="s">
        <v>233</v>
      </c>
      <c r="C8" s="320" t="s">
        <v>234</v>
      </c>
      <c r="D8" s="321">
        <v>677</v>
      </c>
      <c r="E8" s="319">
        <v>6151</v>
      </c>
      <c r="F8" s="322">
        <v>22.27432590855803</v>
      </c>
      <c r="G8" s="323">
        <v>6.650438169425512</v>
      </c>
      <c r="H8" s="323">
        <v>5.165945165945166</v>
      </c>
      <c r="I8" s="323">
        <v>2.2980827042554615</v>
      </c>
      <c r="J8" s="323">
        <v>1.692</v>
      </c>
      <c r="K8" s="321"/>
      <c r="L8" s="321"/>
      <c r="M8" s="321"/>
      <c r="N8" s="321"/>
      <c r="O8" s="321"/>
      <c r="P8" s="294"/>
      <c r="Q8" s="294"/>
    </row>
    <row r="9" spans="1:17" ht="12" customHeight="1">
      <c r="A9" s="318" t="s">
        <v>236</v>
      </c>
      <c r="B9" s="319" t="s">
        <v>237</v>
      </c>
      <c r="C9" s="320" t="s">
        <v>234</v>
      </c>
      <c r="D9" s="321">
        <v>507</v>
      </c>
      <c r="E9" s="319">
        <v>6894</v>
      </c>
      <c r="F9" s="322">
        <v>22.27432590855803</v>
      </c>
      <c r="G9" s="323">
        <v>6.650438169425512</v>
      </c>
      <c r="H9" s="323">
        <v>5.165945165945166</v>
      </c>
      <c r="I9" s="323">
        <v>2.2980827042554615</v>
      </c>
      <c r="J9" s="323">
        <v>1.692</v>
      </c>
      <c r="K9" s="321"/>
      <c r="L9" s="321"/>
      <c r="M9" s="321"/>
      <c r="N9" s="321"/>
      <c r="O9" s="321"/>
      <c r="P9" s="294"/>
      <c r="Q9" s="294"/>
    </row>
    <row r="10" spans="1:17" ht="12" customHeight="1">
      <c r="A10" s="318" t="s">
        <v>238</v>
      </c>
      <c r="B10" s="319" t="s">
        <v>239</v>
      </c>
      <c r="C10" s="320" t="s">
        <v>234</v>
      </c>
      <c r="D10" s="321">
        <v>333</v>
      </c>
      <c r="E10" s="319">
        <v>6979</v>
      </c>
      <c r="F10" s="322">
        <v>22.27432590855803</v>
      </c>
      <c r="G10" s="323">
        <v>6.650438169425512</v>
      </c>
      <c r="H10" s="323">
        <v>5.165945165945166</v>
      </c>
      <c r="I10" s="323">
        <v>2.2980827042554615</v>
      </c>
      <c r="J10" s="323">
        <v>1.692</v>
      </c>
      <c r="K10" s="321"/>
      <c r="L10" s="321"/>
      <c r="M10" s="321"/>
      <c r="N10" s="321"/>
      <c r="O10" s="321"/>
      <c r="P10" s="294"/>
      <c r="Q10" s="294"/>
    </row>
    <row r="11" spans="1:17" ht="12" customHeight="1">
      <c r="A11" s="318" t="s">
        <v>240</v>
      </c>
      <c r="B11" s="319" t="s">
        <v>241</v>
      </c>
      <c r="C11" s="320" t="s">
        <v>234</v>
      </c>
      <c r="D11" s="321">
        <v>333</v>
      </c>
      <c r="E11" s="319">
        <v>6979</v>
      </c>
      <c r="F11" s="322">
        <v>22.27432590855803</v>
      </c>
      <c r="G11" s="323">
        <v>6.650438169425512</v>
      </c>
      <c r="H11" s="323">
        <v>5.165945165945166</v>
      </c>
      <c r="I11" s="323">
        <v>2.2980827042554615</v>
      </c>
      <c r="J11" s="323">
        <v>1.692</v>
      </c>
      <c r="K11" s="321"/>
      <c r="L11" s="321"/>
      <c r="M11" s="321"/>
      <c r="N11" s="321"/>
      <c r="O11" s="321"/>
      <c r="P11" s="321"/>
      <c r="Q11" s="321"/>
    </row>
    <row r="12" spans="1:17" ht="12" customHeight="1">
      <c r="A12" s="318" t="s">
        <v>242</v>
      </c>
      <c r="B12" s="319" t="s">
        <v>241</v>
      </c>
      <c r="C12" s="320" t="s">
        <v>234</v>
      </c>
      <c r="D12" s="321">
        <v>333</v>
      </c>
      <c r="E12" s="319">
        <v>6979</v>
      </c>
      <c r="F12" s="322">
        <v>22.27432590855803</v>
      </c>
      <c r="G12" s="323">
        <v>6.650438169425512</v>
      </c>
      <c r="H12" s="323">
        <v>5.165945165945166</v>
      </c>
      <c r="I12" s="323">
        <v>2.2980827042554615</v>
      </c>
      <c r="J12" s="323">
        <v>1.692</v>
      </c>
      <c r="K12" s="321"/>
      <c r="L12" s="321"/>
      <c r="M12" s="321"/>
      <c r="N12" s="321"/>
      <c r="O12" s="321"/>
      <c r="P12" s="321"/>
      <c r="Q12" s="321"/>
    </row>
    <row r="13" spans="1:17" ht="12" customHeight="1">
      <c r="A13" s="318" t="s">
        <v>243</v>
      </c>
      <c r="B13" s="319" t="s">
        <v>241</v>
      </c>
      <c r="C13" s="320" t="s">
        <v>234</v>
      </c>
      <c r="D13" s="321">
        <v>333</v>
      </c>
      <c r="E13" s="319">
        <v>6979</v>
      </c>
      <c r="F13" s="322">
        <v>22.27432590855803</v>
      </c>
      <c r="G13" s="323">
        <v>6.650438169425512</v>
      </c>
      <c r="H13" s="323">
        <v>5.165945165945166</v>
      </c>
      <c r="I13" s="323">
        <v>2.2980827042554615</v>
      </c>
      <c r="J13" s="323">
        <v>1.692</v>
      </c>
      <c r="K13" s="321"/>
      <c r="L13" s="321"/>
      <c r="M13" s="321"/>
      <c r="N13" s="321"/>
      <c r="O13" s="321"/>
      <c r="P13" s="321"/>
      <c r="Q13" s="321"/>
    </row>
    <row r="14" spans="1:17" ht="12" customHeight="1">
      <c r="A14" s="318" t="s">
        <v>244</v>
      </c>
      <c r="B14" s="319" t="s">
        <v>245</v>
      </c>
      <c r="C14" s="320" t="s">
        <v>234</v>
      </c>
      <c r="D14" s="321">
        <v>333</v>
      </c>
      <c r="E14" s="319">
        <v>6979</v>
      </c>
      <c r="F14" s="322">
        <v>22.27432590855803</v>
      </c>
      <c r="G14" s="323">
        <v>6.650438169425512</v>
      </c>
      <c r="H14" s="323">
        <v>5.165945165945166</v>
      </c>
      <c r="I14" s="323">
        <v>2.2980827042554615</v>
      </c>
      <c r="J14" s="323">
        <v>1.692</v>
      </c>
      <c r="K14" s="321"/>
      <c r="L14" s="321"/>
      <c r="M14" s="321"/>
      <c r="N14" s="321"/>
      <c r="O14" s="321"/>
      <c r="P14" s="321"/>
      <c r="Q14" s="321"/>
    </row>
    <row r="15" spans="1:17" ht="12" customHeight="1">
      <c r="A15" s="318" t="s">
        <v>246</v>
      </c>
      <c r="B15" s="319" t="s">
        <v>247</v>
      </c>
      <c r="C15" s="320" t="s">
        <v>234</v>
      </c>
      <c r="D15" s="321">
        <v>333</v>
      </c>
      <c r="E15" s="319">
        <v>6979</v>
      </c>
      <c r="F15" s="322">
        <v>22.27432590855803</v>
      </c>
      <c r="G15" s="323">
        <v>6.650438169425512</v>
      </c>
      <c r="H15" s="323">
        <v>5.165945165945166</v>
      </c>
      <c r="I15" s="323">
        <v>2.2980827042554615</v>
      </c>
      <c r="J15" s="323">
        <v>1.692</v>
      </c>
      <c r="K15" s="321"/>
      <c r="L15" s="321"/>
      <c r="M15" s="321"/>
      <c r="N15" s="321"/>
      <c r="O15" s="321"/>
      <c r="P15" s="321"/>
      <c r="Q15" s="321"/>
    </row>
    <row r="16" spans="1:17" ht="12" customHeight="1">
      <c r="A16" s="318" t="s">
        <v>248</v>
      </c>
      <c r="B16" s="319" t="s">
        <v>249</v>
      </c>
      <c r="C16" s="320" t="s">
        <v>234</v>
      </c>
      <c r="D16" s="321">
        <v>678</v>
      </c>
      <c r="E16" s="319">
        <v>5641</v>
      </c>
      <c r="F16" s="322">
        <v>22.27432590855803</v>
      </c>
      <c r="G16" s="323">
        <v>6.650438169425512</v>
      </c>
      <c r="H16" s="323">
        <v>5.165945165945166</v>
      </c>
      <c r="I16" s="323">
        <v>2.2980827042554615</v>
      </c>
      <c r="J16" s="323">
        <v>1.692</v>
      </c>
      <c r="K16" s="321"/>
      <c r="L16" s="321"/>
      <c r="M16" s="321"/>
      <c r="N16" s="321"/>
      <c r="O16" s="321"/>
      <c r="P16" s="321"/>
      <c r="Q16" s="321"/>
    </row>
    <row r="17" spans="1:17" ht="12" customHeight="1">
      <c r="A17" s="318" t="s">
        <v>250</v>
      </c>
      <c r="B17" s="319" t="s">
        <v>251</v>
      </c>
      <c r="C17" s="320" t="s">
        <v>234</v>
      </c>
      <c r="D17" s="321">
        <v>333</v>
      </c>
      <c r="E17" s="319">
        <v>6979</v>
      </c>
      <c r="F17" s="322">
        <v>22.27432590855803</v>
      </c>
      <c r="G17" s="323">
        <v>6.650438169425512</v>
      </c>
      <c r="H17" s="323">
        <v>5.165945165945166</v>
      </c>
      <c r="I17" s="323">
        <v>2.2980827042554615</v>
      </c>
      <c r="J17" s="323">
        <v>1.692</v>
      </c>
      <c r="K17" s="321"/>
      <c r="L17" s="321"/>
      <c r="M17" s="321"/>
      <c r="N17" s="321"/>
      <c r="O17" s="321"/>
      <c r="P17" s="321"/>
      <c r="Q17" s="321"/>
    </row>
    <row r="18" spans="1:17" ht="12" customHeight="1">
      <c r="A18" s="318" t="s">
        <v>252</v>
      </c>
      <c r="B18" s="319" t="s">
        <v>251</v>
      </c>
      <c r="C18" s="320" t="s">
        <v>234</v>
      </c>
      <c r="D18" s="321">
        <v>678</v>
      </c>
      <c r="E18" s="319">
        <v>5641</v>
      </c>
      <c r="F18" s="322">
        <v>22.27432590855803</v>
      </c>
      <c r="G18" s="323">
        <v>6.650438169425512</v>
      </c>
      <c r="H18" s="323">
        <v>5.165945165945166</v>
      </c>
      <c r="I18" s="323">
        <v>2.2980827042554615</v>
      </c>
      <c r="J18" s="323">
        <v>1.692</v>
      </c>
      <c r="K18" s="321"/>
      <c r="L18" s="321"/>
      <c r="M18" s="321"/>
      <c r="N18" s="321"/>
      <c r="O18" s="321"/>
      <c r="P18" s="321"/>
      <c r="Q18" s="321"/>
    </row>
    <row r="19" spans="1:17" ht="12" customHeight="1">
      <c r="A19" s="318" t="s">
        <v>253</v>
      </c>
      <c r="B19" s="319" t="s">
        <v>251</v>
      </c>
      <c r="C19" s="320" t="s">
        <v>234</v>
      </c>
      <c r="D19" s="321">
        <v>678</v>
      </c>
      <c r="E19" s="319">
        <v>5641</v>
      </c>
      <c r="F19" s="322">
        <v>22.27432590855803</v>
      </c>
      <c r="G19" s="323">
        <v>6.650438169425512</v>
      </c>
      <c r="H19" s="323">
        <v>5.165945165945166</v>
      </c>
      <c r="I19" s="323">
        <v>2.2980827042554615</v>
      </c>
      <c r="J19" s="323">
        <v>1.692</v>
      </c>
      <c r="K19" s="321"/>
      <c r="L19" s="321"/>
      <c r="M19" s="321"/>
      <c r="N19" s="321"/>
      <c r="O19" s="321"/>
      <c r="P19" s="321"/>
      <c r="Q19" s="321"/>
    </row>
    <row r="20" spans="1:17" ht="12" customHeight="1">
      <c r="A20" s="318" t="s">
        <v>254</v>
      </c>
      <c r="B20" s="319" t="s">
        <v>255</v>
      </c>
      <c r="C20" s="320" t="s">
        <v>234</v>
      </c>
      <c r="D20" s="321">
        <v>606</v>
      </c>
      <c r="E20" s="319">
        <v>5884</v>
      </c>
      <c r="F20" s="322">
        <v>22.27432590855803</v>
      </c>
      <c r="G20" s="323">
        <v>6.650438169425512</v>
      </c>
      <c r="H20" s="323">
        <v>5.165945165945166</v>
      </c>
      <c r="I20" s="323">
        <v>2.2980827042554615</v>
      </c>
      <c r="J20" s="323">
        <v>1.692</v>
      </c>
      <c r="K20" s="321"/>
      <c r="L20" s="321"/>
      <c r="M20" s="321"/>
      <c r="N20" s="321"/>
      <c r="O20" s="321"/>
      <c r="P20" s="321"/>
      <c r="Q20" s="321"/>
    </row>
    <row r="21" spans="1:17" ht="12" customHeight="1">
      <c r="A21" s="318" t="s">
        <v>256</v>
      </c>
      <c r="B21" s="319" t="s">
        <v>255</v>
      </c>
      <c r="C21" s="320" t="s">
        <v>234</v>
      </c>
      <c r="D21" s="321">
        <v>678</v>
      </c>
      <c r="E21" s="319">
        <v>5641</v>
      </c>
      <c r="F21" s="322">
        <v>22.27432590855803</v>
      </c>
      <c r="G21" s="323">
        <v>6.650438169425512</v>
      </c>
      <c r="H21" s="323">
        <v>5.165945165945166</v>
      </c>
      <c r="I21" s="323">
        <v>2.2980827042554615</v>
      </c>
      <c r="J21" s="323">
        <v>1.692</v>
      </c>
      <c r="K21" s="321"/>
      <c r="L21" s="321"/>
      <c r="M21" s="321"/>
      <c r="N21" s="321"/>
      <c r="O21" s="321"/>
      <c r="P21" s="321"/>
      <c r="Q21" s="321"/>
    </row>
    <row r="22" spans="1:17" ht="12" customHeight="1">
      <c r="A22" s="318" t="s">
        <v>257</v>
      </c>
      <c r="B22" s="319" t="s">
        <v>258</v>
      </c>
      <c r="C22" s="320" t="s">
        <v>234</v>
      </c>
      <c r="D22" s="321">
        <v>606</v>
      </c>
      <c r="E22" s="319">
        <v>5884</v>
      </c>
      <c r="F22" s="322">
        <v>22.27432590855803</v>
      </c>
      <c r="G22" s="323">
        <v>6.650438169425512</v>
      </c>
      <c r="H22" s="323">
        <v>5.165945165945166</v>
      </c>
      <c r="I22" s="323">
        <v>2.2980827042554615</v>
      </c>
      <c r="J22" s="323">
        <v>1.692</v>
      </c>
      <c r="K22" s="321"/>
      <c r="L22" s="321"/>
      <c r="M22" s="321"/>
      <c r="N22" s="321"/>
      <c r="O22" s="321"/>
      <c r="P22" s="321"/>
      <c r="Q22" s="321"/>
    </row>
    <row r="23" spans="1:17" ht="12" customHeight="1">
      <c r="A23" s="318" t="s">
        <v>259</v>
      </c>
      <c r="B23" s="319" t="s">
        <v>260</v>
      </c>
      <c r="C23" s="320" t="s">
        <v>234</v>
      </c>
      <c r="D23" s="321">
        <v>606</v>
      </c>
      <c r="E23" s="319">
        <v>5884</v>
      </c>
      <c r="F23" s="322">
        <v>22.27432590855803</v>
      </c>
      <c r="G23" s="323">
        <v>6.650438169425512</v>
      </c>
      <c r="H23" s="323">
        <v>5.165945165945166</v>
      </c>
      <c r="I23" s="323">
        <v>2.2980827042554615</v>
      </c>
      <c r="J23" s="323">
        <v>1.692</v>
      </c>
      <c r="K23" s="321"/>
      <c r="L23" s="321"/>
      <c r="M23" s="321"/>
      <c r="N23" s="321"/>
      <c r="O23" s="321"/>
      <c r="P23" s="321"/>
      <c r="Q23" s="321"/>
    </row>
    <row r="24" spans="1:17" ht="12" customHeight="1">
      <c r="A24" s="318" t="s">
        <v>261</v>
      </c>
      <c r="B24" s="319" t="s">
        <v>262</v>
      </c>
      <c r="C24" s="320" t="s">
        <v>234</v>
      </c>
      <c r="D24" s="321">
        <v>606</v>
      </c>
      <c r="E24" s="319">
        <v>5884</v>
      </c>
      <c r="F24" s="322">
        <v>22.27432590855803</v>
      </c>
      <c r="G24" s="323">
        <v>6.650438169425512</v>
      </c>
      <c r="H24" s="323">
        <v>5.165945165945166</v>
      </c>
      <c r="I24" s="323">
        <v>2.2980827042554615</v>
      </c>
      <c r="J24" s="323">
        <v>1.692</v>
      </c>
      <c r="K24" s="321"/>
      <c r="L24" s="321"/>
      <c r="M24" s="321"/>
      <c r="N24" s="321"/>
      <c r="O24" s="321"/>
      <c r="P24" s="321"/>
      <c r="Q24" s="321"/>
    </row>
    <row r="25" spans="1:17" ht="12" customHeight="1">
      <c r="A25" s="318" t="s">
        <v>263</v>
      </c>
      <c r="B25" s="319" t="s">
        <v>264</v>
      </c>
      <c r="C25" s="320" t="s">
        <v>265</v>
      </c>
      <c r="D25" s="321">
        <v>333</v>
      </c>
      <c r="E25" s="319">
        <v>6979</v>
      </c>
      <c r="F25" s="322">
        <v>19.929660023446658</v>
      </c>
      <c r="G25" s="323">
        <v>4.021421616358325</v>
      </c>
      <c r="H25" s="323">
        <v>4.2063492063492065</v>
      </c>
      <c r="I25" s="323">
        <v>2.418331217850224</v>
      </c>
      <c r="J25" s="323">
        <v>0</v>
      </c>
      <c r="K25" s="321"/>
      <c r="L25" s="321"/>
      <c r="M25" s="321"/>
      <c r="N25" s="321"/>
      <c r="O25" s="321"/>
      <c r="P25" s="321"/>
      <c r="Q25" s="321"/>
    </row>
    <row r="26" spans="1:17" ht="12" customHeight="1">
      <c r="A26" s="318" t="s">
        <v>266</v>
      </c>
      <c r="B26" s="319" t="s">
        <v>264</v>
      </c>
      <c r="C26" s="320" t="s">
        <v>265</v>
      </c>
      <c r="D26" s="321">
        <v>606</v>
      </c>
      <c r="E26" s="319">
        <v>5884</v>
      </c>
      <c r="F26" s="322">
        <v>19.929660023446658</v>
      </c>
      <c r="G26" s="323">
        <v>4.021421616358325</v>
      </c>
      <c r="H26" s="323">
        <v>4.2063492063492065</v>
      </c>
      <c r="I26" s="323">
        <v>2.418331217850224</v>
      </c>
      <c r="J26" s="323">
        <v>0</v>
      </c>
      <c r="K26" s="321"/>
      <c r="L26" s="321"/>
      <c r="M26" s="321"/>
      <c r="N26" s="321"/>
      <c r="O26" s="321"/>
      <c r="P26" s="321"/>
      <c r="Q26" s="321"/>
    </row>
    <row r="27" spans="1:17" ht="12" customHeight="1">
      <c r="A27" s="318" t="s">
        <v>267</v>
      </c>
      <c r="B27" s="319" t="s">
        <v>268</v>
      </c>
      <c r="C27" s="320" t="s">
        <v>269</v>
      </c>
      <c r="D27" s="321">
        <v>333</v>
      </c>
      <c r="E27" s="319">
        <v>6979</v>
      </c>
      <c r="F27" s="322">
        <v>26.963657678780773</v>
      </c>
      <c r="G27" s="323">
        <v>6.348588120740019</v>
      </c>
      <c r="H27" s="323">
        <v>3.585858585858586</v>
      </c>
      <c r="I27" s="323">
        <v>1.964059055381121</v>
      </c>
      <c r="J27" s="323">
        <v>1.694</v>
      </c>
      <c r="K27" s="321"/>
      <c r="L27" s="321"/>
      <c r="M27" s="321"/>
      <c r="N27" s="321"/>
      <c r="O27" s="321"/>
      <c r="P27" s="321"/>
      <c r="Q27" s="321"/>
    </row>
    <row r="28" spans="1:17" ht="12" customHeight="1">
      <c r="A28" s="318" t="s">
        <v>270</v>
      </c>
      <c r="B28" s="319" t="s">
        <v>268</v>
      </c>
      <c r="C28" s="320" t="s">
        <v>269</v>
      </c>
      <c r="D28" s="321">
        <v>328</v>
      </c>
      <c r="E28" s="319">
        <v>7554</v>
      </c>
      <c r="F28" s="322">
        <v>26.963657678780773</v>
      </c>
      <c r="G28" s="323">
        <v>6.348588120740019</v>
      </c>
      <c r="H28" s="323">
        <v>3.585858585858586</v>
      </c>
      <c r="I28" s="323">
        <v>1.964059055381121</v>
      </c>
      <c r="J28" s="323">
        <v>1.694</v>
      </c>
      <c r="K28" s="321"/>
      <c r="L28" s="321"/>
      <c r="M28" s="321"/>
      <c r="N28" s="321"/>
      <c r="O28" s="321"/>
      <c r="P28" s="321"/>
      <c r="Q28" s="321"/>
    </row>
    <row r="29" spans="1:17" ht="12" customHeight="1">
      <c r="A29" s="318" t="s">
        <v>271</v>
      </c>
      <c r="B29" s="319" t="s">
        <v>237</v>
      </c>
      <c r="C29" s="320" t="s">
        <v>269</v>
      </c>
      <c r="D29" s="321">
        <v>328</v>
      </c>
      <c r="E29" s="319">
        <v>7554</v>
      </c>
      <c r="F29" s="322">
        <v>26.963657678780773</v>
      </c>
      <c r="G29" s="323">
        <v>6.348588120740019</v>
      </c>
      <c r="H29" s="323">
        <v>3.585858585858586</v>
      </c>
      <c r="I29" s="323">
        <v>1.964059055381121</v>
      </c>
      <c r="J29" s="323">
        <v>1.694</v>
      </c>
      <c r="K29" s="321"/>
      <c r="L29" s="321"/>
      <c r="M29" s="321"/>
      <c r="N29" s="321"/>
      <c r="O29" s="321"/>
      <c r="P29" s="294"/>
      <c r="Q29" s="294"/>
    </row>
    <row r="30" spans="1:17" ht="12" customHeight="1">
      <c r="A30" s="318" t="s">
        <v>272</v>
      </c>
      <c r="B30" s="319" t="s">
        <v>273</v>
      </c>
      <c r="C30" s="320" t="s">
        <v>269</v>
      </c>
      <c r="D30" s="321">
        <v>328</v>
      </c>
      <c r="E30" s="319">
        <v>7554</v>
      </c>
      <c r="F30" s="322">
        <v>26.963657678780773</v>
      </c>
      <c r="G30" s="323">
        <v>6.348588120740019</v>
      </c>
      <c r="H30" s="323">
        <v>3.585858585858586</v>
      </c>
      <c r="I30" s="323">
        <v>1.964059055381121</v>
      </c>
      <c r="J30" s="323">
        <v>1.694</v>
      </c>
      <c r="K30" s="321"/>
      <c r="L30" s="321"/>
      <c r="M30" s="321"/>
      <c r="N30" s="321"/>
      <c r="O30" s="321"/>
      <c r="P30" s="321"/>
      <c r="Q30" s="321"/>
    </row>
    <row r="31" spans="1:17" ht="12" customHeight="1">
      <c r="A31" s="318" t="s">
        <v>274</v>
      </c>
      <c r="B31" s="319" t="s">
        <v>275</v>
      </c>
      <c r="C31" s="320" t="s">
        <v>269</v>
      </c>
      <c r="D31" s="321">
        <v>333</v>
      </c>
      <c r="E31" s="319">
        <v>6979</v>
      </c>
      <c r="F31" s="322">
        <v>26.963657678780773</v>
      </c>
      <c r="G31" s="323">
        <v>6.348588120740019</v>
      </c>
      <c r="H31" s="323">
        <v>3.585858585858586</v>
      </c>
      <c r="I31" s="323">
        <v>1.964059055381121</v>
      </c>
      <c r="J31" s="323">
        <v>1.694</v>
      </c>
      <c r="K31" s="321"/>
      <c r="L31" s="321"/>
      <c r="M31" s="321"/>
      <c r="N31" s="321"/>
      <c r="O31" s="321"/>
      <c r="P31" s="294"/>
      <c r="Q31" s="294"/>
    </row>
    <row r="32" spans="1:17" ht="12" customHeight="1">
      <c r="A32" s="318" t="s">
        <v>276</v>
      </c>
      <c r="B32" s="319" t="s">
        <v>277</v>
      </c>
      <c r="C32" s="320" t="s">
        <v>269</v>
      </c>
      <c r="D32" s="321">
        <v>388</v>
      </c>
      <c r="E32" s="319">
        <v>7771</v>
      </c>
      <c r="F32" s="322">
        <v>26.963657678780773</v>
      </c>
      <c r="G32" s="323">
        <v>6.348588120740019</v>
      </c>
      <c r="H32" s="323">
        <v>3.585858585858586</v>
      </c>
      <c r="I32" s="323">
        <v>1.964059055381121</v>
      </c>
      <c r="J32" s="323">
        <v>1.694</v>
      </c>
      <c r="K32" s="321"/>
      <c r="L32" s="321"/>
      <c r="M32" s="321"/>
      <c r="N32" s="321"/>
      <c r="O32" s="321"/>
      <c r="P32" s="321"/>
      <c r="Q32" s="321"/>
    </row>
    <row r="33" spans="1:17" ht="12" customHeight="1">
      <c r="A33" s="318" t="s">
        <v>278</v>
      </c>
      <c r="B33" s="319" t="s">
        <v>279</v>
      </c>
      <c r="C33" s="320" t="s">
        <v>269</v>
      </c>
      <c r="D33" s="321">
        <v>328</v>
      </c>
      <c r="E33" s="319">
        <v>7554</v>
      </c>
      <c r="F33" s="322">
        <v>26.963657678780773</v>
      </c>
      <c r="G33" s="323">
        <v>6.348588120740019</v>
      </c>
      <c r="H33" s="323">
        <v>3.585858585858586</v>
      </c>
      <c r="I33" s="323">
        <v>1.964059055381121</v>
      </c>
      <c r="J33" s="323">
        <v>1.694</v>
      </c>
      <c r="K33" s="321"/>
      <c r="L33" s="321"/>
      <c r="M33" s="321"/>
      <c r="N33" s="321"/>
      <c r="O33" s="321"/>
      <c r="P33" s="321"/>
      <c r="Q33" s="321"/>
    </row>
    <row r="34" spans="1:17" ht="12" customHeight="1">
      <c r="A34" s="318" t="s">
        <v>280</v>
      </c>
      <c r="B34" s="319" t="s">
        <v>281</v>
      </c>
      <c r="C34" s="320" t="s">
        <v>269</v>
      </c>
      <c r="D34" s="321">
        <v>388</v>
      </c>
      <c r="E34" s="319">
        <v>7771</v>
      </c>
      <c r="F34" s="322">
        <v>26.963657678780773</v>
      </c>
      <c r="G34" s="323">
        <v>6.348588120740019</v>
      </c>
      <c r="H34" s="323">
        <v>3.585858585858586</v>
      </c>
      <c r="I34" s="323">
        <v>1.964059055381121</v>
      </c>
      <c r="J34" s="323">
        <v>1.694</v>
      </c>
      <c r="K34" s="321"/>
      <c r="L34" s="321"/>
      <c r="M34" s="321"/>
      <c r="N34" s="321"/>
      <c r="O34" s="321"/>
      <c r="P34" s="294"/>
      <c r="Q34" s="294"/>
    </row>
    <row r="35" spans="1:17" ht="12" customHeight="1">
      <c r="A35" s="318" t="s">
        <v>282</v>
      </c>
      <c r="B35" s="319" t="s">
        <v>283</v>
      </c>
      <c r="C35" s="320" t="s">
        <v>269</v>
      </c>
      <c r="D35" s="321">
        <v>268</v>
      </c>
      <c r="E35" s="319">
        <v>7378</v>
      </c>
      <c r="F35" s="322">
        <v>26.963657678780773</v>
      </c>
      <c r="G35" s="323">
        <v>6.348588120740019</v>
      </c>
      <c r="H35" s="323">
        <v>3.585858585858586</v>
      </c>
      <c r="I35" s="323">
        <v>1.964059055381121</v>
      </c>
      <c r="J35" s="323">
        <v>1.694</v>
      </c>
      <c r="K35" s="321"/>
      <c r="L35" s="321"/>
      <c r="M35" s="321"/>
      <c r="N35" s="321"/>
      <c r="O35" s="321"/>
      <c r="P35" s="321"/>
      <c r="Q35" s="321"/>
    </row>
    <row r="36" spans="1:17" ht="12" customHeight="1">
      <c r="A36" s="318" t="s">
        <v>284</v>
      </c>
      <c r="B36" s="319" t="s">
        <v>285</v>
      </c>
      <c r="C36" s="320" t="s">
        <v>286</v>
      </c>
      <c r="D36" s="321">
        <v>268</v>
      </c>
      <c r="E36" s="319">
        <v>7378</v>
      </c>
      <c r="F36" s="322">
        <v>22.56740914419695</v>
      </c>
      <c r="G36" s="323">
        <v>5.657254138266796</v>
      </c>
      <c r="H36" s="323">
        <v>4.054834054834055</v>
      </c>
      <c r="I36" s="323">
        <v>1.997461420268555</v>
      </c>
      <c r="J36" s="323">
        <v>0</v>
      </c>
      <c r="K36" s="321"/>
      <c r="L36" s="321"/>
      <c r="M36" s="321"/>
      <c r="N36" s="321"/>
      <c r="O36" s="321"/>
      <c r="P36" s="321"/>
      <c r="Q36" s="321"/>
    </row>
    <row r="37" spans="1:17" ht="12" customHeight="1">
      <c r="A37" s="318" t="s">
        <v>287</v>
      </c>
      <c r="B37" s="319" t="s">
        <v>288</v>
      </c>
      <c r="C37" s="320" t="s">
        <v>286</v>
      </c>
      <c r="D37" s="321">
        <v>268</v>
      </c>
      <c r="E37" s="319">
        <v>7378</v>
      </c>
      <c r="F37" s="322">
        <v>22.56740914419695</v>
      </c>
      <c r="G37" s="323">
        <v>5.657254138266796</v>
      </c>
      <c r="H37" s="323">
        <v>4.054834054834055</v>
      </c>
      <c r="I37" s="323">
        <v>1.997461420268555</v>
      </c>
      <c r="J37" s="323">
        <v>0</v>
      </c>
      <c r="K37" s="321"/>
      <c r="L37" s="321"/>
      <c r="M37" s="321"/>
      <c r="N37" s="321"/>
      <c r="O37" s="321"/>
      <c r="P37" s="294"/>
      <c r="Q37" s="294"/>
    </row>
    <row r="38" spans="1:17" ht="12" customHeight="1">
      <c r="A38" s="318" t="s">
        <v>289</v>
      </c>
      <c r="B38" s="319" t="s">
        <v>288</v>
      </c>
      <c r="C38" s="320" t="s">
        <v>286</v>
      </c>
      <c r="D38" s="321">
        <v>268</v>
      </c>
      <c r="E38" s="319">
        <v>7378</v>
      </c>
      <c r="F38" s="322">
        <v>22.56740914419695</v>
      </c>
      <c r="G38" s="323">
        <v>5.657254138266796</v>
      </c>
      <c r="H38" s="323">
        <v>4.054834054834055</v>
      </c>
      <c r="I38" s="323">
        <v>1.997461420268555</v>
      </c>
      <c r="J38" s="323">
        <v>0</v>
      </c>
      <c r="K38" s="321"/>
      <c r="L38" s="321"/>
      <c r="M38" s="321"/>
      <c r="N38" s="321"/>
      <c r="O38" s="321"/>
      <c r="P38" s="321"/>
      <c r="Q38" s="321"/>
    </row>
    <row r="39" spans="1:17" ht="12" customHeight="1">
      <c r="A39" s="318" t="s">
        <v>290</v>
      </c>
      <c r="B39" s="319" t="s">
        <v>291</v>
      </c>
      <c r="C39" s="320" t="s">
        <v>286</v>
      </c>
      <c r="D39" s="321">
        <v>268</v>
      </c>
      <c r="E39" s="319">
        <v>7378</v>
      </c>
      <c r="F39" s="322">
        <v>22.56740914419695</v>
      </c>
      <c r="G39" s="323">
        <v>5.657254138266796</v>
      </c>
      <c r="H39" s="323">
        <v>4.054834054834055</v>
      </c>
      <c r="I39" s="323">
        <v>1.997461420268555</v>
      </c>
      <c r="J39" s="323">
        <v>0</v>
      </c>
      <c r="K39" s="321"/>
      <c r="L39" s="321"/>
      <c r="M39" s="321"/>
      <c r="N39" s="321"/>
      <c r="O39" s="321"/>
      <c r="P39" s="294"/>
      <c r="Q39" s="294"/>
    </row>
    <row r="40" spans="1:17" ht="12" customHeight="1">
      <c r="A40" s="318" t="s">
        <v>292</v>
      </c>
      <c r="B40" s="319" t="s">
        <v>293</v>
      </c>
      <c r="C40" s="320" t="s">
        <v>286</v>
      </c>
      <c r="D40" s="321">
        <v>268</v>
      </c>
      <c r="E40" s="319">
        <v>7378</v>
      </c>
      <c r="F40" s="322">
        <v>22.56740914419695</v>
      </c>
      <c r="G40" s="323">
        <v>5.657254138266796</v>
      </c>
      <c r="H40" s="323">
        <v>4.054834054834055</v>
      </c>
      <c r="I40" s="323">
        <v>1.997461420268555</v>
      </c>
      <c r="J40" s="323">
        <v>0</v>
      </c>
      <c r="K40" s="321"/>
      <c r="L40" s="321"/>
      <c r="M40" s="321"/>
      <c r="N40" s="321"/>
      <c r="O40" s="321"/>
      <c r="P40" s="321"/>
      <c r="Q40" s="321"/>
    </row>
    <row r="41" spans="1:17" ht="12" customHeight="1">
      <c r="A41" s="318" t="s">
        <v>294</v>
      </c>
      <c r="B41" s="319" t="s">
        <v>295</v>
      </c>
      <c r="C41" s="320" t="s">
        <v>286</v>
      </c>
      <c r="D41" s="321">
        <v>268</v>
      </c>
      <c r="E41" s="319">
        <v>7378</v>
      </c>
      <c r="F41" s="322">
        <v>22.56740914419695</v>
      </c>
      <c r="G41" s="323">
        <v>5.657254138266796</v>
      </c>
      <c r="H41" s="323">
        <v>4.054834054834055</v>
      </c>
      <c r="I41" s="323">
        <v>1.997461420268555</v>
      </c>
      <c r="J41" s="323">
        <v>0</v>
      </c>
      <c r="K41" s="321"/>
      <c r="L41" s="321"/>
      <c r="M41" s="321"/>
      <c r="N41" s="321"/>
      <c r="O41" s="321"/>
      <c r="P41" s="294"/>
      <c r="Q41" s="294"/>
    </row>
    <row r="42" spans="1:17" ht="12" customHeight="1">
      <c r="A42" s="318" t="s">
        <v>296</v>
      </c>
      <c r="B42" s="319" t="s">
        <v>297</v>
      </c>
      <c r="C42" s="320" t="s">
        <v>286</v>
      </c>
      <c r="D42" s="321">
        <v>268</v>
      </c>
      <c r="E42" s="319">
        <v>7378</v>
      </c>
      <c r="F42" s="322">
        <v>22.56740914419695</v>
      </c>
      <c r="G42" s="323">
        <v>5.657254138266796</v>
      </c>
      <c r="H42" s="323">
        <v>4.054834054834055</v>
      </c>
      <c r="I42" s="323">
        <v>1.997461420268555</v>
      </c>
      <c r="J42" s="323">
        <v>0</v>
      </c>
      <c r="K42" s="321"/>
      <c r="L42" s="321"/>
      <c r="M42" s="321"/>
      <c r="N42" s="321"/>
      <c r="O42" s="321"/>
      <c r="P42" s="321"/>
      <c r="Q42" s="321"/>
    </row>
    <row r="43" spans="1:17" ht="12" customHeight="1">
      <c r="A43" s="318" t="s">
        <v>298</v>
      </c>
      <c r="B43" s="319" t="s">
        <v>299</v>
      </c>
      <c r="C43" s="320" t="s">
        <v>286</v>
      </c>
      <c r="D43" s="321">
        <v>268</v>
      </c>
      <c r="E43" s="319">
        <v>7378</v>
      </c>
      <c r="F43" s="322">
        <v>22.56740914419695</v>
      </c>
      <c r="G43" s="323">
        <v>5.657254138266796</v>
      </c>
      <c r="H43" s="323">
        <v>4.054834054834055</v>
      </c>
      <c r="I43" s="323">
        <v>1.997461420268555</v>
      </c>
      <c r="J43" s="323">
        <v>0</v>
      </c>
      <c r="K43" s="321"/>
      <c r="L43" s="321"/>
      <c r="M43" s="321"/>
      <c r="N43" s="321"/>
      <c r="O43" s="321"/>
      <c r="P43" s="294"/>
      <c r="Q43" s="294"/>
    </row>
    <row r="44" spans="1:17" ht="12" customHeight="1">
      <c r="A44" s="318" t="s">
        <v>300</v>
      </c>
      <c r="B44" s="319" t="s">
        <v>301</v>
      </c>
      <c r="C44" s="320" t="s">
        <v>286</v>
      </c>
      <c r="D44" s="321">
        <v>131</v>
      </c>
      <c r="E44" s="319">
        <v>9651</v>
      </c>
      <c r="F44" s="322">
        <v>22.56740914419695</v>
      </c>
      <c r="G44" s="323">
        <v>5.657254138266796</v>
      </c>
      <c r="H44" s="323">
        <v>4.054834054834055</v>
      </c>
      <c r="I44" s="323">
        <v>1.997461420268555</v>
      </c>
      <c r="J44" s="323">
        <v>0</v>
      </c>
      <c r="K44" s="321"/>
      <c r="L44" s="321"/>
      <c r="M44" s="321"/>
      <c r="N44" s="321"/>
      <c r="O44" s="321"/>
      <c r="P44" s="321"/>
      <c r="Q44" s="321"/>
    </row>
    <row r="45" spans="1:17" ht="12" customHeight="1">
      <c r="A45" s="318" t="s">
        <v>302</v>
      </c>
      <c r="B45" s="319" t="s">
        <v>303</v>
      </c>
      <c r="C45" s="320" t="s">
        <v>286</v>
      </c>
      <c r="D45" s="321">
        <v>268</v>
      </c>
      <c r="E45" s="319">
        <v>7378</v>
      </c>
      <c r="F45" s="322">
        <v>22.56740914419695</v>
      </c>
      <c r="G45" s="323">
        <v>5.657254138266796</v>
      </c>
      <c r="H45" s="323">
        <v>4.054834054834055</v>
      </c>
      <c r="I45" s="323">
        <v>1.997461420268555</v>
      </c>
      <c r="J45" s="323">
        <v>0</v>
      </c>
      <c r="K45" s="321"/>
      <c r="L45" s="321"/>
      <c r="M45" s="321"/>
      <c r="N45" s="321"/>
      <c r="O45" s="321"/>
      <c r="P45" s="294"/>
      <c r="Q45" s="294"/>
    </row>
    <row r="46" spans="1:17" ht="12" customHeight="1">
      <c r="A46" s="318" t="s">
        <v>304</v>
      </c>
      <c r="B46" s="319" t="s">
        <v>305</v>
      </c>
      <c r="C46" s="320" t="s">
        <v>286</v>
      </c>
      <c r="D46" s="321">
        <v>268</v>
      </c>
      <c r="E46" s="319">
        <v>7378</v>
      </c>
      <c r="F46" s="322">
        <v>22.56740914419695</v>
      </c>
      <c r="G46" s="323">
        <v>5.657254138266796</v>
      </c>
      <c r="H46" s="323">
        <v>4.054834054834055</v>
      </c>
      <c r="I46" s="323">
        <v>1.997461420268555</v>
      </c>
      <c r="J46" s="323">
        <v>0</v>
      </c>
      <c r="K46" s="321"/>
      <c r="L46" s="321"/>
      <c r="M46" s="321"/>
      <c r="N46" s="321"/>
      <c r="O46" s="321"/>
      <c r="P46" s="321"/>
      <c r="Q46" s="321"/>
    </row>
    <row r="47" spans="1:17" ht="12" customHeight="1">
      <c r="A47" s="318" t="s">
        <v>306</v>
      </c>
      <c r="B47" s="319" t="s">
        <v>307</v>
      </c>
      <c r="C47" s="320" t="s">
        <v>308</v>
      </c>
      <c r="D47" s="321">
        <v>388</v>
      </c>
      <c r="E47" s="319">
        <v>7771</v>
      </c>
      <c r="F47" s="322">
        <v>11.430246189917936</v>
      </c>
      <c r="G47" s="323">
        <v>4.04</v>
      </c>
      <c r="H47" s="323">
        <v>4.653679653679654</v>
      </c>
      <c r="I47" s="323">
        <v>2.0175028392010153</v>
      </c>
      <c r="J47" s="323">
        <v>0</v>
      </c>
      <c r="K47" s="321"/>
      <c r="L47" s="321"/>
      <c r="M47" s="321"/>
      <c r="N47" s="321"/>
      <c r="O47" s="321"/>
      <c r="P47" s="294"/>
      <c r="Q47" s="294"/>
    </row>
    <row r="48" spans="1:17" ht="12" customHeight="1">
      <c r="A48" s="318" t="s">
        <v>309</v>
      </c>
      <c r="B48" s="319" t="s">
        <v>310</v>
      </c>
      <c r="C48" s="320" t="s">
        <v>308</v>
      </c>
      <c r="D48" s="321">
        <v>328</v>
      </c>
      <c r="E48" s="319">
        <v>7554</v>
      </c>
      <c r="F48" s="322">
        <v>11.430246189917936</v>
      </c>
      <c r="G48" s="323">
        <v>4.04</v>
      </c>
      <c r="H48" s="323">
        <v>4.653679653679654</v>
      </c>
      <c r="I48" s="323">
        <v>2.0175028392010153</v>
      </c>
      <c r="J48" s="323">
        <v>0</v>
      </c>
      <c r="K48" s="321"/>
      <c r="L48" s="321"/>
      <c r="M48" s="321"/>
      <c r="N48" s="321"/>
      <c r="O48" s="321"/>
      <c r="P48" s="294"/>
      <c r="Q48" s="294"/>
    </row>
    <row r="49" spans="1:17" ht="12" customHeight="1">
      <c r="A49" s="318" t="s">
        <v>311</v>
      </c>
      <c r="B49" s="319" t="s">
        <v>312</v>
      </c>
      <c r="C49" s="320" t="s">
        <v>308</v>
      </c>
      <c r="D49" s="321">
        <v>507</v>
      </c>
      <c r="E49" s="319">
        <v>6894</v>
      </c>
      <c r="F49" s="322">
        <v>11.430246189917936</v>
      </c>
      <c r="G49" s="323">
        <v>4.04</v>
      </c>
      <c r="H49" s="323">
        <v>4.653679653679654</v>
      </c>
      <c r="I49" s="323">
        <v>2.0175028392010153</v>
      </c>
      <c r="J49" s="323">
        <v>0</v>
      </c>
      <c r="K49" s="321"/>
      <c r="L49" s="321"/>
      <c r="M49" s="321"/>
      <c r="N49" s="321"/>
      <c r="O49" s="321"/>
      <c r="P49" s="321"/>
      <c r="Q49" s="321"/>
    </row>
    <row r="50" spans="1:17" ht="12" customHeight="1">
      <c r="A50" s="318" t="s">
        <v>313</v>
      </c>
      <c r="B50" s="319" t="s">
        <v>314</v>
      </c>
      <c r="C50" s="320" t="s">
        <v>308</v>
      </c>
      <c r="D50" s="321">
        <v>333</v>
      </c>
      <c r="E50" s="319">
        <v>6979</v>
      </c>
      <c r="F50" s="322">
        <v>11.430246189917936</v>
      </c>
      <c r="G50" s="323">
        <v>4.04</v>
      </c>
      <c r="H50" s="323">
        <v>4.653679653679654</v>
      </c>
      <c r="I50" s="323">
        <v>2.0175028392010153</v>
      </c>
      <c r="J50" s="323">
        <v>0</v>
      </c>
      <c r="K50" s="321"/>
      <c r="L50" s="321"/>
      <c r="M50" s="321"/>
      <c r="N50" s="321"/>
      <c r="O50" s="321"/>
      <c r="P50" s="321"/>
      <c r="Q50" s="321"/>
    </row>
    <row r="51" spans="1:17" ht="12" customHeight="1">
      <c r="A51" s="318" t="s">
        <v>315</v>
      </c>
      <c r="B51" s="319" t="s">
        <v>316</v>
      </c>
      <c r="C51" s="320" t="s">
        <v>308</v>
      </c>
      <c r="D51" s="321">
        <v>388</v>
      </c>
      <c r="E51" s="319">
        <v>7771</v>
      </c>
      <c r="F51" s="322">
        <v>11.430246189917936</v>
      </c>
      <c r="G51" s="323">
        <v>4.04</v>
      </c>
      <c r="H51" s="323">
        <v>4.653679653679654</v>
      </c>
      <c r="I51" s="323">
        <v>2.0175028392010153</v>
      </c>
      <c r="J51" s="323">
        <v>0</v>
      </c>
      <c r="K51" s="321"/>
      <c r="L51" s="321"/>
      <c r="M51" s="321"/>
      <c r="N51" s="321"/>
      <c r="O51" s="321"/>
      <c r="P51" s="321"/>
      <c r="Q51" s="321"/>
    </row>
    <row r="52" spans="1:17" ht="12" customHeight="1">
      <c r="A52" s="318" t="s">
        <v>317</v>
      </c>
      <c r="B52" s="319" t="s">
        <v>318</v>
      </c>
      <c r="C52" s="320" t="s">
        <v>308</v>
      </c>
      <c r="D52" s="321">
        <v>388</v>
      </c>
      <c r="E52" s="319">
        <v>7771</v>
      </c>
      <c r="F52" s="322">
        <v>11.430246189917936</v>
      </c>
      <c r="G52" s="323">
        <v>4.04</v>
      </c>
      <c r="H52" s="323">
        <v>4.653679653679654</v>
      </c>
      <c r="I52" s="323">
        <v>2.0175028392010153</v>
      </c>
      <c r="J52" s="323">
        <v>0</v>
      </c>
      <c r="K52" s="321"/>
      <c r="L52" s="321"/>
      <c r="M52" s="321"/>
      <c r="N52" s="321"/>
      <c r="O52" s="321"/>
      <c r="P52" s="321"/>
      <c r="Q52" s="321"/>
    </row>
    <row r="53" spans="1:17" ht="12" customHeight="1">
      <c r="A53" s="318" t="s">
        <v>319</v>
      </c>
      <c r="B53" s="319" t="s">
        <v>320</v>
      </c>
      <c r="C53" s="320" t="s">
        <v>308</v>
      </c>
      <c r="D53" s="321">
        <v>507</v>
      </c>
      <c r="E53" s="319">
        <v>6894</v>
      </c>
      <c r="F53" s="322">
        <v>11.430246189917936</v>
      </c>
      <c r="G53" s="323">
        <v>4.04</v>
      </c>
      <c r="H53" s="323">
        <v>4.653679653679654</v>
      </c>
      <c r="I53" s="323">
        <v>2.0175028392010153</v>
      </c>
      <c r="J53" s="323">
        <v>0</v>
      </c>
      <c r="K53" s="321"/>
      <c r="L53" s="321"/>
      <c r="M53" s="321"/>
      <c r="N53" s="321"/>
      <c r="O53" s="321"/>
      <c r="P53" s="321"/>
      <c r="Q53" s="321"/>
    </row>
    <row r="54" spans="1:17" ht="12" customHeight="1">
      <c r="A54" s="318" t="s">
        <v>321</v>
      </c>
      <c r="B54" s="319" t="s">
        <v>322</v>
      </c>
      <c r="C54" s="320" t="s">
        <v>308</v>
      </c>
      <c r="D54" s="321">
        <v>388</v>
      </c>
      <c r="E54" s="319">
        <v>7771</v>
      </c>
      <c r="F54" s="322">
        <v>11.430246189917936</v>
      </c>
      <c r="G54" s="323">
        <v>4.04</v>
      </c>
      <c r="H54" s="323">
        <v>4.653679653679654</v>
      </c>
      <c r="I54" s="323">
        <v>2.0175028392010153</v>
      </c>
      <c r="J54" s="323">
        <v>0</v>
      </c>
      <c r="K54" s="321"/>
      <c r="L54" s="321"/>
      <c r="M54" s="321"/>
      <c r="N54" s="321"/>
      <c r="O54" s="321"/>
      <c r="P54" s="321"/>
      <c r="Q54" s="321"/>
    </row>
    <row r="55" spans="1:17" ht="12" customHeight="1">
      <c r="A55" s="318" t="s">
        <v>323</v>
      </c>
      <c r="B55" s="319" t="s">
        <v>324</v>
      </c>
      <c r="C55" s="320" t="s">
        <v>308</v>
      </c>
      <c r="D55" s="321">
        <v>388</v>
      </c>
      <c r="E55" s="319">
        <v>7771</v>
      </c>
      <c r="F55" s="322">
        <v>11.430246189917936</v>
      </c>
      <c r="G55" s="323">
        <v>4.04</v>
      </c>
      <c r="H55" s="323">
        <v>4.653679653679654</v>
      </c>
      <c r="I55" s="323">
        <v>2.0175028392010153</v>
      </c>
      <c r="J55" s="323">
        <v>0</v>
      </c>
      <c r="K55" s="321"/>
      <c r="L55" s="321"/>
      <c r="M55" s="321"/>
      <c r="N55" s="321"/>
      <c r="O55" s="321"/>
      <c r="P55" s="321"/>
      <c r="Q55" s="321"/>
    </row>
    <row r="56" spans="1:17" ht="12" customHeight="1">
      <c r="A56" s="318" t="s">
        <v>325</v>
      </c>
      <c r="B56" s="319" t="s">
        <v>326</v>
      </c>
      <c r="C56" s="320" t="s">
        <v>327</v>
      </c>
      <c r="D56" s="321">
        <v>333</v>
      </c>
      <c r="E56" s="319">
        <v>6979</v>
      </c>
      <c r="F56" s="322">
        <v>21.395076201641263</v>
      </c>
      <c r="G56" s="323">
        <v>5.277507302823759</v>
      </c>
      <c r="H56" s="323">
        <v>4.653679653679654</v>
      </c>
      <c r="I56" s="323">
        <v>2.0175028392010153</v>
      </c>
      <c r="J56" s="323">
        <v>1.9036000000000002</v>
      </c>
      <c r="K56" s="321"/>
      <c r="L56" s="321"/>
      <c r="M56" s="321"/>
      <c r="N56" s="321"/>
      <c r="O56" s="321"/>
      <c r="P56" s="321"/>
      <c r="Q56" s="321"/>
    </row>
    <row r="57" spans="1:17" ht="12" customHeight="1">
      <c r="A57" s="318" t="s">
        <v>328</v>
      </c>
      <c r="B57" s="319" t="s">
        <v>326</v>
      </c>
      <c r="C57" s="320" t="s">
        <v>327</v>
      </c>
      <c r="D57" s="321">
        <v>677</v>
      </c>
      <c r="E57" s="319">
        <v>6151</v>
      </c>
      <c r="F57" s="322">
        <v>21.395076201641263</v>
      </c>
      <c r="G57" s="323">
        <v>5.277507302823759</v>
      </c>
      <c r="H57" s="323">
        <v>4.653679653679654</v>
      </c>
      <c r="I57" s="323">
        <v>2.0175028392010153</v>
      </c>
      <c r="J57" s="323">
        <v>1.9036000000000002</v>
      </c>
      <c r="K57" s="321"/>
      <c r="L57" s="321"/>
      <c r="M57" s="321"/>
      <c r="N57" s="321"/>
      <c r="O57" s="321"/>
      <c r="P57" s="294"/>
      <c r="Q57" s="294"/>
    </row>
    <row r="58" spans="1:17" ht="12" customHeight="1">
      <c r="A58" s="318" t="s">
        <v>329</v>
      </c>
      <c r="B58" s="319" t="s">
        <v>330</v>
      </c>
      <c r="C58" s="320" t="s">
        <v>327</v>
      </c>
      <c r="D58" s="321">
        <v>333</v>
      </c>
      <c r="E58" s="319">
        <v>6979</v>
      </c>
      <c r="F58" s="322">
        <v>21.395076201641263</v>
      </c>
      <c r="G58" s="323">
        <v>5.277507302823759</v>
      </c>
      <c r="H58" s="323">
        <v>4.653679653679654</v>
      </c>
      <c r="I58" s="323">
        <v>2.0175028392010153</v>
      </c>
      <c r="J58" s="323">
        <v>1.9036000000000002</v>
      </c>
      <c r="K58" s="321"/>
      <c r="L58" s="321"/>
      <c r="M58" s="321"/>
      <c r="N58" s="321"/>
      <c r="O58" s="321"/>
      <c r="P58" s="321"/>
      <c r="Q58" s="321"/>
    </row>
    <row r="59" spans="1:17" ht="12" customHeight="1">
      <c r="A59" s="318" t="s">
        <v>331</v>
      </c>
      <c r="B59" s="319" t="s">
        <v>332</v>
      </c>
      <c r="C59" s="320" t="s">
        <v>327</v>
      </c>
      <c r="D59" s="321">
        <v>606</v>
      </c>
      <c r="E59" s="319">
        <v>5884</v>
      </c>
      <c r="F59" s="322">
        <v>21.395076201641263</v>
      </c>
      <c r="G59" s="323">
        <v>5.277507302823759</v>
      </c>
      <c r="H59" s="323">
        <v>4.653679653679654</v>
      </c>
      <c r="I59" s="323">
        <v>2.0175028392010153</v>
      </c>
      <c r="J59" s="323">
        <v>1.9036000000000002</v>
      </c>
      <c r="K59" s="321"/>
      <c r="L59" s="321"/>
      <c r="M59" s="321"/>
      <c r="N59" s="321"/>
      <c r="O59" s="321"/>
      <c r="P59" s="294"/>
      <c r="Q59" s="294"/>
    </row>
    <row r="60" spans="1:17" ht="12" customHeight="1">
      <c r="A60" s="318" t="s">
        <v>333</v>
      </c>
      <c r="B60" s="319" t="s">
        <v>334</v>
      </c>
      <c r="C60" s="320" t="s">
        <v>327</v>
      </c>
      <c r="D60" s="321">
        <v>677</v>
      </c>
      <c r="E60" s="319">
        <v>6151</v>
      </c>
      <c r="F60" s="322">
        <v>21.395076201641263</v>
      </c>
      <c r="G60" s="323">
        <v>5.277507302823759</v>
      </c>
      <c r="H60" s="323">
        <v>4.653679653679654</v>
      </c>
      <c r="I60" s="323">
        <v>2.0175028392010153</v>
      </c>
      <c r="J60" s="323">
        <v>1.9036000000000002</v>
      </c>
      <c r="K60" s="321"/>
      <c r="L60" s="321"/>
      <c r="M60" s="321"/>
      <c r="N60" s="321"/>
      <c r="O60" s="321"/>
      <c r="P60" s="294"/>
      <c r="Q60" s="294"/>
    </row>
    <row r="61" spans="1:17" ht="12" customHeight="1">
      <c r="A61" s="318" t="s">
        <v>335</v>
      </c>
      <c r="B61" s="319" t="s">
        <v>334</v>
      </c>
      <c r="C61" s="320" t="s">
        <v>327</v>
      </c>
      <c r="D61" s="321">
        <v>677</v>
      </c>
      <c r="E61" s="319">
        <v>6151</v>
      </c>
      <c r="F61" s="322">
        <v>21.395076201641263</v>
      </c>
      <c r="G61" s="323">
        <v>5.277507302823759</v>
      </c>
      <c r="H61" s="323">
        <v>4.653679653679654</v>
      </c>
      <c r="I61" s="323">
        <v>2.0175028392010153</v>
      </c>
      <c r="J61" s="323">
        <v>1.9036000000000002</v>
      </c>
      <c r="K61" s="321"/>
      <c r="L61" s="321"/>
      <c r="M61" s="321"/>
      <c r="N61" s="321"/>
      <c r="O61" s="321"/>
      <c r="P61" s="294"/>
      <c r="Q61" s="294"/>
    </row>
    <row r="62" spans="1:17" ht="12" customHeight="1">
      <c r="A62" s="318" t="s">
        <v>336</v>
      </c>
      <c r="B62" s="319" t="s">
        <v>337</v>
      </c>
      <c r="C62" s="320" t="s">
        <v>327</v>
      </c>
      <c r="D62" s="321">
        <v>724</v>
      </c>
      <c r="E62" s="319">
        <v>5537</v>
      </c>
      <c r="F62" s="322">
        <v>21.395076201641263</v>
      </c>
      <c r="G62" s="323">
        <v>5.277507302823759</v>
      </c>
      <c r="H62" s="323">
        <v>4.653679653679654</v>
      </c>
      <c r="I62" s="323">
        <v>2.0175028392010153</v>
      </c>
      <c r="J62" s="323">
        <v>1.9036000000000002</v>
      </c>
      <c r="K62" s="321"/>
      <c r="L62" s="321"/>
      <c r="M62" s="321"/>
      <c r="N62" s="321"/>
      <c r="O62" s="321"/>
      <c r="P62" s="294"/>
      <c r="Q62" s="294"/>
    </row>
    <row r="63" spans="1:17" ht="12" customHeight="1">
      <c r="A63" s="318" t="s">
        <v>338</v>
      </c>
      <c r="B63" s="319" t="s">
        <v>339</v>
      </c>
      <c r="C63" s="320" t="s">
        <v>327</v>
      </c>
      <c r="D63" s="321">
        <v>677</v>
      </c>
      <c r="E63" s="319">
        <v>6151</v>
      </c>
      <c r="F63" s="322">
        <v>21.395076201641263</v>
      </c>
      <c r="G63" s="323">
        <v>5.277507302823759</v>
      </c>
      <c r="H63" s="323">
        <v>4.653679653679654</v>
      </c>
      <c r="I63" s="323">
        <v>2.0175028392010153</v>
      </c>
      <c r="J63" s="323">
        <v>1.9036000000000002</v>
      </c>
      <c r="K63" s="321"/>
      <c r="L63" s="321"/>
      <c r="M63" s="321"/>
      <c r="N63" s="321"/>
      <c r="O63" s="321"/>
      <c r="P63" s="294"/>
      <c r="Q63" s="294"/>
    </row>
    <row r="64" spans="1:17" ht="12" customHeight="1">
      <c r="A64" s="318" t="s">
        <v>340</v>
      </c>
      <c r="B64" s="319" t="s">
        <v>341</v>
      </c>
      <c r="C64" s="320" t="s">
        <v>327</v>
      </c>
      <c r="D64" s="321">
        <v>724</v>
      </c>
      <c r="E64" s="319">
        <v>5537</v>
      </c>
      <c r="F64" s="322">
        <v>21.395076201641263</v>
      </c>
      <c r="G64" s="323">
        <v>5.277507302823759</v>
      </c>
      <c r="H64" s="323">
        <v>4.653679653679654</v>
      </c>
      <c r="I64" s="323">
        <v>2.0175028392010153</v>
      </c>
      <c r="J64" s="323">
        <v>1.9036000000000002</v>
      </c>
      <c r="K64" s="321"/>
      <c r="L64" s="321"/>
      <c r="M64" s="321"/>
      <c r="N64" s="321"/>
      <c r="O64" s="321"/>
      <c r="P64" s="294"/>
      <c r="Q64" s="294"/>
    </row>
    <row r="65" spans="1:17" ht="12" customHeight="1">
      <c r="A65" s="318" t="s">
        <v>342</v>
      </c>
      <c r="B65" s="319" t="s">
        <v>341</v>
      </c>
      <c r="C65" s="320" t="s">
        <v>327</v>
      </c>
      <c r="D65" s="321">
        <v>724</v>
      </c>
      <c r="E65" s="319">
        <v>5537</v>
      </c>
      <c r="F65" s="322">
        <v>21.395076201641263</v>
      </c>
      <c r="G65" s="323">
        <v>5.277507302823759</v>
      </c>
      <c r="H65" s="323">
        <v>4.653679653679654</v>
      </c>
      <c r="I65" s="323">
        <v>2.0175028392010153</v>
      </c>
      <c r="J65" s="323">
        <v>1.9036000000000002</v>
      </c>
      <c r="K65" s="321"/>
      <c r="L65" s="321"/>
      <c r="M65" s="321"/>
      <c r="N65" s="321"/>
      <c r="O65" s="321"/>
      <c r="P65" s="294"/>
      <c r="Q65" s="294"/>
    </row>
    <row r="66" spans="1:17" ht="12" customHeight="1">
      <c r="A66" s="318" t="s">
        <v>343</v>
      </c>
      <c r="B66" s="319" t="s">
        <v>344</v>
      </c>
      <c r="C66" s="320" t="s">
        <v>345</v>
      </c>
      <c r="D66" s="321">
        <v>1052</v>
      </c>
      <c r="E66" s="319">
        <v>4910</v>
      </c>
      <c r="F66" s="322">
        <v>22.27432590855803</v>
      </c>
      <c r="G66" s="323">
        <v>3.5150925024342747</v>
      </c>
      <c r="H66" s="323">
        <v>5.028860028860029</v>
      </c>
      <c r="I66" s="323">
        <v>1.9774200013360947</v>
      </c>
      <c r="J66" s="323">
        <v>1.6684</v>
      </c>
      <c r="K66" s="321"/>
      <c r="L66" s="321"/>
      <c r="M66" s="321"/>
      <c r="N66" s="321"/>
      <c r="O66" s="321"/>
      <c r="P66" s="294"/>
      <c r="Q66" s="294"/>
    </row>
    <row r="67" spans="1:17" ht="12" customHeight="1">
      <c r="A67" s="318" t="s">
        <v>346</v>
      </c>
      <c r="B67" s="319" t="s">
        <v>344</v>
      </c>
      <c r="C67" s="320" t="s">
        <v>345</v>
      </c>
      <c r="D67" s="321">
        <v>1201</v>
      </c>
      <c r="E67" s="319">
        <v>4888</v>
      </c>
      <c r="F67" s="322">
        <v>22.27432590855803</v>
      </c>
      <c r="G67" s="323">
        <v>3.5150925024342747</v>
      </c>
      <c r="H67" s="323">
        <v>5.028860028860029</v>
      </c>
      <c r="I67" s="323">
        <v>1.9774200013360947</v>
      </c>
      <c r="J67" s="323">
        <v>1.6684</v>
      </c>
      <c r="K67" s="321"/>
      <c r="L67" s="321"/>
      <c r="M67" s="321"/>
      <c r="N67" s="321"/>
      <c r="O67" s="321"/>
      <c r="P67" s="294"/>
      <c r="Q67" s="294"/>
    </row>
    <row r="68" spans="1:17" ht="12" customHeight="1">
      <c r="A68" s="318" t="s">
        <v>347</v>
      </c>
      <c r="B68" s="319" t="s">
        <v>348</v>
      </c>
      <c r="C68" s="320" t="s">
        <v>345</v>
      </c>
      <c r="D68" s="321">
        <v>1201</v>
      </c>
      <c r="E68" s="319">
        <v>4888</v>
      </c>
      <c r="F68" s="322">
        <v>22.27432590855803</v>
      </c>
      <c r="G68" s="323">
        <v>3.5150925024342747</v>
      </c>
      <c r="H68" s="323">
        <v>5.028860028860029</v>
      </c>
      <c r="I68" s="323">
        <v>1.9774200013360947</v>
      </c>
      <c r="J68" s="323">
        <v>1.6684</v>
      </c>
      <c r="K68" s="321"/>
      <c r="L68" s="321"/>
      <c r="M68" s="321"/>
      <c r="N68" s="321"/>
      <c r="O68" s="321"/>
      <c r="P68" s="294"/>
      <c r="Q68" s="294"/>
    </row>
    <row r="69" spans="1:17" ht="12" customHeight="1">
      <c r="A69" s="318" t="s">
        <v>349</v>
      </c>
      <c r="B69" s="319" t="s">
        <v>350</v>
      </c>
      <c r="C69" s="320" t="s">
        <v>345</v>
      </c>
      <c r="D69" s="321">
        <v>1201</v>
      </c>
      <c r="E69" s="319">
        <v>4888</v>
      </c>
      <c r="F69" s="322">
        <v>22.27432590855803</v>
      </c>
      <c r="G69" s="323">
        <v>3.5150925024342747</v>
      </c>
      <c r="H69" s="323">
        <v>5.028860028860029</v>
      </c>
      <c r="I69" s="323">
        <v>1.9774200013360947</v>
      </c>
      <c r="J69" s="323">
        <v>1.6684</v>
      </c>
      <c r="K69" s="321"/>
      <c r="L69" s="321"/>
      <c r="M69" s="321"/>
      <c r="N69" s="321"/>
      <c r="O69" s="321"/>
      <c r="P69" s="294"/>
      <c r="Q69" s="294"/>
    </row>
    <row r="70" spans="1:17" ht="12" customHeight="1">
      <c r="A70" s="318" t="s">
        <v>351</v>
      </c>
      <c r="B70" s="319" t="s">
        <v>352</v>
      </c>
      <c r="C70" s="320" t="s">
        <v>345</v>
      </c>
      <c r="D70" s="321">
        <v>1201</v>
      </c>
      <c r="E70" s="319">
        <v>4888</v>
      </c>
      <c r="F70" s="322">
        <v>22.27432590855803</v>
      </c>
      <c r="G70" s="323">
        <v>3.5150925024342747</v>
      </c>
      <c r="H70" s="323">
        <v>5.028860028860029</v>
      </c>
      <c r="I70" s="323">
        <v>1.9774200013360947</v>
      </c>
      <c r="J70" s="323">
        <v>1.6684</v>
      </c>
      <c r="K70" s="321"/>
      <c r="L70" s="321"/>
      <c r="M70" s="321"/>
      <c r="N70" s="321"/>
      <c r="O70" s="321"/>
      <c r="P70" s="294"/>
      <c r="Q70" s="294"/>
    </row>
    <row r="71" spans="1:17" ht="12" customHeight="1">
      <c r="A71" s="318" t="s">
        <v>353</v>
      </c>
      <c r="B71" s="319" t="s">
        <v>352</v>
      </c>
      <c r="C71" s="320" t="s">
        <v>345</v>
      </c>
      <c r="D71" s="321">
        <v>1201</v>
      </c>
      <c r="E71" s="319">
        <v>4888</v>
      </c>
      <c r="F71" s="322">
        <v>22.27432590855803</v>
      </c>
      <c r="G71" s="323">
        <v>3.5150925024342747</v>
      </c>
      <c r="H71" s="323">
        <v>5.028860028860029</v>
      </c>
      <c r="I71" s="323">
        <v>1.9774200013360947</v>
      </c>
      <c r="J71" s="323">
        <v>1.6684</v>
      </c>
      <c r="K71" s="321"/>
      <c r="L71" s="321"/>
      <c r="M71" s="321"/>
      <c r="N71" s="321"/>
      <c r="O71" s="321"/>
      <c r="P71" s="294"/>
      <c r="Q71" s="294"/>
    </row>
    <row r="72" spans="1:17" ht="12" customHeight="1">
      <c r="A72" s="318" t="s">
        <v>354</v>
      </c>
      <c r="B72" s="319" t="s">
        <v>355</v>
      </c>
      <c r="C72" s="320" t="s">
        <v>345</v>
      </c>
      <c r="D72" s="321">
        <v>1201</v>
      </c>
      <c r="E72" s="319">
        <v>4888</v>
      </c>
      <c r="F72" s="322">
        <v>22.27432590855803</v>
      </c>
      <c r="G72" s="323">
        <v>3.5150925024342747</v>
      </c>
      <c r="H72" s="323">
        <v>5.028860028860029</v>
      </c>
      <c r="I72" s="323">
        <v>1.9774200013360947</v>
      </c>
      <c r="J72" s="323">
        <v>1.6684</v>
      </c>
      <c r="K72" s="321"/>
      <c r="L72" s="321"/>
      <c r="M72" s="321"/>
      <c r="N72" s="321"/>
      <c r="O72" s="321"/>
      <c r="P72" s="294"/>
      <c r="Q72" s="294"/>
    </row>
    <row r="73" spans="1:17" ht="12" customHeight="1">
      <c r="A73" s="318" t="s">
        <v>356</v>
      </c>
      <c r="B73" s="319" t="s">
        <v>357</v>
      </c>
      <c r="C73" s="320" t="s">
        <v>345</v>
      </c>
      <c r="D73" s="321">
        <v>1201</v>
      </c>
      <c r="E73" s="319">
        <v>4888</v>
      </c>
      <c r="F73" s="322">
        <v>22.27432590855803</v>
      </c>
      <c r="G73" s="323">
        <v>3.5150925024342747</v>
      </c>
      <c r="H73" s="323">
        <v>5.028860028860029</v>
      </c>
      <c r="I73" s="323">
        <v>1.9774200013360947</v>
      </c>
      <c r="J73" s="323">
        <v>1.6684</v>
      </c>
      <c r="K73" s="321"/>
      <c r="L73" s="321"/>
      <c r="M73" s="321"/>
      <c r="N73" s="321"/>
      <c r="O73" s="321"/>
      <c r="P73" s="294"/>
      <c r="Q73" s="294"/>
    </row>
    <row r="74" spans="1:17" ht="12" customHeight="1">
      <c r="A74" s="318" t="s">
        <v>358</v>
      </c>
      <c r="B74" s="319" t="s">
        <v>359</v>
      </c>
      <c r="C74" s="320" t="s">
        <v>345</v>
      </c>
      <c r="D74" s="321">
        <v>773</v>
      </c>
      <c r="E74" s="319">
        <v>5785</v>
      </c>
      <c r="F74" s="322">
        <v>22.27432590855803</v>
      </c>
      <c r="G74" s="323">
        <v>3.5150925024342747</v>
      </c>
      <c r="H74" s="323">
        <v>5.028860028860029</v>
      </c>
      <c r="I74" s="323">
        <v>1.9774200013360947</v>
      </c>
      <c r="J74" s="323">
        <v>1.6684</v>
      </c>
      <c r="K74" s="321"/>
      <c r="L74" s="321"/>
      <c r="M74" s="321"/>
      <c r="N74" s="321"/>
      <c r="O74" s="321"/>
      <c r="P74" s="321"/>
      <c r="Q74" s="321"/>
    </row>
    <row r="75" spans="1:17" ht="12" customHeight="1">
      <c r="A75" s="318" t="s">
        <v>360</v>
      </c>
      <c r="B75" s="319" t="s">
        <v>361</v>
      </c>
      <c r="C75" s="320" t="s">
        <v>345</v>
      </c>
      <c r="D75" s="321">
        <v>1201</v>
      </c>
      <c r="E75" s="319">
        <v>4888</v>
      </c>
      <c r="F75" s="322">
        <v>22.27432590855803</v>
      </c>
      <c r="G75" s="323">
        <v>3.5150925024342747</v>
      </c>
      <c r="H75" s="323">
        <v>5.028860028860029</v>
      </c>
      <c r="I75" s="323">
        <v>1.9774200013360947</v>
      </c>
      <c r="J75" s="323">
        <v>1.6684</v>
      </c>
      <c r="K75" s="321"/>
      <c r="L75" s="321"/>
      <c r="M75" s="321"/>
      <c r="N75" s="321"/>
      <c r="O75" s="321"/>
      <c r="P75" s="294"/>
      <c r="Q75" s="294"/>
    </row>
    <row r="76" spans="1:17" ht="12" customHeight="1">
      <c r="A76" s="318" t="s">
        <v>362</v>
      </c>
      <c r="B76" s="319" t="s">
        <v>363</v>
      </c>
      <c r="C76" s="320" t="s">
        <v>345</v>
      </c>
      <c r="D76" s="321">
        <v>1101</v>
      </c>
      <c r="E76" s="319">
        <v>4954</v>
      </c>
      <c r="F76" s="322">
        <v>22.27432590855803</v>
      </c>
      <c r="G76" s="323">
        <v>3.5150925024342747</v>
      </c>
      <c r="H76" s="323">
        <v>5.028860028860029</v>
      </c>
      <c r="I76" s="323">
        <v>1.9774200013360947</v>
      </c>
      <c r="J76" s="323">
        <v>1.6684</v>
      </c>
      <c r="K76" s="321"/>
      <c r="L76" s="321"/>
      <c r="M76" s="321"/>
      <c r="N76" s="321"/>
      <c r="O76" s="321"/>
      <c r="P76" s="294"/>
      <c r="Q76" s="294"/>
    </row>
    <row r="77" spans="1:17" ht="12" customHeight="1">
      <c r="A77" s="318" t="s">
        <v>364</v>
      </c>
      <c r="B77" s="319" t="s">
        <v>365</v>
      </c>
      <c r="C77" s="320" t="s">
        <v>345</v>
      </c>
      <c r="D77" s="321">
        <v>1101</v>
      </c>
      <c r="E77" s="319">
        <v>4954</v>
      </c>
      <c r="F77" s="322">
        <v>22.27432590855803</v>
      </c>
      <c r="G77" s="323">
        <v>3.5150925024342747</v>
      </c>
      <c r="H77" s="323">
        <v>5.028860028860029</v>
      </c>
      <c r="I77" s="323">
        <v>1.9774200013360947</v>
      </c>
      <c r="J77" s="323">
        <v>1.6684</v>
      </c>
      <c r="K77" s="321"/>
      <c r="L77" s="321"/>
      <c r="M77" s="321"/>
      <c r="N77" s="321"/>
      <c r="O77" s="321"/>
      <c r="P77" s="294"/>
      <c r="Q77" s="294"/>
    </row>
    <row r="78" spans="1:17" ht="12" customHeight="1">
      <c r="A78" s="318" t="s">
        <v>366</v>
      </c>
      <c r="B78" s="319" t="s">
        <v>367</v>
      </c>
      <c r="C78" s="320" t="s">
        <v>345</v>
      </c>
      <c r="D78" s="321">
        <v>826</v>
      </c>
      <c r="E78" s="319">
        <v>5169</v>
      </c>
      <c r="F78" s="322">
        <v>22.27432590855803</v>
      </c>
      <c r="G78" s="323">
        <v>3.5150925024342747</v>
      </c>
      <c r="H78" s="323">
        <v>5.028860028860029</v>
      </c>
      <c r="I78" s="323">
        <v>1.9774200013360947</v>
      </c>
      <c r="J78" s="323">
        <v>1.6684</v>
      </c>
      <c r="K78" s="321"/>
      <c r="L78" s="321"/>
      <c r="M78" s="321"/>
      <c r="N78" s="321"/>
      <c r="O78" s="321"/>
      <c r="P78" s="294"/>
      <c r="Q78" s="294"/>
    </row>
    <row r="79" spans="1:17" ht="12" customHeight="1">
      <c r="A79" s="318" t="s">
        <v>368</v>
      </c>
      <c r="B79" s="319" t="s">
        <v>367</v>
      </c>
      <c r="C79" s="320" t="s">
        <v>345</v>
      </c>
      <c r="D79" s="321">
        <v>1046</v>
      </c>
      <c r="E79" s="319">
        <v>4937</v>
      </c>
      <c r="F79" s="322">
        <v>22.27432590855803</v>
      </c>
      <c r="G79" s="323">
        <v>3.5150925024342747</v>
      </c>
      <c r="H79" s="323">
        <v>5.028860028860029</v>
      </c>
      <c r="I79" s="323">
        <v>1.9774200013360947</v>
      </c>
      <c r="J79" s="323">
        <v>1.6684</v>
      </c>
      <c r="K79" s="321"/>
      <c r="L79" s="321"/>
      <c r="M79" s="321"/>
      <c r="N79" s="321"/>
      <c r="O79" s="321"/>
      <c r="P79" s="294"/>
      <c r="Q79" s="294"/>
    </row>
    <row r="80" spans="1:17" ht="12" customHeight="1">
      <c r="A80" s="318" t="s">
        <v>369</v>
      </c>
      <c r="B80" s="319" t="s">
        <v>370</v>
      </c>
      <c r="C80" s="320" t="s">
        <v>345</v>
      </c>
      <c r="D80" s="321">
        <v>826</v>
      </c>
      <c r="E80" s="319">
        <v>5169</v>
      </c>
      <c r="F80" s="322">
        <v>22.27432590855803</v>
      </c>
      <c r="G80" s="323">
        <v>3.5150925024342747</v>
      </c>
      <c r="H80" s="323">
        <v>5.028860028860029</v>
      </c>
      <c r="I80" s="323">
        <v>1.9774200013360947</v>
      </c>
      <c r="J80" s="323">
        <v>1.6684</v>
      </c>
      <c r="K80" s="321"/>
      <c r="L80" s="321"/>
      <c r="M80" s="321"/>
      <c r="N80" s="321"/>
      <c r="O80" s="321"/>
      <c r="P80" s="321"/>
      <c r="Q80" s="321"/>
    </row>
    <row r="81" spans="1:17" ht="12" customHeight="1">
      <c r="A81" s="318" t="s">
        <v>371</v>
      </c>
      <c r="B81" s="319" t="s">
        <v>372</v>
      </c>
      <c r="C81" s="320" t="s">
        <v>345</v>
      </c>
      <c r="D81" s="321">
        <v>1201</v>
      </c>
      <c r="E81" s="319">
        <v>4888</v>
      </c>
      <c r="F81" s="322">
        <v>22.27432590855803</v>
      </c>
      <c r="G81" s="323">
        <v>3.5150925024342747</v>
      </c>
      <c r="H81" s="323">
        <v>5.028860028860029</v>
      </c>
      <c r="I81" s="323">
        <v>1.9774200013360947</v>
      </c>
      <c r="J81" s="323">
        <v>1.6684</v>
      </c>
      <c r="K81" s="321"/>
      <c r="L81" s="321"/>
      <c r="M81" s="321"/>
      <c r="N81" s="321"/>
      <c r="O81" s="321"/>
      <c r="P81" s="294"/>
      <c r="Q81" s="294"/>
    </row>
    <row r="82" spans="1:17" ht="12" customHeight="1">
      <c r="A82" s="318" t="s">
        <v>373</v>
      </c>
      <c r="B82" s="319" t="s">
        <v>372</v>
      </c>
      <c r="C82" s="320" t="s">
        <v>345</v>
      </c>
      <c r="D82" s="321">
        <v>1201</v>
      </c>
      <c r="E82" s="319">
        <v>4888</v>
      </c>
      <c r="F82" s="322">
        <v>22.27432590855803</v>
      </c>
      <c r="G82" s="323">
        <v>3.5150925024342747</v>
      </c>
      <c r="H82" s="323">
        <v>5.028860028860029</v>
      </c>
      <c r="I82" s="323">
        <v>1.9774200013360947</v>
      </c>
      <c r="J82" s="323">
        <v>1.6684</v>
      </c>
      <c r="K82" s="321"/>
      <c r="L82" s="321"/>
      <c r="M82" s="321"/>
      <c r="N82" s="321"/>
      <c r="O82" s="321"/>
      <c r="P82" s="294"/>
      <c r="Q82" s="294"/>
    </row>
    <row r="83" spans="1:17" ht="12" customHeight="1">
      <c r="A83" s="318" t="s">
        <v>374</v>
      </c>
      <c r="B83" s="319" t="s">
        <v>375</v>
      </c>
      <c r="C83" s="320" t="s">
        <v>345</v>
      </c>
      <c r="D83" s="321">
        <v>826</v>
      </c>
      <c r="E83" s="319">
        <v>5169</v>
      </c>
      <c r="F83" s="322">
        <v>22.27432590855803</v>
      </c>
      <c r="G83" s="323">
        <v>3.5150925024342747</v>
      </c>
      <c r="H83" s="323">
        <v>5.028860028860029</v>
      </c>
      <c r="I83" s="323">
        <v>1.9774200013360947</v>
      </c>
      <c r="J83" s="323">
        <v>1.6684</v>
      </c>
      <c r="K83" s="321"/>
      <c r="L83" s="321"/>
      <c r="M83" s="321"/>
      <c r="N83" s="321"/>
      <c r="O83" s="321"/>
      <c r="P83" s="294"/>
      <c r="Q83" s="294"/>
    </row>
    <row r="84" spans="1:17" ht="12" customHeight="1">
      <c r="A84" s="318" t="s">
        <v>376</v>
      </c>
      <c r="B84" s="319" t="s">
        <v>377</v>
      </c>
      <c r="C84" s="320" t="s">
        <v>345</v>
      </c>
      <c r="D84" s="321">
        <v>1201</v>
      </c>
      <c r="E84" s="319">
        <v>4888</v>
      </c>
      <c r="F84" s="322">
        <v>22.27432590855803</v>
      </c>
      <c r="G84" s="323">
        <v>3.5150925024342747</v>
      </c>
      <c r="H84" s="323">
        <v>5.028860028860029</v>
      </c>
      <c r="I84" s="323">
        <v>1.9774200013360947</v>
      </c>
      <c r="J84" s="323">
        <v>1.6684</v>
      </c>
      <c r="K84" s="321"/>
      <c r="L84" s="321"/>
      <c r="M84" s="321"/>
      <c r="N84" s="321"/>
      <c r="O84" s="321"/>
      <c r="P84" s="294"/>
      <c r="Q84" s="294"/>
    </row>
    <row r="85" spans="1:17" ht="12" customHeight="1">
      <c r="A85" s="318" t="s">
        <v>378</v>
      </c>
      <c r="B85" s="319" t="s">
        <v>377</v>
      </c>
      <c r="C85" s="320" t="s">
        <v>345</v>
      </c>
      <c r="D85" s="321">
        <v>1201</v>
      </c>
      <c r="E85" s="319">
        <v>4888</v>
      </c>
      <c r="F85" s="322">
        <v>22.27432590855803</v>
      </c>
      <c r="G85" s="323">
        <v>3.5150925024342747</v>
      </c>
      <c r="H85" s="323">
        <v>5.028860028860029</v>
      </c>
      <c r="I85" s="323">
        <v>1.9774200013360947</v>
      </c>
      <c r="J85" s="323">
        <v>1.6684</v>
      </c>
      <c r="K85" s="321"/>
      <c r="L85" s="321"/>
      <c r="M85" s="321"/>
      <c r="N85" s="321"/>
      <c r="O85" s="321"/>
      <c r="P85" s="321"/>
      <c r="Q85" s="321"/>
    </row>
    <row r="86" spans="1:17" ht="12" customHeight="1">
      <c r="A86" s="320" t="s">
        <v>379</v>
      </c>
      <c r="B86" s="319" t="s">
        <v>380</v>
      </c>
      <c r="C86" s="320" t="s">
        <v>381</v>
      </c>
      <c r="D86" s="321">
        <v>1096</v>
      </c>
      <c r="E86" s="319">
        <v>4805</v>
      </c>
      <c r="F86" s="322">
        <v>13.774912075029308</v>
      </c>
      <c r="G86" s="323">
        <v>4.333008763388511</v>
      </c>
      <c r="H86" s="323">
        <v>4.134199134199134</v>
      </c>
      <c r="I86" s="323">
        <v>2.2980827042554615</v>
      </c>
      <c r="J86" s="323">
        <v>1.4976</v>
      </c>
      <c r="K86" s="321"/>
      <c r="L86" s="321"/>
      <c r="M86" s="321"/>
      <c r="N86" s="321"/>
      <c r="O86" s="321"/>
      <c r="P86" s="294"/>
      <c r="Q86" s="294"/>
    </row>
    <row r="87" spans="1:17" ht="12" customHeight="1">
      <c r="A87" s="320" t="s">
        <v>382</v>
      </c>
      <c r="B87" s="319" t="s">
        <v>380</v>
      </c>
      <c r="C87" s="320" t="s">
        <v>381</v>
      </c>
      <c r="D87" s="321">
        <v>1096</v>
      </c>
      <c r="E87" s="319">
        <v>4805</v>
      </c>
      <c r="F87" s="322">
        <v>13.774912075029308</v>
      </c>
      <c r="G87" s="323">
        <v>4.333008763388511</v>
      </c>
      <c r="H87" s="323">
        <v>4.134199134199134</v>
      </c>
      <c r="I87" s="323">
        <v>2.2980827042554615</v>
      </c>
      <c r="J87" s="323">
        <v>1.4976</v>
      </c>
      <c r="K87" s="321"/>
      <c r="L87" s="321"/>
      <c r="M87" s="321"/>
      <c r="N87" s="321"/>
      <c r="O87" s="321"/>
      <c r="P87" s="294"/>
      <c r="Q87" s="294"/>
    </row>
    <row r="88" spans="1:17" ht="12" customHeight="1">
      <c r="A88" s="320" t="s">
        <v>383</v>
      </c>
      <c r="B88" s="319" t="s">
        <v>380</v>
      </c>
      <c r="C88" s="320" t="s">
        <v>381</v>
      </c>
      <c r="D88" s="321">
        <v>1096</v>
      </c>
      <c r="E88" s="319">
        <v>4805</v>
      </c>
      <c r="F88" s="322">
        <v>13.774912075029308</v>
      </c>
      <c r="G88" s="323">
        <v>4.333008763388511</v>
      </c>
      <c r="H88" s="323">
        <v>4.134199134199134</v>
      </c>
      <c r="I88" s="323">
        <v>2.2980827042554615</v>
      </c>
      <c r="J88" s="323">
        <v>1.4976</v>
      </c>
      <c r="K88" s="321"/>
      <c r="L88" s="321"/>
      <c r="M88" s="321"/>
      <c r="N88" s="321"/>
      <c r="O88" s="321"/>
      <c r="P88" s="294"/>
      <c r="Q88" s="294"/>
    </row>
    <row r="89" spans="1:17" ht="12" customHeight="1">
      <c r="A89" s="320" t="s">
        <v>384</v>
      </c>
      <c r="B89" s="319" t="s">
        <v>385</v>
      </c>
      <c r="C89" s="320" t="s">
        <v>381</v>
      </c>
      <c r="D89" s="321">
        <v>1052</v>
      </c>
      <c r="E89" s="319">
        <v>4910</v>
      </c>
      <c r="F89" s="322">
        <v>13.774912075029308</v>
      </c>
      <c r="G89" s="323">
        <v>4.333008763388511</v>
      </c>
      <c r="H89" s="323">
        <v>4.134199134199134</v>
      </c>
      <c r="I89" s="323">
        <v>2.2980827042554615</v>
      </c>
      <c r="J89" s="323">
        <v>1.4976</v>
      </c>
      <c r="K89" s="321"/>
      <c r="L89" s="321"/>
      <c r="M89" s="321"/>
      <c r="N89" s="321"/>
      <c r="O89" s="321"/>
      <c r="P89" s="294"/>
      <c r="Q89" s="294"/>
    </row>
    <row r="90" spans="1:17" ht="12" customHeight="1">
      <c r="A90" s="320" t="s">
        <v>386</v>
      </c>
      <c r="B90" s="319" t="s">
        <v>387</v>
      </c>
      <c r="C90" s="320" t="s">
        <v>381</v>
      </c>
      <c r="D90" s="321">
        <v>1052</v>
      </c>
      <c r="E90" s="319">
        <v>4910</v>
      </c>
      <c r="F90" s="322">
        <v>13.774912075029308</v>
      </c>
      <c r="G90" s="323">
        <v>4.333008763388511</v>
      </c>
      <c r="H90" s="323">
        <v>4.134199134199134</v>
      </c>
      <c r="I90" s="323">
        <v>2.2980827042554615</v>
      </c>
      <c r="J90" s="323">
        <v>1.4976</v>
      </c>
      <c r="K90" s="321"/>
      <c r="L90" s="321"/>
      <c r="M90" s="321"/>
      <c r="N90" s="321"/>
      <c r="O90" s="321"/>
      <c r="P90" s="294"/>
      <c r="Q90" s="294"/>
    </row>
    <row r="91" spans="1:17" ht="12" customHeight="1">
      <c r="A91" s="320" t="s">
        <v>388</v>
      </c>
      <c r="B91" s="319" t="s">
        <v>389</v>
      </c>
      <c r="C91" s="320" t="s">
        <v>381</v>
      </c>
      <c r="D91" s="321">
        <v>724</v>
      </c>
      <c r="E91" s="319">
        <v>5537</v>
      </c>
      <c r="F91" s="322">
        <v>13.774912075029308</v>
      </c>
      <c r="G91" s="323">
        <v>4.333008763388511</v>
      </c>
      <c r="H91" s="323">
        <v>4.134199134199134</v>
      </c>
      <c r="I91" s="323">
        <v>2.2980827042554615</v>
      </c>
      <c r="J91" s="323">
        <v>1.4976</v>
      </c>
      <c r="K91" s="321"/>
      <c r="L91" s="321"/>
      <c r="M91" s="321"/>
      <c r="N91" s="321"/>
      <c r="O91" s="321"/>
      <c r="P91" s="294"/>
      <c r="Q91" s="294"/>
    </row>
    <row r="92" spans="1:17" ht="12" customHeight="1">
      <c r="A92" s="320" t="s">
        <v>390</v>
      </c>
      <c r="B92" s="319" t="s">
        <v>391</v>
      </c>
      <c r="C92" s="320" t="s">
        <v>381</v>
      </c>
      <c r="D92" s="321">
        <v>724</v>
      </c>
      <c r="E92" s="319">
        <v>5537</v>
      </c>
      <c r="F92" s="322">
        <v>13.774912075029308</v>
      </c>
      <c r="G92" s="323">
        <v>4.333008763388511</v>
      </c>
      <c r="H92" s="323">
        <v>4.134199134199134</v>
      </c>
      <c r="I92" s="323">
        <v>2.2980827042554615</v>
      </c>
      <c r="J92" s="323">
        <v>1.4976</v>
      </c>
      <c r="K92" s="321"/>
      <c r="L92" s="321"/>
      <c r="M92" s="321"/>
      <c r="N92" s="321"/>
      <c r="O92" s="321"/>
      <c r="P92" s="294"/>
      <c r="Q92" s="294"/>
    </row>
    <row r="93" spans="1:17" ht="12" customHeight="1">
      <c r="A93" s="320" t="s">
        <v>392</v>
      </c>
      <c r="B93" s="319" t="s">
        <v>393</v>
      </c>
      <c r="C93" s="320" t="s">
        <v>381</v>
      </c>
      <c r="D93" s="321">
        <v>1052</v>
      </c>
      <c r="E93" s="319">
        <v>4910</v>
      </c>
      <c r="F93" s="322">
        <v>13.774912075029308</v>
      </c>
      <c r="G93" s="323">
        <v>4.333008763388511</v>
      </c>
      <c r="H93" s="323">
        <v>4.134199134199134</v>
      </c>
      <c r="I93" s="323">
        <v>2.2980827042554615</v>
      </c>
      <c r="J93" s="323">
        <v>1.4976</v>
      </c>
      <c r="K93" s="321"/>
      <c r="L93" s="321"/>
      <c r="M93" s="321"/>
      <c r="N93" s="321"/>
      <c r="O93" s="321"/>
      <c r="P93" s="294"/>
      <c r="Q93" s="294"/>
    </row>
    <row r="94" spans="1:17" ht="12" customHeight="1">
      <c r="A94" s="320" t="s">
        <v>394</v>
      </c>
      <c r="B94" s="319" t="s">
        <v>395</v>
      </c>
      <c r="C94" s="320" t="s">
        <v>381</v>
      </c>
      <c r="D94" s="321">
        <v>1052</v>
      </c>
      <c r="E94" s="319">
        <v>4910</v>
      </c>
      <c r="F94" s="322">
        <v>13.774912075029308</v>
      </c>
      <c r="G94" s="323">
        <v>4.333008763388511</v>
      </c>
      <c r="H94" s="323">
        <v>4.134199134199134</v>
      </c>
      <c r="I94" s="323">
        <v>2.2980827042554615</v>
      </c>
      <c r="J94" s="323">
        <v>1.4976</v>
      </c>
      <c r="K94" s="321"/>
      <c r="L94" s="321"/>
      <c r="M94" s="321"/>
      <c r="N94" s="321"/>
      <c r="O94" s="321"/>
      <c r="P94" s="294"/>
      <c r="Q94" s="294"/>
    </row>
    <row r="95" spans="1:17" ht="12" customHeight="1">
      <c r="A95" s="320" t="s">
        <v>396</v>
      </c>
      <c r="B95" s="319" t="s">
        <v>397</v>
      </c>
      <c r="C95" s="320" t="s">
        <v>381</v>
      </c>
      <c r="D95" s="321">
        <v>724</v>
      </c>
      <c r="E95" s="319">
        <v>5537</v>
      </c>
      <c r="F95" s="322">
        <v>13.774912075029308</v>
      </c>
      <c r="G95" s="323">
        <v>4.333008763388511</v>
      </c>
      <c r="H95" s="323">
        <v>4.134199134199134</v>
      </c>
      <c r="I95" s="323">
        <v>2.2980827042554615</v>
      </c>
      <c r="J95" s="323">
        <v>1.4976</v>
      </c>
      <c r="K95" s="321"/>
      <c r="L95" s="321"/>
      <c r="M95" s="321"/>
      <c r="N95" s="321"/>
      <c r="O95" s="321"/>
      <c r="P95" s="294"/>
      <c r="Q95" s="294"/>
    </row>
    <row r="96" spans="1:17" ht="12" customHeight="1">
      <c r="A96" s="320" t="s">
        <v>398</v>
      </c>
      <c r="B96" s="319" t="s">
        <v>399</v>
      </c>
      <c r="C96" s="320" t="s">
        <v>381</v>
      </c>
      <c r="D96" s="321">
        <v>1052</v>
      </c>
      <c r="E96" s="319">
        <v>4910</v>
      </c>
      <c r="F96" s="322">
        <v>13.774912075029308</v>
      </c>
      <c r="G96" s="323">
        <v>4.333008763388511</v>
      </c>
      <c r="H96" s="323">
        <v>4.134199134199134</v>
      </c>
      <c r="I96" s="323">
        <v>2.2980827042554615</v>
      </c>
      <c r="J96" s="323">
        <v>1.4976</v>
      </c>
      <c r="K96" s="321"/>
      <c r="L96" s="321"/>
      <c r="M96" s="321"/>
      <c r="N96" s="321"/>
      <c r="O96" s="321"/>
      <c r="P96" s="294"/>
      <c r="Q96" s="294"/>
    </row>
    <row r="97" spans="1:17" ht="12" customHeight="1">
      <c r="A97" s="320" t="s">
        <v>167</v>
      </c>
      <c r="B97" s="319" t="s">
        <v>400</v>
      </c>
      <c r="C97" s="320" t="s">
        <v>381</v>
      </c>
      <c r="D97" s="321">
        <v>1052</v>
      </c>
      <c r="E97" s="319">
        <v>4910</v>
      </c>
      <c r="F97" s="322">
        <v>13.774912075029308</v>
      </c>
      <c r="G97" s="323">
        <v>4.333008763388511</v>
      </c>
      <c r="H97" s="323">
        <v>4.134199134199134</v>
      </c>
      <c r="I97" s="323">
        <v>2.2980827042554615</v>
      </c>
      <c r="J97" s="323">
        <v>1.4976</v>
      </c>
      <c r="K97" s="321"/>
      <c r="L97" s="321"/>
      <c r="M97" s="321"/>
      <c r="N97" s="321"/>
      <c r="O97" s="321"/>
      <c r="P97" s="294"/>
      <c r="Q97" s="294"/>
    </row>
    <row r="98" spans="1:17" ht="12" customHeight="1">
      <c r="A98" s="320" t="s">
        <v>401</v>
      </c>
      <c r="B98" s="319" t="s">
        <v>402</v>
      </c>
      <c r="C98" s="320" t="s">
        <v>381</v>
      </c>
      <c r="D98" s="321">
        <v>1052</v>
      </c>
      <c r="E98" s="319">
        <v>4910</v>
      </c>
      <c r="F98" s="322">
        <v>13.774912075029308</v>
      </c>
      <c r="G98" s="323">
        <v>4.333008763388511</v>
      </c>
      <c r="H98" s="323">
        <v>4.134199134199134</v>
      </c>
      <c r="I98" s="323">
        <v>2.2980827042554615</v>
      </c>
      <c r="J98" s="323">
        <v>1.4976</v>
      </c>
      <c r="K98" s="321"/>
      <c r="L98" s="321"/>
      <c r="M98" s="321"/>
      <c r="N98" s="321"/>
      <c r="O98" s="321"/>
      <c r="P98" s="294"/>
      <c r="Q98" s="294"/>
    </row>
    <row r="99" spans="1:17" ht="12" customHeight="1">
      <c r="A99" s="320" t="s">
        <v>403</v>
      </c>
      <c r="B99" s="319" t="s">
        <v>404</v>
      </c>
      <c r="C99" s="320" t="s">
        <v>381</v>
      </c>
      <c r="D99" s="321">
        <v>921</v>
      </c>
      <c r="E99" s="319">
        <v>5027</v>
      </c>
      <c r="F99" s="322">
        <v>13.774912075029308</v>
      </c>
      <c r="G99" s="323">
        <v>4.333008763388511</v>
      </c>
      <c r="H99" s="323">
        <v>4.134199134199134</v>
      </c>
      <c r="I99" s="323">
        <v>2.2980827042554615</v>
      </c>
      <c r="J99" s="323">
        <v>1.4976</v>
      </c>
      <c r="K99" s="321"/>
      <c r="L99" s="321"/>
      <c r="M99" s="321"/>
      <c r="N99" s="321"/>
      <c r="O99" s="321"/>
      <c r="P99" s="294"/>
      <c r="Q99" s="294"/>
    </row>
    <row r="100" spans="1:17" ht="12" customHeight="1">
      <c r="A100" s="320" t="s">
        <v>405</v>
      </c>
      <c r="B100" s="319" t="s">
        <v>406</v>
      </c>
      <c r="C100" s="320" t="s">
        <v>381</v>
      </c>
      <c r="D100" s="321">
        <v>921</v>
      </c>
      <c r="E100" s="319">
        <v>5027</v>
      </c>
      <c r="F100" s="322">
        <v>13.774912075029308</v>
      </c>
      <c r="G100" s="323">
        <v>4.333008763388511</v>
      </c>
      <c r="H100" s="323">
        <v>4.134199134199134</v>
      </c>
      <c r="I100" s="323">
        <v>2.2980827042554615</v>
      </c>
      <c r="J100" s="323">
        <v>1.4976</v>
      </c>
      <c r="K100" s="321"/>
      <c r="L100" s="321"/>
      <c r="M100" s="321"/>
      <c r="N100" s="321"/>
      <c r="O100" s="321"/>
      <c r="P100" s="294"/>
      <c r="Q100" s="294"/>
    </row>
    <row r="101" spans="1:17" ht="12" customHeight="1">
      <c r="A101" s="320" t="s">
        <v>407</v>
      </c>
      <c r="B101" s="319" t="s">
        <v>408</v>
      </c>
      <c r="C101" s="320" t="s">
        <v>381</v>
      </c>
      <c r="D101" s="321">
        <v>921</v>
      </c>
      <c r="E101" s="319">
        <v>5027</v>
      </c>
      <c r="F101" s="322">
        <v>13.774912075029308</v>
      </c>
      <c r="G101" s="323">
        <v>4.333008763388511</v>
      </c>
      <c r="H101" s="323">
        <v>4.134199134199134</v>
      </c>
      <c r="I101" s="323">
        <v>2.2980827042554615</v>
      </c>
      <c r="J101" s="323">
        <v>1.4976</v>
      </c>
      <c r="K101" s="321"/>
      <c r="L101" s="321"/>
      <c r="M101" s="321"/>
      <c r="N101" s="321"/>
      <c r="O101" s="321"/>
      <c r="P101" s="294"/>
      <c r="Q101" s="294"/>
    </row>
    <row r="102" spans="1:17" ht="12" customHeight="1">
      <c r="A102" s="320" t="s">
        <v>409</v>
      </c>
      <c r="B102" s="319" t="s">
        <v>410</v>
      </c>
      <c r="C102" s="320" t="s">
        <v>381</v>
      </c>
      <c r="D102" s="321">
        <v>706</v>
      </c>
      <c r="E102" s="319">
        <v>5647</v>
      </c>
      <c r="F102" s="322">
        <v>13.774912075029308</v>
      </c>
      <c r="G102" s="323">
        <v>4.333008763388511</v>
      </c>
      <c r="H102" s="323">
        <v>4.134199134199134</v>
      </c>
      <c r="I102" s="323">
        <v>2.2980827042554615</v>
      </c>
      <c r="J102" s="323">
        <v>1.4976</v>
      </c>
      <c r="K102" s="321"/>
      <c r="L102" s="321"/>
      <c r="M102" s="321"/>
      <c r="N102" s="321"/>
      <c r="O102" s="321"/>
      <c r="P102" s="294"/>
      <c r="Q102" s="294"/>
    </row>
    <row r="103" spans="1:17" ht="12" customHeight="1">
      <c r="A103" s="320" t="s">
        <v>411</v>
      </c>
      <c r="B103" s="319" t="s">
        <v>412</v>
      </c>
      <c r="C103" s="320" t="s">
        <v>381</v>
      </c>
      <c r="D103" s="321">
        <v>706</v>
      </c>
      <c r="E103" s="319">
        <v>5647</v>
      </c>
      <c r="F103" s="322">
        <v>13.774912075029308</v>
      </c>
      <c r="G103" s="323">
        <v>4.333008763388511</v>
      </c>
      <c r="H103" s="323">
        <v>4.134199134199134</v>
      </c>
      <c r="I103" s="323">
        <v>2.2980827042554615</v>
      </c>
      <c r="J103" s="323">
        <v>1.4976</v>
      </c>
      <c r="K103" s="321"/>
      <c r="L103" s="321"/>
      <c r="M103" s="321"/>
      <c r="N103" s="321"/>
      <c r="O103" s="321"/>
      <c r="P103" s="294"/>
      <c r="Q103" s="294"/>
    </row>
    <row r="104" spans="1:17" ht="12" customHeight="1">
      <c r="A104" s="320" t="s">
        <v>413</v>
      </c>
      <c r="B104" s="319" t="s">
        <v>412</v>
      </c>
      <c r="C104" s="320" t="s">
        <v>381</v>
      </c>
      <c r="D104" s="321">
        <v>706</v>
      </c>
      <c r="E104" s="319">
        <v>5647</v>
      </c>
      <c r="F104" s="322">
        <v>13.774912075029308</v>
      </c>
      <c r="G104" s="323">
        <v>4.333008763388511</v>
      </c>
      <c r="H104" s="323">
        <v>4.134199134199134</v>
      </c>
      <c r="I104" s="323">
        <v>2.2980827042554615</v>
      </c>
      <c r="J104" s="323">
        <v>1.4976</v>
      </c>
      <c r="K104" s="321"/>
      <c r="L104" s="321"/>
      <c r="M104" s="321"/>
      <c r="N104" s="321"/>
      <c r="O104" s="321"/>
      <c r="P104" s="294"/>
      <c r="Q104" s="294"/>
    </row>
    <row r="105" spans="1:17" ht="12" customHeight="1">
      <c r="A105" s="320" t="s">
        <v>414</v>
      </c>
      <c r="B105" s="319" t="s">
        <v>415</v>
      </c>
      <c r="C105" s="320" t="s">
        <v>381</v>
      </c>
      <c r="D105" s="321">
        <v>724</v>
      </c>
      <c r="E105" s="319">
        <v>5537</v>
      </c>
      <c r="F105" s="322">
        <v>13.774912075029308</v>
      </c>
      <c r="G105" s="323">
        <v>4.333008763388511</v>
      </c>
      <c r="H105" s="323">
        <v>4.134199134199134</v>
      </c>
      <c r="I105" s="323">
        <v>2.2980827042554615</v>
      </c>
      <c r="J105" s="323">
        <v>1.4976</v>
      </c>
      <c r="K105" s="321"/>
      <c r="L105" s="321"/>
      <c r="M105" s="321"/>
      <c r="N105" s="321"/>
      <c r="O105" s="321"/>
      <c r="P105" s="294"/>
      <c r="Q105" s="294"/>
    </row>
    <row r="106" spans="1:17" ht="12" customHeight="1">
      <c r="A106" s="320" t="s">
        <v>416</v>
      </c>
      <c r="B106" s="319" t="s">
        <v>417</v>
      </c>
      <c r="C106" s="320" t="s">
        <v>381</v>
      </c>
      <c r="D106" s="321">
        <v>507</v>
      </c>
      <c r="E106" s="319">
        <v>6894</v>
      </c>
      <c r="F106" s="322">
        <v>13.774912075029308</v>
      </c>
      <c r="G106" s="323">
        <v>4.333008763388511</v>
      </c>
      <c r="H106" s="323">
        <v>4.134199134199134</v>
      </c>
      <c r="I106" s="323">
        <v>2.2980827042554615</v>
      </c>
      <c r="J106" s="323">
        <v>1.4976</v>
      </c>
      <c r="K106" s="321"/>
      <c r="L106" s="321"/>
      <c r="M106" s="321"/>
      <c r="N106" s="321"/>
      <c r="O106" s="321"/>
      <c r="P106" s="294"/>
      <c r="Q106" s="294"/>
    </row>
    <row r="107" spans="1:17" ht="12" customHeight="1">
      <c r="A107" s="320" t="s">
        <v>418</v>
      </c>
      <c r="B107" s="319" t="s">
        <v>417</v>
      </c>
      <c r="C107" s="320" t="s">
        <v>381</v>
      </c>
      <c r="D107" s="321">
        <v>507</v>
      </c>
      <c r="E107" s="319">
        <v>6894</v>
      </c>
      <c r="F107" s="322">
        <v>13.774912075029308</v>
      </c>
      <c r="G107" s="323">
        <v>4.333008763388511</v>
      </c>
      <c r="H107" s="323">
        <v>4.134199134199134</v>
      </c>
      <c r="I107" s="323">
        <v>2.2980827042554615</v>
      </c>
      <c r="J107" s="323">
        <v>1.4976</v>
      </c>
      <c r="K107" s="321"/>
      <c r="L107" s="321"/>
      <c r="M107" s="321"/>
      <c r="N107" s="321"/>
      <c r="O107" s="321"/>
      <c r="P107" s="294"/>
      <c r="Q107" s="294"/>
    </row>
    <row r="108" spans="1:17" ht="12" customHeight="1">
      <c r="A108" s="320" t="s">
        <v>419</v>
      </c>
      <c r="B108" s="319" t="s">
        <v>417</v>
      </c>
      <c r="C108" s="320" t="s">
        <v>381</v>
      </c>
      <c r="D108" s="321">
        <v>507</v>
      </c>
      <c r="E108" s="319">
        <v>6894</v>
      </c>
      <c r="F108" s="322">
        <v>13.774912075029308</v>
      </c>
      <c r="G108" s="323">
        <v>4.333008763388511</v>
      </c>
      <c r="H108" s="323">
        <v>4.134199134199134</v>
      </c>
      <c r="I108" s="323">
        <v>2.2980827042554615</v>
      </c>
      <c r="J108" s="323">
        <v>1.4976</v>
      </c>
      <c r="K108" s="321"/>
      <c r="L108" s="321"/>
      <c r="M108" s="321"/>
      <c r="N108" s="321"/>
      <c r="O108" s="321"/>
      <c r="P108" s="294"/>
      <c r="Q108" s="294"/>
    </row>
    <row r="109" spans="1:17" ht="12" customHeight="1">
      <c r="A109" s="320" t="s">
        <v>420</v>
      </c>
      <c r="B109" s="319" t="s">
        <v>421</v>
      </c>
      <c r="C109" s="320" t="s">
        <v>381</v>
      </c>
      <c r="D109" s="321">
        <v>507</v>
      </c>
      <c r="E109" s="319">
        <v>6894</v>
      </c>
      <c r="F109" s="322">
        <v>13.774912075029308</v>
      </c>
      <c r="G109" s="323">
        <v>4.333008763388511</v>
      </c>
      <c r="H109" s="323">
        <v>4.134199134199134</v>
      </c>
      <c r="I109" s="323">
        <v>2.2980827042554615</v>
      </c>
      <c r="J109" s="323">
        <v>1.4976</v>
      </c>
      <c r="K109" s="321"/>
      <c r="L109" s="321"/>
      <c r="M109" s="321"/>
      <c r="N109" s="321"/>
      <c r="O109" s="321"/>
      <c r="P109" s="294"/>
      <c r="Q109" s="294"/>
    </row>
    <row r="110" spans="1:17" ht="12" customHeight="1">
      <c r="A110" s="320" t="s">
        <v>422</v>
      </c>
      <c r="B110" s="319" t="s">
        <v>423</v>
      </c>
      <c r="C110" s="320" t="s">
        <v>381</v>
      </c>
      <c r="D110" s="321">
        <v>507</v>
      </c>
      <c r="E110" s="319">
        <v>6894</v>
      </c>
      <c r="F110" s="322">
        <v>13.774912075029308</v>
      </c>
      <c r="G110" s="323">
        <v>4.333008763388511</v>
      </c>
      <c r="H110" s="323">
        <v>4.134199134199134</v>
      </c>
      <c r="I110" s="323">
        <v>2.2980827042554615</v>
      </c>
      <c r="J110" s="323">
        <v>1.4976</v>
      </c>
      <c r="K110" s="321"/>
      <c r="L110" s="321"/>
      <c r="M110" s="321"/>
      <c r="N110" s="321"/>
      <c r="O110" s="321"/>
      <c r="P110" s="294"/>
      <c r="Q110" s="294"/>
    </row>
    <row r="111" spans="1:17" ht="12" customHeight="1">
      <c r="A111" s="320" t="s">
        <v>424</v>
      </c>
      <c r="B111" s="319" t="s">
        <v>425</v>
      </c>
      <c r="C111" s="320" t="s">
        <v>381</v>
      </c>
      <c r="D111" s="321">
        <v>677</v>
      </c>
      <c r="E111" s="319">
        <v>6151</v>
      </c>
      <c r="F111" s="322">
        <v>13.774912075029308</v>
      </c>
      <c r="G111" s="323">
        <v>4.333008763388511</v>
      </c>
      <c r="H111" s="323">
        <v>4.134199134199134</v>
      </c>
      <c r="I111" s="323">
        <v>2.2980827042554615</v>
      </c>
      <c r="J111" s="323">
        <v>1.4976</v>
      </c>
      <c r="K111" s="321"/>
      <c r="L111" s="321"/>
      <c r="M111" s="321"/>
      <c r="N111" s="321"/>
      <c r="O111" s="321"/>
      <c r="P111" s="294"/>
      <c r="Q111" s="294"/>
    </row>
    <row r="112" spans="1:17" ht="12" customHeight="1">
      <c r="A112" s="320" t="s">
        <v>426</v>
      </c>
      <c r="B112" s="319" t="s">
        <v>425</v>
      </c>
      <c r="C112" s="320" t="s">
        <v>381</v>
      </c>
      <c r="D112" s="321">
        <v>724</v>
      </c>
      <c r="E112" s="319">
        <v>5537</v>
      </c>
      <c r="F112" s="322">
        <v>13.774912075029308</v>
      </c>
      <c r="G112" s="323">
        <v>4.333008763388511</v>
      </c>
      <c r="H112" s="323">
        <v>4.134199134199134</v>
      </c>
      <c r="I112" s="323">
        <v>2.2980827042554615</v>
      </c>
      <c r="J112" s="323">
        <v>1.4976</v>
      </c>
      <c r="K112" s="321"/>
      <c r="L112" s="321"/>
      <c r="M112" s="321"/>
      <c r="N112" s="321"/>
      <c r="O112" s="321"/>
      <c r="P112" s="321"/>
      <c r="Q112" s="321"/>
    </row>
    <row r="113" spans="1:17" ht="12" customHeight="1">
      <c r="A113" s="320" t="s">
        <v>427</v>
      </c>
      <c r="B113" s="319" t="s">
        <v>428</v>
      </c>
      <c r="C113" s="320" t="s">
        <v>381</v>
      </c>
      <c r="D113" s="321">
        <v>337</v>
      </c>
      <c r="E113" s="319">
        <v>7273</v>
      </c>
      <c r="F113" s="322">
        <v>13.774912075029308</v>
      </c>
      <c r="G113" s="323">
        <v>4.333008763388511</v>
      </c>
      <c r="H113" s="323">
        <v>4.134199134199134</v>
      </c>
      <c r="I113" s="323">
        <v>2.2980827042554615</v>
      </c>
      <c r="J113" s="323">
        <v>1.4976</v>
      </c>
      <c r="K113" s="321"/>
      <c r="L113" s="321"/>
      <c r="M113" s="321"/>
      <c r="N113" s="321"/>
      <c r="O113" s="321"/>
      <c r="P113" s="294"/>
      <c r="Q113" s="294"/>
    </row>
    <row r="114" spans="1:17" ht="12" customHeight="1">
      <c r="A114" s="320" t="s">
        <v>429</v>
      </c>
      <c r="B114" s="319" t="s">
        <v>430</v>
      </c>
      <c r="C114" s="320" t="s">
        <v>381</v>
      </c>
      <c r="D114" s="321">
        <v>388</v>
      </c>
      <c r="E114" s="319">
        <v>7771</v>
      </c>
      <c r="F114" s="322">
        <v>13.774912075029308</v>
      </c>
      <c r="G114" s="323">
        <v>4.333008763388511</v>
      </c>
      <c r="H114" s="323">
        <v>4.134199134199134</v>
      </c>
      <c r="I114" s="323">
        <v>2.2980827042554615</v>
      </c>
      <c r="J114" s="323">
        <v>1.4976</v>
      </c>
      <c r="K114" s="321"/>
      <c r="L114" s="321"/>
      <c r="M114" s="321"/>
      <c r="N114" s="321"/>
      <c r="O114" s="321"/>
      <c r="P114" s="294"/>
      <c r="Q114" s="294"/>
    </row>
    <row r="115" spans="1:17" ht="12" customHeight="1">
      <c r="A115" s="320" t="s">
        <v>431</v>
      </c>
      <c r="B115" s="319" t="s">
        <v>432</v>
      </c>
      <c r="C115" s="320" t="s">
        <v>381</v>
      </c>
      <c r="D115" s="321">
        <v>388</v>
      </c>
      <c r="E115" s="319">
        <v>7771</v>
      </c>
      <c r="F115" s="322">
        <v>13.774912075029308</v>
      </c>
      <c r="G115" s="323">
        <v>4.333008763388511</v>
      </c>
      <c r="H115" s="323">
        <v>4.134199134199134</v>
      </c>
      <c r="I115" s="323">
        <v>2.2980827042554615</v>
      </c>
      <c r="J115" s="323">
        <v>1.4976</v>
      </c>
      <c r="K115" s="321"/>
      <c r="L115" s="321"/>
      <c r="M115" s="321"/>
      <c r="N115" s="321"/>
      <c r="O115" s="321"/>
      <c r="P115" s="294"/>
      <c r="Q115" s="294"/>
    </row>
    <row r="116" spans="1:17" ht="12" customHeight="1">
      <c r="A116" s="320" t="s">
        <v>433</v>
      </c>
      <c r="B116" s="319" t="s">
        <v>434</v>
      </c>
      <c r="C116" s="320" t="s">
        <v>381</v>
      </c>
      <c r="D116" s="321">
        <v>438</v>
      </c>
      <c r="E116" s="319">
        <v>6834</v>
      </c>
      <c r="F116" s="322">
        <v>13.774912075029308</v>
      </c>
      <c r="G116" s="323">
        <v>4.333008763388511</v>
      </c>
      <c r="H116" s="323">
        <v>4.134199134199134</v>
      </c>
      <c r="I116" s="323">
        <v>2.2980827042554615</v>
      </c>
      <c r="J116" s="323">
        <v>1.4976</v>
      </c>
      <c r="K116" s="321"/>
      <c r="L116" s="321"/>
      <c r="M116" s="321"/>
      <c r="N116" s="321"/>
      <c r="O116" s="321"/>
      <c r="P116" s="294"/>
      <c r="Q116" s="294"/>
    </row>
    <row r="117" spans="1:17" ht="12" customHeight="1">
      <c r="A117" s="320" t="s">
        <v>435</v>
      </c>
      <c r="B117" s="319" t="s">
        <v>434</v>
      </c>
      <c r="C117" s="320" t="s">
        <v>381</v>
      </c>
      <c r="D117" s="321">
        <v>425</v>
      </c>
      <c r="E117" s="319">
        <v>6734</v>
      </c>
      <c r="F117" s="322">
        <v>13.774912075029308</v>
      </c>
      <c r="G117" s="323">
        <v>4.333008763388511</v>
      </c>
      <c r="H117" s="323">
        <v>4.134199134199134</v>
      </c>
      <c r="I117" s="323">
        <v>2.2980827042554615</v>
      </c>
      <c r="J117" s="323">
        <v>1.4976</v>
      </c>
      <c r="K117" s="321"/>
      <c r="L117" s="321"/>
      <c r="M117" s="321"/>
      <c r="N117" s="321"/>
      <c r="O117" s="321"/>
      <c r="P117" s="294"/>
      <c r="Q117" s="294"/>
    </row>
    <row r="118" spans="1:17" ht="12" customHeight="1">
      <c r="A118" s="320" t="s">
        <v>436</v>
      </c>
      <c r="B118" s="319" t="s">
        <v>434</v>
      </c>
      <c r="C118" s="320" t="s">
        <v>381</v>
      </c>
      <c r="D118" s="321">
        <v>438</v>
      </c>
      <c r="E118" s="319">
        <v>6834</v>
      </c>
      <c r="F118" s="322">
        <v>13.774912075029308</v>
      </c>
      <c r="G118" s="323">
        <v>4.333008763388511</v>
      </c>
      <c r="H118" s="323">
        <v>4.134199134199134</v>
      </c>
      <c r="I118" s="323">
        <v>2.2980827042554615</v>
      </c>
      <c r="J118" s="323">
        <v>1.4976</v>
      </c>
      <c r="K118" s="321"/>
      <c r="L118" s="321"/>
      <c r="M118" s="321"/>
      <c r="N118" s="321"/>
      <c r="O118" s="321"/>
      <c r="P118" s="294"/>
      <c r="Q118" s="294"/>
    </row>
    <row r="119" spans="1:17" ht="12" customHeight="1">
      <c r="A119" s="320" t="s">
        <v>437</v>
      </c>
      <c r="B119" s="319" t="s">
        <v>438</v>
      </c>
      <c r="C119" s="320" t="s">
        <v>381</v>
      </c>
      <c r="D119" s="321">
        <v>337</v>
      </c>
      <c r="E119" s="319">
        <v>7273</v>
      </c>
      <c r="F119" s="322">
        <v>13.774912075029308</v>
      </c>
      <c r="G119" s="323">
        <v>4.333008763388511</v>
      </c>
      <c r="H119" s="323">
        <v>4.134199134199134</v>
      </c>
      <c r="I119" s="323">
        <v>2.2980827042554615</v>
      </c>
      <c r="J119" s="323">
        <v>1.4976</v>
      </c>
      <c r="K119" s="321"/>
      <c r="L119" s="321"/>
      <c r="M119" s="321"/>
      <c r="N119" s="321"/>
      <c r="O119" s="321"/>
      <c r="P119" s="294"/>
      <c r="Q119" s="294"/>
    </row>
    <row r="120" spans="1:17" ht="12" customHeight="1">
      <c r="A120" s="320" t="s">
        <v>439</v>
      </c>
      <c r="B120" s="319" t="s">
        <v>438</v>
      </c>
      <c r="C120" s="320" t="s">
        <v>381</v>
      </c>
      <c r="D120" s="321">
        <v>337</v>
      </c>
      <c r="E120" s="319">
        <v>7273</v>
      </c>
      <c r="F120" s="322">
        <v>13.774912075029308</v>
      </c>
      <c r="G120" s="323">
        <v>4.333008763388511</v>
      </c>
      <c r="H120" s="323">
        <v>4.134199134199134</v>
      </c>
      <c r="I120" s="323">
        <v>2.2980827042554615</v>
      </c>
      <c r="J120" s="323">
        <v>1.4976</v>
      </c>
      <c r="K120" s="321"/>
      <c r="L120" s="321"/>
      <c r="M120" s="321"/>
      <c r="N120" s="321"/>
      <c r="O120" s="321"/>
      <c r="P120" s="294"/>
      <c r="Q120" s="294"/>
    </row>
    <row r="121" spans="1:17" ht="12" customHeight="1">
      <c r="A121" s="320" t="s">
        <v>440</v>
      </c>
      <c r="B121" s="319" t="s">
        <v>438</v>
      </c>
      <c r="C121" s="320" t="s">
        <v>381</v>
      </c>
      <c r="D121" s="321">
        <v>438</v>
      </c>
      <c r="E121" s="319">
        <v>6834</v>
      </c>
      <c r="F121" s="322">
        <v>13.774912075029308</v>
      </c>
      <c r="G121" s="323">
        <v>4.333008763388511</v>
      </c>
      <c r="H121" s="323">
        <v>4.134199134199134</v>
      </c>
      <c r="I121" s="323">
        <v>2.2980827042554615</v>
      </c>
      <c r="J121" s="323">
        <v>1.4976</v>
      </c>
      <c r="K121" s="321"/>
      <c r="L121" s="321"/>
      <c r="M121" s="321"/>
      <c r="N121" s="321"/>
      <c r="O121" s="321"/>
      <c r="P121" s="294"/>
      <c r="Q121" s="294"/>
    </row>
    <row r="122" spans="1:17" ht="12" customHeight="1">
      <c r="A122" s="320" t="s">
        <v>441</v>
      </c>
      <c r="B122" s="319" t="s">
        <v>442</v>
      </c>
      <c r="C122" s="320" t="s">
        <v>381</v>
      </c>
      <c r="D122" s="321">
        <v>438</v>
      </c>
      <c r="E122" s="319">
        <v>6834</v>
      </c>
      <c r="F122" s="322">
        <v>13.774912075029308</v>
      </c>
      <c r="G122" s="323">
        <v>4.333008763388511</v>
      </c>
      <c r="H122" s="323">
        <v>4.134199134199134</v>
      </c>
      <c r="I122" s="323">
        <v>2.2980827042554615</v>
      </c>
      <c r="J122" s="323">
        <v>1.4976</v>
      </c>
      <c r="K122" s="321"/>
      <c r="L122" s="321"/>
      <c r="M122" s="321"/>
      <c r="N122" s="321"/>
      <c r="O122" s="321"/>
      <c r="P122" s="321"/>
      <c r="Q122" s="321"/>
    </row>
    <row r="123" spans="1:17" ht="12" customHeight="1">
      <c r="A123" s="320" t="s">
        <v>443</v>
      </c>
      <c r="B123" s="319" t="s">
        <v>444</v>
      </c>
      <c r="C123" s="320" t="s">
        <v>381</v>
      </c>
      <c r="D123" s="321">
        <v>507</v>
      </c>
      <c r="E123" s="319">
        <v>6894</v>
      </c>
      <c r="F123" s="322">
        <v>13.774912075029308</v>
      </c>
      <c r="G123" s="323">
        <v>4.333008763388511</v>
      </c>
      <c r="H123" s="323">
        <v>4.134199134199134</v>
      </c>
      <c r="I123" s="323">
        <v>2.2980827042554615</v>
      </c>
      <c r="J123" s="323">
        <v>1.4976</v>
      </c>
      <c r="K123" s="321"/>
      <c r="L123" s="321"/>
      <c r="M123" s="321"/>
      <c r="N123" s="321"/>
      <c r="O123" s="321"/>
      <c r="P123" s="321"/>
      <c r="Q123" s="321"/>
    </row>
    <row r="124" spans="1:17" ht="12" customHeight="1">
      <c r="A124" s="320" t="s">
        <v>445</v>
      </c>
      <c r="B124" s="319" t="s">
        <v>444</v>
      </c>
      <c r="C124" s="320" t="s">
        <v>381</v>
      </c>
      <c r="D124" s="321">
        <v>507</v>
      </c>
      <c r="E124" s="319">
        <v>6894</v>
      </c>
      <c r="F124" s="322">
        <v>13.774912075029308</v>
      </c>
      <c r="G124" s="323">
        <v>4.333008763388511</v>
      </c>
      <c r="H124" s="323">
        <v>4.134199134199134</v>
      </c>
      <c r="I124" s="323">
        <v>2.2980827042554615</v>
      </c>
      <c r="J124" s="323">
        <v>1.4976</v>
      </c>
      <c r="K124" s="321"/>
      <c r="L124" s="321"/>
      <c r="M124" s="321"/>
      <c r="N124" s="321"/>
      <c r="O124" s="321"/>
      <c r="P124" s="294"/>
      <c r="Q124" s="294"/>
    </row>
    <row r="125" spans="1:17" ht="12" customHeight="1">
      <c r="A125" s="320" t="s">
        <v>446</v>
      </c>
      <c r="B125" s="319" t="s">
        <v>444</v>
      </c>
      <c r="C125" s="320" t="s">
        <v>381</v>
      </c>
      <c r="D125" s="321">
        <v>337</v>
      </c>
      <c r="E125" s="319">
        <v>7273</v>
      </c>
      <c r="F125" s="322">
        <v>13.774912075029308</v>
      </c>
      <c r="G125" s="323">
        <v>4.333008763388511</v>
      </c>
      <c r="H125" s="323">
        <v>4.134199134199134</v>
      </c>
      <c r="I125" s="323">
        <v>2.2980827042554615</v>
      </c>
      <c r="J125" s="323">
        <v>1.4976</v>
      </c>
      <c r="K125" s="321"/>
      <c r="L125" s="321"/>
      <c r="M125" s="321"/>
      <c r="N125" s="321"/>
      <c r="O125" s="321"/>
      <c r="P125" s="294"/>
      <c r="Q125" s="294"/>
    </row>
    <row r="126" spans="1:17" ht="12" customHeight="1">
      <c r="A126" s="320" t="s">
        <v>447</v>
      </c>
      <c r="B126" s="319" t="s">
        <v>448</v>
      </c>
      <c r="C126" s="320" t="s">
        <v>381</v>
      </c>
      <c r="D126" s="321">
        <v>550</v>
      </c>
      <c r="E126" s="319">
        <v>6279</v>
      </c>
      <c r="F126" s="322">
        <v>13.774912075029308</v>
      </c>
      <c r="G126" s="323">
        <v>4.333008763388511</v>
      </c>
      <c r="H126" s="323">
        <v>4.134199134199134</v>
      </c>
      <c r="I126" s="323">
        <v>2.2980827042554615</v>
      </c>
      <c r="J126" s="323">
        <v>1.4976</v>
      </c>
      <c r="K126" s="321"/>
      <c r="L126" s="321"/>
      <c r="M126" s="321"/>
      <c r="N126" s="321"/>
      <c r="O126" s="321"/>
      <c r="P126" s="294"/>
      <c r="Q126" s="294"/>
    </row>
    <row r="127" spans="1:17" ht="12" customHeight="1">
      <c r="A127" s="320" t="s">
        <v>449</v>
      </c>
      <c r="B127" s="319" t="s">
        <v>448</v>
      </c>
      <c r="C127" s="320" t="s">
        <v>381</v>
      </c>
      <c r="D127" s="321">
        <v>425</v>
      </c>
      <c r="E127" s="319">
        <v>6734</v>
      </c>
      <c r="F127" s="322">
        <v>13.774912075029308</v>
      </c>
      <c r="G127" s="323">
        <v>4.333008763388511</v>
      </c>
      <c r="H127" s="323">
        <v>4.134199134199134</v>
      </c>
      <c r="I127" s="323">
        <v>2.2980827042554615</v>
      </c>
      <c r="J127" s="323">
        <v>1.4976</v>
      </c>
      <c r="K127" s="321"/>
      <c r="L127" s="321"/>
      <c r="M127" s="321"/>
      <c r="N127" s="321"/>
      <c r="O127" s="321"/>
      <c r="P127" s="294"/>
      <c r="Q127" s="294"/>
    </row>
    <row r="128" spans="1:17" ht="12" customHeight="1">
      <c r="A128" s="320" t="s">
        <v>450</v>
      </c>
      <c r="B128" s="319" t="s">
        <v>448</v>
      </c>
      <c r="C128" s="320" t="s">
        <v>381</v>
      </c>
      <c r="D128" s="321">
        <v>477</v>
      </c>
      <c r="E128" s="319">
        <v>6747</v>
      </c>
      <c r="F128" s="322">
        <v>13.774912075029308</v>
      </c>
      <c r="G128" s="323">
        <v>4.333008763388511</v>
      </c>
      <c r="H128" s="323">
        <v>4.134199134199134</v>
      </c>
      <c r="I128" s="323">
        <v>2.2980827042554615</v>
      </c>
      <c r="J128" s="323">
        <v>1.4976</v>
      </c>
      <c r="K128" s="321"/>
      <c r="L128" s="321"/>
      <c r="M128" s="321"/>
      <c r="N128" s="321"/>
      <c r="O128" s="321"/>
      <c r="P128" s="294"/>
      <c r="Q128" s="294"/>
    </row>
    <row r="129" spans="1:17" ht="12" customHeight="1">
      <c r="A129" s="320" t="s">
        <v>451</v>
      </c>
      <c r="B129" s="319" t="s">
        <v>452</v>
      </c>
      <c r="C129" s="320" t="s">
        <v>381</v>
      </c>
      <c r="D129" s="321">
        <v>477</v>
      </c>
      <c r="E129" s="319">
        <v>6747</v>
      </c>
      <c r="F129" s="322">
        <v>13.774912075029308</v>
      </c>
      <c r="G129" s="323">
        <v>4.333008763388511</v>
      </c>
      <c r="H129" s="323">
        <v>4.134199134199134</v>
      </c>
      <c r="I129" s="323">
        <v>2.2980827042554615</v>
      </c>
      <c r="J129" s="323">
        <v>1.4976</v>
      </c>
      <c r="K129" s="321"/>
      <c r="L129" s="321"/>
      <c r="M129" s="321"/>
      <c r="N129" s="321"/>
      <c r="O129" s="321"/>
      <c r="P129" s="294"/>
      <c r="Q129" s="294"/>
    </row>
    <row r="130" spans="1:17" ht="12" customHeight="1">
      <c r="A130" s="320" t="s">
        <v>453</v>
      </c>
      <c r="B130" s="319" t="s">
        <v>454</v>
      </c>
      <c r="C130" s="320" t="s">
        <v>381</v>
      </c>
      <c r="D130" s="321">
        <v>477</v>
      </c>
      <c r="E130" s="319">
        <v>6747</v>
      </c>
      <c r="F130" s="322">
        <v>13.774912075029308</v>
      </c>
      <c r="G130" s="323">
        <v>4.333008763388511</v>
      </c>
      <c r="H130" s="323">
        <v>4.134199134199134</v>
      </c>
      <c r="I130" s="323">
        <v>2.2980827042554615</v>
      </c>
      <c r="J130" s="323">
        <v>1.4976</v>
      </c>
      <c r="K130" s="321"/>
      <c r="L130" s="321"/>
      <c r="M130" s="321"/>
      <c r="N130" s="321"/>
      <c r="O130" s="321"/>
      <c r="P130" s="294"/>
      <c r="Q130" s="294"/>
    </row>
    <row r="131" spans="1:17" ht="12" customHeight="1">
      <c r="A131" s="320" t="s">
        <v>455</v>
      </c>
      <c r="B131" s="319" t="s">
        <v>454</v>
      </c>
      <c r="C131" s="320" t="s">
        <v>381</v>
      </c>
      <c r="D131" s="321">
        <v>477</v>
      </c>
      <c r="E131" s="319">
        <v>6747</v>
      </c>
      <c r="F131" s="322">
        <v>13.774912075029308</v>
      </c>
      <c r="G131" s="323">
        <v>4.333008763388511</v>
      </c>
      <c r="H131" s="323">
        <v>4.134199134199134</v>
      </c>
      <c r="I131" s="323">
        <v>2.2980827042554615</v>
      </c>
      <c r="J131" s="323">
        <v>1.4976</v>
      </c>
      <c r="K131" s="321"/>
      <c r="L131" s="321"/>
      <c r="M131" s="321"/>
      <c r="N131" s="321"/>
      <c r="O131" s="321"/>
      <c r="P131" s="321"/>
      <c r="Q131" s="321"/>
    </row>
    <row r="132" spans="1:17" ht="12" customHeight="1">
      <c r="A132" s="320" t="s">
        <v>456</v>
      </c>
      <c r="B132" s="319" t="s">
        <v>454</v>
      </c>
      <c r="C132" s="320" t="s">
        <v>381</v>
      </c>
      <c r="D132" s="321">
        <v>425</v>
      </c>
      <c r="E132" s="319">
        <v>6734</v>
      </c>
      <c r="F132" s="322">
        <v>13.774912075029308</v>
      </c>
      <c r="G132" s="323">
        <v>4.333008763388511</v>
      </c>
      <c r="H132" s="323">
        <v>4.134199134199134</v>
      </c>
      <c r="I132" s="323">
        <v>2.2980827042554615</v>
      </c>
      <c r="J132" s="323">
        <v>1.4976</v>
      </c>
      <c r="K132" s="321"/>
      <c r="L132" s="321"/>
      <c r="M132" s="321"/>
      <c r="N132" s="321"/>
      <c r="O132" s="321"/>
      <c r="P132" s="294"/>
      <c r="Q132" s="294"/>
    </row>
    <row r="133" spans="1:17" ht="12" customHeight="1">
      <c r="A133" s="320" t="s">
        <v>457</v>
      </c>
      <c r="B133" s="319" t="s">
        <v>458</v>
      </c>
      <c r="C133" s="320" t="s">
        <v>381</v>
      </c>
      <c r="D133" s="321">
        <v>550</v>
      </c>
      <c r="E133" s="319">
        <v>6279</v>
      </c>
      <c r="F133" s="322">
        <v>13.774912075029308</v>
      </c>
      <c r="G133" s="323">
        <v>4.333008763388511</v>
      </c>
      <c r="H133" s="323">
        <v>4.134199134199134</v>
      </c>
      <c r="I133" s="323">
        <v>2.2980827042554615</v>
      </c>
      <c r="J133" s="323">
        <v>1.4976</v>
      </c>
      <c r="K133" s="321"/>
      <c r="L133" s="321"/>
      <c r="M133" s="321"/>
      <c r="N133" s="321"/>
      <c r="O133" s="321"/>
      <c r="P133" s="294"/>
      <c r="Q133" s="294"/>
    </row>
    <row r="134" spans="1:17" ht="12" customHeight="1">
      <c r="A134" s="320" t="s">
        <v>459</v>
      </c>
      <c r="B134" s="319" t="s">
        <v>460</v>
      </c>
      <c r="C134" s="320" t="s">
        <v>381</v>
      </c>
      <c r="D134" s="321">
        <v>438</v>
      </c>
      <c r="E134" s="319">
        <v>6834</v>
      </c>
      <c r="F134" s="322">
        <v>13.774912075029308</v>
      </c>
      <c r="G134" s="323">
        <v>4.333008763388511</v>
      </c>
      <c r="H134" s="323">
        <v>4.134199134199134</v>
      </c>
      <c r="I134" s="323">
        <v>2.2980827042554615</v>
      </c>
      <c r="J134" s="323">
        <v>1.4976</v>
      </c>
      <c r="K134" s="321"/>
      <c r="L134" s="321"/>
      <c r="M134" s="321"/>
      <c r="N134" s="321"/>
      <c r="O134" s="321"/>
      <c r="P134" s="294"/>
      <c r="Q134" s="294"/>
    </row>
    <row r="135" spans="1:17" ht="12" customHeight="1">
      <c r="A135" s="320" t="s">
        <v>461</v>
      </c>
      <c r="B135" s="319" t="s">
        <v>462</v>
      </c>
      <c r="C135" s="320" t="s">
        <v>381</v>
      </c>
      <c r="D135" s="321">
        <v>337</v>
      </c>
      <c r="E135" s="319">
        <v>7273</v>
      </c>
      <c r="F135" s="322">
        <v>13.774912075029308</v>
      </c>
      <c r="G135" s="323">
        <v>4.333008763388511</v>
      </c>
      <c r="H135" s="323">
        <v>4.134199134199134</v>
      </c>
      <c r="I135" s="323">
        <v>2.2980827042554615</v>
      </c>
      <c r="J135" s="323">
        <v>1.4976</v>
      </c>
      <c r="K135" s="321"/>
      <c r="L135" s="321"/>
      <c r="M135" s="321"/>
      <c r="N135" s="321"/>
      <c r="O135" s="321"/>
      <c r="P135" s="294"/>
      <c r="Q135" s="294"/>
    </row>
    <row r="136" spans="1:17" ht="12" customHeight="1">
      <c r="A136" s="320" t="s">
        <v>463</v>
      </c>
      <c r="B136" s="319" t="s">
        <v>464</v>
      </c>
      <c r="C136" s="320" t="s">
        <v>465</v>
      </c>
      <c r="D136" s="321">
        <v>654</v>
      </c>
      <c r="E136" s="319">
        <v>5968</v>
      </c>
      <c r="F136" s="322">
        <v>14.361078546307152</v>
      </c>
      <c r="G136" s="323">
        <v>4.186952288218111</v>
      </c>
      <c r="H136" s="323">
        <v>4.357864357864358</v>
      </c>
      <c r="I136" s="323">
        <v>2.0175028392010153</v>
      </c>
      <c r="J136" s="323">
        <v>1.3312</v>
      </c>
      <c r="K136" s="321"/>
      <c r="L136" s="321"/>
      <c r="M136" s="321"/>
      <c r="N136" s="321"/>
      <c r="O136" s="321"/>
      <c r="P136" s="294"/>
      <c r="Q136" s="294"/>
    </row>
    <row r="137" spans="1:17" ht="12" customHeight="1">
      <c r="A137" s="320" t="s">
        <v>466</v>
      </c>
      <c r="B137" s="319" t="s">
        <v>464</v>
      </c>
      <c r="C137" s="320" t="s">
        <v>465</v>
      </c>
      <c r="D137" s="321">
        <v>654</v>
      </c>
      <c r="E137" s="319">
        <v>5968</v>
      </c>
      <c r="F137" s="322">
        <v>14.361078546307152</v>
      </c>
      <c r="G137" s="323">
        <v>4.186952288218111</v>
      </c>
      <c r="H137" s="323">
        <v>4.357864357864358</v>
      </c>
      <c r="I137" s="323">
        <v>2.0175028392010153</v>
      </c>
      <c r="J137" s="323">
        <v>1.3312</v>
      </c>
      <c r="K137" s="321"/>
      <c r="L137" s="321"/>
      <c r="M137" s="321"/>
      <c r="N137" s="321"/>
      <c r="O137" s="321"/>
      <c r="P137" s="294"/>
      <c r="Q137" s="294"/>
    </row>
    <row r="138" spans="1:17" ht="12" customHeight="1">
      <c r="A138" s="320" t="s">
        <v>467</v>
      </c>
      <c r="B138" s="319" t="s">
        <v>464</v>
      </c>
      <c r="C138" s="320" t="s">
        <v>465</v>
      </c>
      <c r="D138" s="321">
        <v>654</v>
      </c>
      <c r="E138" s="319">
        <v>5968</v>
      </c>
      <c r="F138" s="322">
        <v>14.361078546307152</v>
      </c>
      <c r="G138" s="323">
        <v>4.186952288218111</v>
      </c>
      <c r="H138" s="323">
        <v>4.357864357864358</v>
      </c>
      <c r="I138" s="323">
        <v>2.0175028392010153</v>
      </c>
      <c r="J138" s="323">
        <v>1.3312</v>
      </c>
      <c r="K138" s="321"/>
      <c r="L138" s="321"/>
      <c r="M138" s="321"/>
      <c r="N138" s="321"/>
      <c r="O138" s="321"/>
      <c r="P138" s="294"/>
      <c r="Q138" s="294"/>
    </row>
    <row r="139" spans="1:17" ht="12" customHeight="1">
      <c r="A139" s="320" t="s">
        <v>468</v>
      </c>
      <c r="B139" s="319" t="s">
        <v>469</v>
      </c>
      <c r="C139" s="320" t="s">
        <v>465</v>
      </c>
      <c r="D139" s="321">
        <v>654</v>
      </c>
      <c r="E139" s="319">
        <v>5968</v>
      </c>
      <c r="F139" s="322">
        <v>14.361078546307152</v>
      </c>
      <c r="G139" s="323">
        <v>4.186952288218111</v>
      </c>
      <c r="H139" s="323">
        <v>4.357864357864358</v>
      </c>
      <c r="I139" s="323">
        <v>2.0175028392010153</v>
      </c>
      <c r="J139" s="323">
        <v>1.3312</v>
      </c>
      <c r="K139" s="321"/>
      <c r="L139" s="321"/>
      <c r="M139" s="321"/>
      <c r="N139" s="321"/>
      <c r="O139" s="321"/>
      <c r="P139" s="294"/>
      <c r="Q139" s="294"/>
    </row>
    <row r="140" spans="1:17" ht="12" customHeight="1">
      <c r="A140" s="320" t="s">
        <v>470</v>
      </c>
      <c r="B140" s="319" t="s">
        <v>471</v>
      </c>
      <c r="C140" s="320" t="s">
        <v>465</v>
      </c>
      <c r="D140" s="321">
        <v>654</v>
      </c>
      <c r="E140" s="319">
        <v>5968</v>
      </c>
      <c r="F140" s="322">
        <v>14.361078546307152</v>
      </c>
      <c r="G140" s="323">
        <v>4.186952288218111</v>
      </c>
      <c r="H140" s="323">
        <v>4.357864357864358</v>
      </c>
      <c r="I140" s="323">
        <v>2.0175028392010153</v>
      </c>
      <c r="J140" s="323">
        <v>1.3312</v>
      </c>
      <c r="K140" s="321"/>
      <c r="L140" s="321"/>
      <c r="M140" s="321"/>
      <c r="N140" s="321"/>
      <c r="O140" s="321"/>
      <c r="P140" s="294"/>
      <c r="Q140" s="294"/>
    </row>
    <row r="141" spans="1:17" ht="12" customHeight="1">
      <c r="A141" s="320" t="s">
        <v>472</v>
      </c>
      <c r="B141" s="319" t="s">
        <v>473</v>
      </c>
      <c r="C141" s="320" t="s">
        <v>465</v>
      </c>
      <c r="D141" s="321">
        <v>654</v>
      </c>
      <c r="E141" s="319">
        <v>5968</v>
      </c>
      <c r="F141" s="322">
        <v>14.361078546307152</v>
      </c>
      <c r="G141" s="323">
        <v>4.186952288218111</v>
      </c>
      <c r="H141" s="323">
        <v>4.357864357864358</v>
      </c>
      <c r="I141" s="323">
        <v>2.0175028392010153</v>
      </c>
      <c r="J141" s="323">
        <v>1.3312</v>
      </c>
      <c r="K141" s="321"/>
      <c r="L141" s="321"/>
      <c r="M141" s="321"/>
      <c r="N141" s="321"/>
      <c r="O141" s="321"/>
      <c r="P141" s="294"/>
      <c r="Q141" s="294"/>
    </row>
    <row r="142" spans="1:17" ht="12" customHeight="1">
      <c r="A142" s="320" t="s">
        <v>474</v>
      </c>
      <c r="B142" s="319" t="s">
        <v>475</v>
      </c>
      <c r="C142" s="320" t="s">
        <v>465</v>
      </c>
      <c r="D142" s="321">
        <v>654</v>
      </c>
      <c r="E142" s="319">
        <v>5968</v>
      </c>
      <c r="F142" s="322">
        <v>14.361078546307152</v>
      </c>
      <c r="G142" s="323">
        <v>4.186952288218111</v>
      </c>
      <c r="H142" s="323">
        <v>4.357864357864358</v>
      </c>
      <c r="I142" s="323">
        <v>2.0175028392010153</v>
      </c>
      <c r="J142" s="323">
        <v>1.3312</v>
      </c>
      <c r="K142" s="321"/>
      <c r="L142" s="321"/>
      <c r="M142" s="321"/>
      <c r="N142" s="321"/>
      <c r="O142" s="321"/>
      <c r="P142" s="294"/>
      <c r="Q142" s="294"/>
    </row>
    <row r="143" spans="1:17" ht="12" customHeight="1">
      <c r="A143" s="320" t="s">
        <v>476</v>
      </c>
      <c r="B143" s="319" t="s">
        <v>477</v>
      </c>
      <c r="C143" s="320" t="s">
        <v>465</v>
      </c>
      <c r="D143" s="321">
        <v>654</v>
      </c>
      <c r="E143" s="319">
        <v>5968</v>
      </c>
      <c r="F143" s="322">
        <v>14.361078546307152</v>
      </c>
      <c r="G143" s="323">
        <v>4.186952288218111</v>
      </c>
      <c r="H143" s="323">
        <v>4.357864357864358</v>
      </c>
      <c r="I143" s="323">
        <v>2.0175028392010153</v>
      </c>
      <c r="J143" s="323">
        <v>1.3312</v>
      </c>
      <c r="K143" s="321"/>
      <c r="L143" s="321"/>
      <c r="M143" s="321"/>
      <c r="N143" s="321"/>
      <c r="O143" s="321"/>
      <c r="P143" s="294"/>
      <c r="Q143" s="294"/>
    </row>
    <row r="144" spans="1:17" ht="12" customHeight="1">
      <c r="A144" s="320" t="s">
        <v>478</v>
      </c>
      <c r="B144" s="319" t="s">
        <v>479</v>
      </c>
      <c r="C144" s="320" t="s">
        <v>465</v>
      </c>
      <c r="D144" s="321">
        <v>622</v>
      </c>
      <c r="E144" s="319">
        <v>6087</v>
      </c>
      <c r="F144" s="322">
        <v>14.361078546307152</v>
      </c>
      <c r="G144" s="323">
        <v>4.186952288218111</v>
      </c>
      <c r="H144" s="323">
        <v>4.357864357864358</v>
      </c>
      <c r="I144" s="323">
        <v>2.0175028392010153</v>
      </c>
      <c r="J144" s="323">
        <v>1.3312</v>
      </c>
      <c r="K144" s="321"/>
      <c r="L144" s="321"/>
      <c r="M144" s="321"/>
      <c r="N144" s="321"/>
      <c r="O144" s="321"/>
      <c r="P144" s="294"/>
      <c r="Q144" s="294"/>
    </row>
    <row r="145" spans="1:17" ht="12" customHeight="1">
      <c r="A145" s="320" t="s">
        <v>480</v>
      </c>
      <c r="B145" s="319" t="s">
        <v>481</v>
      </c>
      <c r="C145" s="320" t="s">
        <v>465</v>
      </c>
      <c r="D145" s="321">
        <v>654</v>
      </c>
      <c r="E145" s="319">
        <v>5968</v>
      </c>
      <c r="F145" s="322">
        <v>14.361078546307152</v>
      </c>
      <c r="G145" s="323">
        <v>4.186952288218111</v>
      </c>
      <c r="H145" s="323">
        <v>4.357864357864358</v>
      </c>
      <c r="I145" s="323">
        <v>2.0175028392010153</v>
      </c>
      <c r="J145" s="323">
        <v>1.3312</v>
      </c>
      <c r="K145" s="321"/>
      <c r="L145" s="321"/>
      <c r="M145" s="321"/>
      <c r="N145" s="321"/>
      <c r="O145" s="321"/>
      <c r="P145" s="294"/>
      <c r="Q145" s="294"/>
    </row>
    <row r="146" spans="1:17" ht="12" customHeight="1">
      <c r="A146" s="320" t="s">
        <v>482</v>
      </c>
      <c r="B146" s="319" t="s">
        <v>483</v>
      </c>
      <c r="C146" s="320" t="s">
        <v>465</v>
      </c>
      <c r="D146" s="321">
        <v>497</v>
      </c>
      <c r="E146" s="319">
        <v>6544</v>
      </c>
      <c r="F146" s="322">
        <v>14.361078546307152</v>
      </c>
      <c r="G146" s="323">
        <v>4.186952288218111</v>
      </c>
      <c r="H146" s="323">
        <v>4.357864357864358</v>
      </c>
      <c r="I146" s="323">
        <v>2.0175028392010153</v>
      </c>
      <c r="J146" s="323">
        <v>1.3312</v>
      </c>
      <c r="K146" s="321"/>
      <c r="L146" s="321"/>
      <c r="M146" s="321"/>
      <c r="N146" s="321"/>
      <c r="O146" s="321"/>
      <c r="P146" s="294"/>
      <c r="Q146" s="294"/>
    </row>
    <row r="147" spans="1:17" ht="12" customHeight="1">
      <c r="A147" s="320" t="s">
        <v>484</v>
      </c>
      <c r="B147" s="319" t="s">
        <v>485</v>
      </c>
      <c r="C147" s="320" t="s">
        <v>465</v>
      </c>
      <c r="D147" s="321">
        <v>654</v>
      </c>
      <c r="E147" s="319">
        <v>5968</v>
      </c>
      <c r="F147" s="322">
        <v>14.361078546307152</v>
      </c>
      <c r="G147" s="323">
        <v>4.186952288218111</v>
      </c>
      <c r="H147" s="323">
        <v>4.357864357864358</v>
      </c>
      <c r="I147" s="323">
        <v>2.0175028392010153</v>
      </c>
      <c r="J147" s="323">
        <v>1.3312</v>
      </c>
      <c r="K147" s="321"/>
      <c r="L147" s="321"/>
      <c r="M147" s="321"/>
      <c r="N147" s="321"/>
      <c r="O147" s="321"/>
      <c r="P147" s="294"/>
      <c r="Q147" s="294"/>
    </row>
    <row r="148" spans="1:17" ht="12" customHeight="1">
      <c r="A148" s="320" t="s">
        <v>486</v>
      </c>
      <c r="B148" s="319" t="s">
        <v>487</v>
      </c>
      <c r="C148" s="320" t="s">
        <v>465</v>
      </c>
      <c r="D148" s="321">
        <v>497</v>
      </c>
      <c r="E148" s="319">
        <v>6544</v>
      </c>
      <c r="F148" s="322">
        <v>14.361078546307152</v>
      </c>
      <c r="G148" s="323">
        <v>4.186952288218111</v>
      </c>
      <c r="H148" s="323">
        <v>4.357864357864358</v>
      </c>
      <c r="I148" s="323">
        <v>2.0175028392010153</v>
      </c>
      <c r="J148" s="323">
        <v>1.3312</v>
      </c>
      <c r="K148" s="321"/>
      <c r="L148" s="321"/>
      <c r="M148" s="321"/>
      <c r="N148" s="321"/>
      <c r="O148" s="321"/>
      <c r="P148" s="294"/>
      <c r="Q148" s="294"/>
    </row>
    <row r="149" spans="1:17" ht="12" customHeight="1">
      <c r="A149" s="320" t="s">
        <v>488</v>
      </c>
      <c r="B149" s="319" t="s">
        <v>489</v>
      </c>
      <c r="C149" s="320" t="s">
        <v>465</v>
      </c>
      <c r="D149" s="321">
        <v>497</v>
      </c>
      <c r="E149" s="319">
        <v>6544</v>
      </c>
      <c r="F149" s="322">
        <v>14.361078546307152</v>
      </c>
      <c r="G149" s="323">
        <v>4.186952288218111</v>
      </c>
      <c r="H149" s="323">
        <v>4.357864357864358</v>
      </c>
      <c r="I149" s="323">
        <v>2.0175028392010153</v>
      </c>
      <c r="J149" s="323">
        <v>1.3312</v>
      </c>
      <c r="K149" s="321"/>
      <c r="L149" s="321"/>
      <c r="M149" s="321"/>
      <c r="N149" s="321"/>
      <c r="O149" s="321"/>
      <c r="P149" s="294"/>
      <c r="Q149" s="294"/>
    </row>
    <row r="150" spans="1:17" ht="12" customHeight="1">
      <c r="A150" s="320" t="s">
        <v>490</v>
      </c>
      <c r="B150" s="319" t="s">
        <v>491</v>
      </c>
      <c r="C150" s="320" t="s">
        <v>465</v>
      </c>
      <c r="D150" s="321">
        <v>550</v>
      </c>
      <c r="E150" s="319">
        <v>6279</v>
      </c>
      <c r="F150" s="322">
        <v>14.361078546307152</v>
      </c>
      <c r="G150" s="323">
        <v>4.186952288218111</v>
      </c>
      <c r="H150" s="323">
        <v>4.357864357864358</v>
      </c>
      <c r="I150" s="323">
        <v>2.0175028392010153</v>
      </c>
      <c r="J150" s="323">
        <v>1.3312</v>
      </c>
      <c r="K150" s="321"/>
      <c r="L150" s="321"/>
      <c r="M150" s="321"/>
      <c r="N150" s="321"/>
      <c r="O150" s="321"/>
      <c r="P150" s="294"/>
      <c r="Q150" s="294"/>
    </row>
    <row r="151" spans="1:17" ht="12" customHeight="1">
      <c r="A151" s="320" t="s">
        <v>492</v>
      </c>
      <c r="B151" s="319" t="s">
        <v>491</v>
      </c>
      <c r="C151" s="320" t="s">
        <v>465</v>
      </c>
      <c r="D151" s="321">
        <v>550</v>
      </c>
      <c r="E151" s="319">
        <v>6279</v>
      </c>
      <c r="F151" s="322">
        <v>14.361078546307152</v>
      </c>
      <c r="G151" s="323">
        <v>4.186952288218111</v>
      </c>
      <c r="H151" s="323">
        <v>4.357864357864358</v>
      </c>
      <c r="I151" s="323">
        <v>2.0175028392010153</v>
      </c>
      <c r="J151" s="323">
        <v>1.3312</v>
      </c>
      <c r="K151" s="321"/>
      <c r="L151" s="321"/>
      <c r="M151" s="321"/>
      <c r="N151" s="321"/>
      <c r="O151" s="321"/>
      <c r="P151" s="294"/>
      <c r="Q151" s="294"/>
    </row>
    <row r="152" spans="1:17" ht="12" customHeight="1">
      <c r="A152" s="320" t="s">
        <v>493</v>
      </c>
      <c r="B152" s="319" t="s">
        <v>494</v>
      </c>
      <c r="C152" s="320" t="s">
        <v>465</v>
      </c>
      <c r="D152" s="321">
        <v>654</v>
      </c>
      <c r="E152" s="319">
        <v>5968</v>
      </c>
      <c r="F152" s="322">
        <v>14.361078546307152</v>
      </c>
      <c r="G152" s="323">
        <v>4.186952288218111</v>
      </c>
      <c r="H152" s="323">
        <v>4.357864357864358</v>
      </c>
      <c r="I152" s="323">
        <v>2.0175028392010153</v>
      </c>
      <c r="J152" s="323">
        <v>1.3312</v>
      </c>
      <c r="K152" s="321"/>
      <c r="L152" s="321"/>
      <c r="M152" s="321"/>
      <c r="N152" s="321"/>
      <c r="O152" s="321"/>
      <c r="P152" s="294"/>
      <c r="Q152" s="294"/>
    </row>
    <row r="153" spans="1:17" ht="12" customHeight="1">
      <c r="A153" s="320" t="s">
        <v>495</v>
      </c>
      <c r="B153" s="319" t="s">
        <v>496</v>
      </c>
      <c r="C153" s="320" t="s">
        <v>465</v>
      </c>
      <c r="D153" s="321">
        <v>550</v>
      </c>
      <c r="E153" s="319">
        <v>6279</v>
      </c>
      <c r="F153" s="322">
        <v>14.361078546307152</v>
      </c>
      <c r="G153" s="323">
        <v>4.186952288218111</v>
      </c>
      <c r="H153" s="323">
        <v>4.357864357864358</v>
      </c>
      <c r="I153" s="323">
        <v>2.0175028392010153</v>
      </c>
      <c r="J153" s="323">
        <v>1.3312</v>
      </c>
      <c r="K153" s="321"/>
      <c r="L153" s="321"/>
      <c r="M153" s="321"/>
      <c r="N153" s="321"/>
      <c r="O153" s="321"/>
      <c r="P153" s="294"/>
      <c r="Q153" s="294"/>
    </row>
    <row r="154" spans="1:17" ht="12" customHeight="1">
      <c r="A154" s="320" t="s">
        <v>497</v>
      </c>
      <c r="B154" s="319" t="s">
        <v>498</v>
      </c>
      <c r="C154" s="320" t="s">
        <v>465</v>
      </c>
      <c r="D154" s="321">
        <v>622</v>
      </c>
      <c r="E154" s="319">
        <v>6087</v>
      </c>
      <c r="F154" s="322">
        <v>14.361078546307152</v>
      </c>
      <c r="G154" s="323">
        <v>4.186952288218111</v>
      </c>
      <c r="H154" s="323">
        <v>4.357864357864358</v>
      </c>
      <c r="I154" s="323">
        <v>2.0175028392010153</v>
      </c>
      <c r="J154" s="323">
        <v>1.3312</v>
      </c>
      <c r="K154" s="321"/>
      <c r="L154" s="321"/>
      <c r="M154" s="321"/>
      <c r="N154" s="321"/>
      <c r="O154" s="321"/>
      <c r="P154" s="294"/>
      <c r="Q154" s="294"/>
    </row>
    <row r="155" spans="1:17" ht="12" customHeight="1">
      <c r="A155" s="320" t="s">
        <v>499</v>
      </c>
      <c r="B155" s="321" t="s">
        <v>500</v>
      </c>
      <c r="C155" s="321" t="s">
        <v>465</v>
      </c>
      <c r="D155" s="321">
        <v>337</v>
      </c>
      <c r="E155" s="319">
        <v>7273</v>
      </c>
      <c r="F155" s="322">
        <v>14.361078546307152</v>
      </c>
      <c r="G155" s="323">
        <v>4.186952288218111</v>
      </c>
      <c r="H155" s="323">
        <v>4.357864357864358</v>
      </c>
      <c r="I155" s="323">
        <v>2.0175028392010153</v>
      </c>
      <c r="J155" s="323">
        <v>1.3312</v>
      </c>
      <c r="K155" s="321"/>
      <c r="L155" s="321"/>
      <c r="M155" s="321"/>
      <c r="N155" s="321"/>
      <c r="O155" s="321"/>
      <c r="P155" s="294"/>
      <c r="Q155" s="294"/>
    </row>
    <row r="156" spans="1:17" ht="12" customHeight="1">
      <c r="A156" s="320" t="s">
        <v>501</v>
      </c>
      <c r="B156" s="321" t="s">
        <v>502</v>
      </c>
      <c r="C156" s="321" t="s">
        <v>465</v>
      </c>
      <c r="D156" s="321">
        <v>962</v>
      </c>
      <c r="E156" s="319">
        <v>5347</v>
      </c>
      <c r="F156" s="322">
        <v>14.361078546307152</v>
      </c>
      <c r="G156" s="323">
        <v>4.186952288218111</v>
      </c>
      <c r="H156" s="323">
        <v>4.357864357864358</v>
      </c>
      <c r="I156" s="323">
        <v>2.0175028392010153</v>
      </c>
      <c r="J156" s="323">
        <v>1.3312</v>
      </c>
      <c r="K156" s="321"/>
      <c r="L156" s="321"/>
      <c r="M156" s="321"/>
      <c r="N156" s="321"/>
      <c r="O156" s="321"/>
      <c r="P156" s="294"/>
      <c r="Q156" s="294"/>
    </row>
    <row r="157" spans="1:17" ht="12" customHeight="1">
      <c r="A157" s="320" t="s">
        <v>503</v>
      </c>
      <c r="B157" s="321" t="s">
        <v>502</v>
      </c>
      <c r="C157" s="321" t="s">
        <v>465</v>
      </c>
      <c r="D157" s="321">
        <v>962</v>
      </c>
      <c r="E157" s="319">
        <v>5347</v>
      </c>
      <c r="F157" s="322">
        <v>14.361078546307152</v>
      </c>
      <c r="G157" s="323">
        <v>4.186952288218111</v>
      </c>
      <c r="H157" s="323">
        <v>4.357864357864358</v>
      </c>
      <c r="I157" s="323">
        <v>2.0175028392010153</v>
      </c>
      <c r="J157" s="323">
        <v>1.3312</v>
      </c>
      <c r="K157" s="321"/>
      <c r="L157" s="321"/>
      <c r="M157" s="321"/>
      <c r="N157" s="321"/>
      <c r="O157" s="321"/>
      <c r="P157" s="294"/>
      <c r="Q157" s="294"/>
    </row>
    <row r="158" spans="1:17" ht="12" customHeight="1">
      <c r="A158" s="320" t="s">
        <v>504</v>
      </c>
      <c r="B158" s="321" t="s">
        <v>505</v>
      </c>
      <c r="C158" s="321" t="s">
        <v>465</v>
      </c>
      <c r="D158" s="321">
        <v>962</v>
      </c>
      <c r="E158" s="319">
        <v>5347</v>
      </c>
      <c r="F158" s="322">
        <v>14.361078546307152</v>
      </c>
      <c r="G158" s="323">
        <v>4.186952288218111</v>
      </c>
      <c r="H158" s="323">
        <v>4.357864357864358</v>
      </c>
      <c r="I158" s="323">
        <v>2.0175028392010153</v>
      </c>
      <c r="J158" s="323">
        <v>1.3312</v>
      </c>
      <c r="K158" s="321"/>
      <c r="L158" s="321"/>
      <c r="M158" s="321"/>
      <c r="N158" s="321"/>
      <c r="O158" s="321"/>
      <c r="P158" s="294"/>
      <c r="Q158" s="294"/>
    </row>
    <row r="159" spans="1:17" ht="12" customHeight="1">
      <c r="A159" s="320" t="s">
        <v>506</v>
      </c>
      <c r="B159" s="321" t="s">
        <v>507</v>
      </c>
      <c r="C159" s="321" t="s">
        <v>465</v>
      </c>
      <c r="D159" s="321">
        <v>962</v>
      </c>
      <c r="E159" s="319">
        <v>5347</v>
      </c>
      <c r="F159" s="322">
        <v>14.361078546307152</v>
      </c>
      <c r="G159" s="323">
        <v>4.186952288218111</v>
      </c>
      <c r="H159" s="323">
        <v>4.357864357864358</v>
      </c>
      <c r="I159" s="323">
        <v>2.0175028392010153</v>
      </c>
      <c r="J159" s="323">
        <v>1.3312</v>
      </c>
      <c r="K159" s="321"/>
      <c r="L159" s="321"/>
      <c r="M159" s="321"/>
      <c r="N159" s="321"/>
      <c r="O159" s="321"/>
      <c r="P159" s="294"/>
      <c r="Q159" s="294"/>
    </row>
    <row r="160" spans="1:17" ht="12" customHeight="1">
      <c r="A160" s="320" t="s">
        <v>508</v>
      </c>
      <c r="B160" s="321" t="s">
        <v>507</v>
      </c>
      <c r="C160" s="321" t="s">
        <v>465</v>
      </c>
      <c r="D160" s="321">
        <v>962</v>
      </c>
      <c r="E160" s="319">
        <v>5347</v>
      </c>
      <c r="F160" s="322">
        <v>14.361078546307152</v>
      </c>
      <c r="G160" s="323">
        <v>4.186952288218111</v>
      </c>
      <c r="H160" s="323">
        <v>4.357864357864358</v>
      </c>
      <c r="I160" s="323">
        <v>2.0175028392010153</v>
      </c>
      <c r="J160" s="323">
        <v>1.3312</v>
      </c>
      <c r="K160" s="321"/>
      <c r="L160" s="321"/>
      <c r="M160" s="321"/>
      <c r="N160" s="321"/>
      <c r="O160" s="321"/>
      <c r="P160" s="294"/>
      <c r="Q160" s="294"/>
    </row>
    <row r="161" spans="1:17" ht="12" customHeight="1">
      <c r="A161" s="320" t="s">
        <v>509</v>
      </c>
      <c r="B161" s="321" t="s">
        <v>510</v>
      </c>
      <c r="C161" s="321" t="s">
        <v>465</v>
      </c>
      <c r="D161" s="321">
        <v>962</v>
      </c>
      <c r="E161" s="319">
        <v>5347</v>
      </c>
      <c r="F161" s="322">
        <v>14.361078546307152</v>
      </c>
      <c r="G161" s="323">
        <v>4.186952288218111</v>
      </c>
      <c r="H161" s="323">
        <v>4.357864357864358</v>
      </c>
      <c r="I161" s="323">
        <v>2.0175028392010153</v>
      </c>
      <c r="J161" s="323">
        <v>1.3312</v>
      </c>
      <c r="K161" s="321"/>
      <c r="L161" s="321"/>
      <c r="M161" s="321"/>
      <c r="N161" s="321"/>
      <c r="O161" s="321"/>
      <c r="P161" s="294"/>
      <c r="Q161" s="294"/>
    </row>
    <row r="162" spans="1:17" ht="12" customHeight="1">
      <c r="A162" s="320" t="s">
        <v>511</v>
      </c>
      <c r="B162" s="321" t="s">
        <v>510</v>
      </c>
      <c r="C162" s="321" t="s">
        <v>465</v>
      </c>
      <c r="D162" s="321">
        <v>962</v>
      </c>
      <c r="E162" s="319">
        <v>5347</v>
      </c>
      <c r="F162" s="322">
        <v>14.361078546307152</v>
      </c>
      <c r="G162" s="323">
        <v>4.186952288218111</v>
      </c>
      <c r="H162" s="323">
        <v>4.357864357864358</v>
      </c>
      <c r="I162" s="323">
        <v>2.0175028392010153</v>
      </c>
      <c r="J162" s="323">
        <v>1.3312</v>
      </c>
      <c r="K162" s="321"/>
      <c r="L162" s="321"/>
      <c r="M162" s="321"/>
      <c r="N162" s="321"/>
      <c r="O162" s="321"/>
      <c r="P162" s="294"/>
      <c r="Q162" s="294"/>
    </row>
    <row r="163" spans="1:17" ht="12" customHeight="1">
      <c r="A163" s="320" t="s">
        <v>512</v>
      </c>
      <c r="B163" s="321" t="s">
        <v>513</v>
      </c>
      <c r="C163" s="321" t="s">
        <v>465</v>
      </c>
      <c r="D163" s="321">
        <v>622</v>
      </c>
      <c r="E163" s="319">
        <v>6087</v>
      </c>
      <c r="F163" s="322">
        <v>14.361078546307152</v>
      </c>
      <c r="G163" s="323">
        <v>4.186952288218111</v>
      </c>
      <c r="H163" s="323">
        <v>4.357864357864358</v>
      </c>
      <c r="I163" s="323">
        <v>2.0175028392010153</v>
      </c>
      <c r="J163" s="323">
        <v>1.3312</v>
      </c>
      <c r="K163" s="321"/>
      <c r="L163" s="321"/>
      <c r="M163" s="321"/>
      <c r="N163" s="321"/>
      <c r="O163" s="321"/>
      <c r="P163" s="294"/>
      <c r="Q163" s="294"/>
    </row>
    <row r="164" spans="1:17" ht="12" customHeight="1">
      <c r="A164" s="320" t="s">
        <v>514</v>
      </c>
      <c r="B164" s="321" t="s">
        <v>515</v>
      </c>
      <c r="C164" s="321" t="s">
        <v>465</v>
      </c>
      <c r="D164" s="321">
        <v>622</v>
      </c>
      <c r="E164" s="319">
        <v>6087</v>
      </c>
      <c r="F164" s="322">
        <v>14.361078546307152</v>
      </c>
      <c r="G164" s="323">
        <v>4.186952288218111</v>
      </c>
      <c r="H164" s="323">
        <v>4.357864357864358</v>
      </c>
      <c r="I164" s="323">
        <v>2.0175028392010153</v>
      </c>
      <c r="J164" s="323">
        <v>1.3312</v>
      </c>
      <c r="K164" s="321"/>
      <c r="L164" s="321"/>
      <c r="M164" s="321"/>
      <c r="N164" s="321"/>
      <c r="O164" s="321"/>
      <c r="P164" s="294"/>
      <c r="Q164" s="294"/>
    </row>
    <row r="165" spans="1:17" ht="12" customHeight="1">
      <c r="A165" s="320" t="s">
        <v>516</v>
      </c>
      <c r="B165" s="321" t="s">
        <v>517</v>
      </c>
      <c r="C165" s="321" t="s">
        <v>465</v>
      </c>
      <c r="D165" s="321">
        <v>773</v>
      </c>
      <c r="E165" s="319">
        <v>5785</v>
      </c>
      <c r="F165" s="322">
        <v>14.361078546307152</v>
      </c>
      <c r="G165" s="323">
        <v>4.186952288218111</v>
      </c>
      <c r="H165" s="323">
        <v>4.357864357864358</v>
      </c>
      <c r="I165" s="323">
        <v>2.0175028392010153</v>
      </c>
      <c r="J165" s="323">
        <v>1.3312</v>
      </c>
      <c r="K165" s="321"/>
      <c r="L165" s="321"/>
      <c r="M165" s="321"/>
      <c r="N165" s="321"/>
      <c r="O165" s="321"/>
      <c r="P165" s="294"/>
      <c r="Q165" s="294"/>
    </row>
    <row r="166" spans="1:17" ht="12" customHeight="1">
      <c r="A166" s="320" t="s">
        <v>518</v>
      </c>
      <c r="B166" s="321" t="s">
        <v>519</v>
      </c>
      <c r="C166" s="321" t="s">
        <v>465</v>
      </c>
      <c r="D166" s="321">
        <v>773</v>
      </c>
      <c r="E166" s="319">
        <v>5785</v>
      </c>
      <c r="F166" s="322">
        <v>14.361078546307152</v>
      </c>
      <c r="G166" s="323">
        <v>4.186952288218111</v>
      </c>
      <c r="H166" s="323">
        <v>4.357864357864358</v>
      </c>
      <c r="I166" s="323">
        <v>2.0175028392010153</v>
      </c>
      <c r="J166" s="323">
        <v>1.3312</v>
      </c>
      <c r="K166" s="321"/>
      <c r="L166" s="321"/>
      <c r="M166" s="321"/>
      <c r="N166" s="321"/>
      <c r="O166" s="321"/>
      <c r="P166" s="294"/>
      <c r="Q166" s="294"/>
    </row>
    <row r="167" spans="1:17" ht="12" customHeight="1">
      <c r="A167" s="320" t="s">
        <v>520</v>
      </c>
      <c r="B167" s="321" t="s">
        <v>521</v>
      </c>
      <c r="C167" s="321" t="s">
        <v>465</v>
      </c>
      <c r="D167" s="321">
        <v>773</v>
      </c>
      <c r="E167" s="319">
        <v>5785</v>
      </c>
      <c r="F167" s="322">
        <v>14.361078546307152</v>
      </c>
      <c r="G167" s="323">
        <v>4.186952288218111</v>
      </c>
      <c r="H167" s="323">
        <v>4.357864357864358</v>
      </c>
      <c r="I167" s="323">
        <v>2.0175028392010153</v>
      </c>
      <c r="J167" s="323">
        <v>1.3312</v>
      </c>
      <c r="K167" s="321"/>
      <c r="L167" s="321"/>
      <c r="M167" s="321"/>
      <c r="N167" s="321"/>
      <c r="O167" s="321"/>
      <c r="P167" s="321"/>
      <c r="Q167" s="321"/>
    </row>
    <row r="168" spans="1:17" ht="12" customHeight="1">
      <c r="A168" s="320" t="s">
        <v>522</v>
      </c>
      <c r="B168" s="321" t="s">
        <v>523</v>
      </c>
      <c r="C168" s="321" t="s">
        <v>465</v>
      </c>
      <c r="D168" s="321">
        <v>539</v>
      </c>
      <c r="E168" s="319">
        <v>6291</v>
      </c>
      <c r="F168" s="322">
        <v>14.361078546307152</v>
      </c>
      <c r="G168" s="323">
        <v>4.186952288218111</v>
      </c>
      <c r="H168" s="323">
        <v>4.357864357864358</v>
      </c>
      <c r="I168" s="323">
        <v>2.0175028392010153</v>
      </c>
      <c r="J168" s="323">
        <v>1.3312</v>
      </c>
      <c r="K168" s="321"/>
      <c r="L168" s="321"/>
      <c r="M168" s="321"/>
      <c r="N168" s="321"/>
      <c r="O168" s="321"/>
      <c r="P168" s="294"/>
      <c r="Q168" s="294"/>
    </row>
    <row r="169" spans="1:17" ht="12" customHeight="1">
      <c r="A169" s="320" t="s">
        <v>524</v>
      </c>
      <c r="B169" s="321" t="s">
        <v>525</v>
      </c>
      <c r="C169" s="321" t="s">
        <v>465</v>
      </c>
      <c r="D169" s="321">
        <v>773</v>
      </c>
      <c r="E169" s="319">
        <v>5785</v>
      </c>
      <c r="F169" s="322">
        <v>14.361078546307152</v>
      </c>
      <c r="G169" s="323">
        <v>4.186952288218111</v>
      </c>
      <c r="H169" s="323">
        <v>4.357864357864358</v>
      </c>
      <c r="I169" s="323">
        <v>2.0175028392010153</v>
      </c>
      <c r="J169" s="323">
        <v>1.3312</v>
      </c>
      <c r="K169" s="321"/>
      <c r="L169" s="321"/>
      <c r="M169" s="321"/>
      <c r="N169" s="321"/>
      <c r="O169" s="321"/>
      <c r="P169" s="294"/>
      <c r="Q169" s="294"/>
    </row>
    <row r="170" spans="1:17" ht="12" customHeight="1">
      <c r="A170" s="320" t="s">
        <v>526</v>
      </c>
      <c r="B170" s="321" t="s">
        <v>527</v>
      </c>
      <c r="C170" s="321" t="s">
        <v>465</v>
      </c>
      <c r="D170" s="321">
        <v>539</v>
      </c>
      <c r="E170" s="319">
        <v>6291</v>
      </c>
      <c r="F170" s="322">
        <v>14.361078546307152</v>
      </c>
      <c r="G170" s="323">
        <v>4.186952288218111</v>
      </c>
      <c r="H170" s="323">
        <v>4.357864357864358</v>
      </c>
      <c r="I170" s="323">
        <v>2.0175028392010153</v>
      </c>
      <c r="J170" s="323">
        <v>1.3312</v>
      </c>
      <c r="K170" s="321"/>
      <c r="L170" s="321"/>
      <c r="M170" s="321"/>
      <c r="N170" s="321"/>
      <c r="O170" s="321"/>
      <c r="P170" s="294"/>
      <c r="Q170" s="294"/>
    </row>
    <row r="171" spans="1:17" ht="12" customHeight="1">
      <c r="A171" s="320" t="s">
        <v>528</v>
      </c>
      <c r="B171" s="321" t="s">
        <v>527</v>
      </c>
      <c r="C171" s="321" t="s">
        <v>465</v>
      </c>
      <c r="D171" s="321">
        <v>539</v>
      </c>
      <c r="E171" s="319">
        <v>6291</v>
      </c>
      <c r="F171" s="322">
        <v>14.361078546307152</v>
      </c>
      <c r="G171" s="323">
        <v>4.186952288218111</v>
      </c>
      <c r="H171" s="323">
        <v>4.357864357864358</v>
      </c>
      <c r="I171" s="323">
        <v>2.0175028392010153</v>
      </c>
      <c r="J171" s="323">
        <v>1.3312</v>
      </c>
      <c r="K171" s="321"/>
      <c r="L171" s="321"/>
      <c r="M171" s="321"/>
      <c r="N171" s="321"/>
      <c r="O171" s="321"/>
      <c r="P171" s="294"/>
      <c r="Q171" s="294"/>
    </row>
    <row r="172" spans="1:17" ht="12" customHeight="1">
      <c r="A172" s="320" t="s">
        <v>529</v>
      </c>
      <c r="B172" s="321" t="s">
        <v>530</v>
      </c>
      <c r="C172" s="321" t="s">
        <v>465</v>
      </c>
      <c r="D172" s="321">
        <v>539</v>
      </c>
      <c r="E172" s="319">
        <v>6291</v>
      </c>
      <c r="F172" s="322">
        <v>14.361078546307152</v>
      </c>
      <c r="G172" s="323">
        <v>4.186952288218111</v>
      </c>
      <c r="H172" s="323">
        <v>4.357864357864358</v>
      </c>
      <c r="I172" s="323">
        <v>2.0175028392010153</v>
      </c>
      <c r="J172" s="323">
        <v>1.3312</v>
      </c>
      <c r="K172" s="321"/>
      <c r="L172" s="321"/>
      <c r="M172" s="321"/>
      <c r="N172" s="321"/>
      <c r="O172" s="321"/>
      <c r="P172" s="294"/>
      <c r="Q172" s="294"/>
    </row>
    <row r="173" spans="1:17" ht="12" customHeight="1">
      <c r="A173" s="320" t="s">
        <v>531</v>
      </c>
      <c r="B173" s="321" t="s">
        <v>530</v>
      </c>
      <c r="C173" s="321" t="s">
        <v>465</v>
      </c>
      <c r="D173" s="321">
        <v>539</v>
      </c>
      <c r="E173" s="319">
        <v>6291</v>
      </c>
      <c r="F173" s="322">
        <v>14.361078546307152</v>
      </c>
      <c r="G173" s="323">
        <v>4.186952288218111</v>
      </c>
      <c r="H173" s="323">
        <v>4.357864357864358</v>
      </c>
      <c r="I173" s="323">
        <v>2.0175028392010153</v>
      </c>
      <c r="J173" s="323">
        <v>1.3312</v>
      </c>
      <c r="K173" s="321"/>
      <c r="L173" s="321"/>
      <c r="M173" s="321"/>
      <c r="N173" s="321"/>
      <c r="O173" s="321"/>
      <c r="P173" s="294"/>
      <c r="Q173" s="294"/>
    </row>
    <row r="174" spans="1:17" ht="12" customHeight="1">
      <c r="A174" s="320" t="s">
        <v>532</v>
      </c>
      <c r="B174" s="321" t="s">
        <v>533</v>
      </c>
      <c r="C174" s="321" t="s">
        <v>465</v>
      </c>
      <c r="D174" s="321">
        <v>337</v>
      </c>
      <c r="E174" s="319">
        <v>7273</v>
      </c>
      <c r="F174" s="322">
        <v>14.361078546307152</v>
      </c>
      <c r="G174" s="323">
        <v>4.186952288218111</v>
      </c>
      <c r="H174" s="323">
        <v>4.357864357864358</v>
      </c>
      <c r="I174" s="323">
        <v>2.0175028392010153</v>
      </c>
      <c r="J174" s="323">
        <v>1.3312</v>
      </c>
      <c r="K174" s="321"/>
      <c r="L174" s="321"/>
      <c r="M174" s="321"/>
      <c r="N174" s="321"/>
      <c r="O174" s="321"/>
      <c r="P174" s="294"/>
      <c r="Q174" s="294"/>
    </row>
    <row r="175" spans="1:17" ht="12" customHeight="1">
      <c r="A175" s="320" t="s">
        <v>534</v>
      </c>
      <c r="B175" s="321" t="s">
        <v>535</v>
      </c>
      <c r="C175" s="321" t="s">
        <v>465</v>
      </c>
      <c r="D175" s="321">
        <v>1101</v>
      </c>
      <c r="E175" s="319">
        <v>4954</v>
      </c>
      <c r="F175" s="322">
        <v>14.361078546307152</v>
      </c>
      <c r="G175" s="323">
        <v>4.186952288218111</v>
      </c>
      <c r="H175" s="323">
        <v>4.357864357864358</v>
      </c>
      <c r="I175" s="323">
        <v>2.0175028392010153</v>
      </c>
      <c r="J175" s="323">
        <v>1.3312</v>
      </c>
      <c r="K175" s="321"/>
      <c r="L175" s="321"/>
      <c r="M175" s="321"/>
      <c r="N175" s="321"/>
      <c r="O175" s="321"/>
      <c r="P175" s="294"/>
      <c r="Q175" s="294"/>
    </row>
    <row r="176" spans="1:17" ht="12" customHeight="1">
      <c r="A176" s="320" t="s">
        <v>536</v>
      </c>
      <c r="B176" s="321" t="s">
        <v>537</v>
      </c>
      <c r="C176" s="321" t="s">
        <v>465</v>
      </c>
      <c r="D176" s="321">
        <v>1046</v>
      </c>
      <c r="E176" s="319">
        <v>4937</v>
      </c>
      <c r="F176" s="322">
        <v>14.361078546307152</v>
      </c>
      <c r="G176" s="323">
        <v>4.186952288218111</v>
      </c>
      <c r="H176" s="323">
        <v>4.357864357864358</v>
      </c>
      <c r="I176" s="323">
        <v>2.0175028392010153</v>
      </c>
      <c r="J176" s="323">
        <v>1.3312</v>
      </c>
      <c r="K176" s="321"/>
      <c r="L176" s="321"/>
      <c r="M176" s="321"/>
      <c r="N176" s="321"/>
      <c r="O176" s="321"/>
      <c r="P176" s="294"/>
      <c r="Q176" s="294"/>
    </row>
    <row r="177" spans="1:17" ht="12" customHeight="1">
      <c r="A177" s="320" t="s">
        <v>538</v>
      </c>
      <c r="B177" s="321" t="s">
        <v>537</v>
      </c>
      <c r="C177" s="321" t="s">
        <v>465</v>
      </c>
      <c r="D177" s="321">
        <v>1101</v>
      </c>
      <c r="E177" s="319">
        <v>4954</v>
      </c>
      <c r="F177" s="322">
        <v>14.361078546307152</v>
      </c>
      <c r="G177" s="323">
        <v>4.186952288218111</v>
      </c>
      <c r="H177" s="323">
        <v>4.357864357864358</v>
      </c>
      <c r="I177" s="323">
        <v>2.0175028392010153</v>
      </c>
      <c r="J177" s="323">
        <v>1.3312</v>
      </c>
      <c r="K177" s="321"/>
      <c r="L177" s="321"/>
      <c r="M177" s="321"/>
      <c r="N177" s="321"/>
      <c r="O177" s="321"/>
      <c r="P177" s="294"/>
      <c r="Q177" s="294"/>
    </row>
    <row r="178" spans="1:17" ht="12" customHeight="1">
      <c r="A178" s="320" t="s">
        <v>539</v>
      </c>
      <c r="B178" s="321" t="s">
        <v>540</v>
      </c>
      <c r="C178" s="321" t="s">
        <v>465</v>
      </c>
      <c r="D178" s="321">
        <v>1046</v>
      </c>
      <c r="E178" s="319">
        <v>4937</v>
      </c>
      <c r="F178" s="322">
        <v>14.361078546307152</v>
      </c>
      <c r="G178" s="323">
        <v>4.186952288218111</v>
      </c>
      <c r="H178" s="323">
        <v>4.357864357864358</v>
      </c>
      <c r="I178" s="323">
        <v>2.0175028392010153</v>
      </c>
      <c r="J178" s="323">
        <v>1.3312</v>
      </c>
      <c r="K178" s="321"/>
      <c r="L178" s="321"/>
      <c r="M178" s="321"/>
      <c r="N178" s="321"/>
      <c r="O178" s="321"/>
      <c r="P178" s="294"/>
      <c r="Q178" s="294"/>
    </row>
    <row r="179" spans="1:17" ht="12" customHeight="1">
      <c r="A179" s="320" t="s">
        <v>541</v>
      </c>
      <c r="B179" s="321" t="s">
        <v>540</v>
      </c>
      <c r="C179" s="321" t="s">
        <v>465</v>
      </c>
      <c r="D179" s="321">
        <v>1046</v>
      </c>
      <c r="E179" s="319">
        <v>4937</v>
      </c>
      <c r="F179" s="322">
        <v>14.361078546307152</v>
      </c>
      <c r="G179" s="323">
        <v>4.186952288218111</v>
      </c>
      <c r="H179" s="323">
        <v>4.357864357864358</v>
      </c>
      <c r="I179" s="323">
        <v>2.0175028392010153</v>
      </c>
      <c r="J179" s="323">
        <v>1.3312</v>
      </c>
      <c r="K179" s="321"/>
      <c r="L179" s="321"/>
      <c r="M179" s="321"/>
      <c r="N179" s="321"/>
      <c r="O179" s="321"/>
      <c r="P179" s="294"/>
      <c r="Q179" s="294"/>
    </row>
    <row r="180" spans="1:17" ht="12" customHeight="1">
      <c r="A180" s="320" t="s">
        <v>542</v>
      </c>
      <c r="B180" s="321" t="s">
        <v>543</v>
      </c>
      <c r="C180" s="321" t="s">
        <v>465</v>
      </c>
      <c r="D180" s="321">
        <v>773</v>
      </c>
      <c r="E180" s="319">
        <v>5785</v>
      </c>
      <c r="F180" s="322">
        <v>14.361078546307152</v>
      </c>
      <c r="G180" s="323">
        <v>4.186952288218111</v>
      </c>
      <c r="H180" s="323">
        <v>4.357864357864358</v>
      </c>
      <c r="I180" s="323">
        <v>2.0175028392010153</v>
      </c>
      <c r="J180" s="323">
        <v>1.3312</v>
      </c>
      <c r="K180" s="321"/>
      <c r="L180" s="321"/>
      <c r="M180" s="321"/>
      <c r="N180" s="321"/>
      <c r="O180" s="321"/>
      <c r="P180" s="294"/>
      <c r="Q180" s="294"/>
    </row>
    <row r="181" spans="1:17" ht="12" customHeight="1">
      <c r="A181" s="320" t="s">
        <v>544</v>
      </c>
      <c r="B181" s="321" t="s">
        <v>543</v>
      </c>
      <c r="C181" s="321" t="s">
        <v>465</v>
      </c>
      <c r="D181" s="321">
        <v>773</v>
      </c>
      <c r="E181" s="319">
        <v>5785</v>
      </c>
      <c r="F181" s="322">
        <v>14.361078546307152</v>
      </c>
      <c r="G181" s="323">
        <v>4.186952288218111</v>
      </c>
      <c r="H181" s="323">
        <v>4.357864357864358</v>
      </c>
      <c r="I181" s="323">
        <v>2.0175028392010153</v>
      </c>
      <c r="J181" s="323">
        <v>1.3312</v>
      </c>
      <c r="K181" s="321"/>
      <c r="L181" s="321"/>
      <c r="M181" s="321"/>
      <c r="N181" s="321"/>
      <c r="O181" s="321"/>
      <c r="P181" s="294"/>
      <c r="Q181" s="294"/>
    </row>
    <row r="182" spans="1:17" ht="12" customHeight="1">
      <c r="A182" s="320" t="s">
        <v>545</v>
      </c>
      <c r="B182" s="321" t="s">
        <v>546</v>
      </c>
      <c r="C182" s="321" t="s">
        <v>547</v>
      </c>
      <c r="D182" s="321">
        <v>1046</v>
      </c>
      <c r="E182" s="319">
        <v>4937</v>
      </c>
      <c r="F182" s="322">
        <v>13.188745603751466</v>
      </c>
      <c r="G182" s="323">
        <v>4.167478091528725</v>
      </c>
      <c r="H182" s="323">
        <v>4.7979797979797985</v>
      </c>
      <c r="I182" s="323">
        <v>2.0442247311109627</v>
      </c>
      <c r="J182" s="323">
        <v>1.6208000000000002</v>
      </c>
      <c r="K182" s="321"/>
      <c r="L182" s="321"/>
      <c r="M182" s="321"/>
      <c r="N182" s="321"/>
      <c r="O182" s="321"/>
      <c r="P182" s="294"/>
      <c r="Q182" s="294"/>
    </row>
    <row r="183" spans="1:17" ht="12" customHeight="1">
      <c r="A183" s="320" t="s">
        <v>548</v>
      </c>
      <c r="B183" s="321" t="s">
        <v>546</v>
      </c>
      <c r="C183" s="321" t="s">
        <v>547</v>
      </c>
      <c r="D183" s="321">
        <v>1046</v>
      </c>
      <c r="E183" s="319">
        <v>4937</v>
      </c>
      <c r="F183" s="322">
        <v>13.188745603751466</v>
      </c>
      <c r="G183" s="323">
        <v>4.167478091528725</v>
      </c>
      <c r="H183" s="323">
        <v>4.7979797979797985</v>
      </c>
      <c r="I183" s="323">
        <v>2.0442247311109627</v>
      </c>
      <c r="J183" s="323">
        <v>1.6208000000000002</v>
      </c>
      <c r="K183" s="321"/>
      <c r="L183" s="321"/>
      <c r="M183" s="321"/>
      <c r="N183" s="321"/>
      <c r="O183" s="321"/>
      <c r="P183" s="294"/>
      <c r="Q183" s="294"/>
    </row>
    <row r="184" spans="1:17" ht="12" customHeight="1">
      <c r="A184" s="320" t="s">
        <v>549</v>
      </c>
      <c r="B184" s="321" t="s">
        <v>359</v>
      </c>
      <c r="C184" s="321" t="s">
        <v>547</v>
      </c>
      <c r="D184" s="321">
        <v>1137</v>
      </c>
      <c r="E184" s="319">
        <v>4707</v>
      </c>
      <c r="F184" s="322">
        <v>13.188745603751466</v>
      </c>
      <c r="G184" s="323">
        <v>4.167478091528725</v>
      </c>
      <c r="H184" s="323">
        <v>4.7979797979797985</v>
      </c>
      <c r="I184" s="323">
        <v>2.0442247311109627</v>
      </c>
      <c r="J184" s="323">
        <v>1.6208000000000002</v>
      </c>
      <c r="K184" s="321"/>
      <c r="L184" s="321"/>
      <c r="M184" s="321"/>
      <c r="N184" s="321"/>
      <c r="O184" s="321"/>
      <c r="P184" s="294"/>
      <c r="Q184" s="294"/>
    </row>
    <row r="185" spans="1:17" ht="12" customHeight="1">
      <c r="A185" s="320" t="s">
        <v>550</v>
      </c>
      <c r="B185" s="321" t="s">
        <v>469</v>
      </c>
      <c r="C185" s="321" t="s">
        <v>551</v>
      </c>
      <c r="D185" s="321">
        <v>1549</v>
      </c>
      <c r="E185" s="319">
        <v>4047</v>
      </c>
      <c r="F185" s="322">
        <v>11.430246189917936</v>
      </c>
      <c r="G185" s="323">
        <v>4.04</v>
      </c>
      <c r="H185" s="323">
        <v>4.487734487734488</v>
      </c>
      <c r="I185" s="323">
        <v>2.104348987908344</v>
      </c>
      <c r="J185" s="323">
        <v>0</v>
      </c>
      <c r="K185" s="321"/>
      <c r="L185" s="321"/>
      <c r="M185" s="321"/>
      <c r="N185" s="321"/>
      <c r="O185" s="321"/>
      <c r="P185" s="294"/>
      <c r="Q185" s="294"/>
    </row>
    <row r="186" spans="1:17" ht="12" customHeight="1">
      <c r="A186" s="320" t="s">
        <v>552</v>
      </c>
      <c r="B186" s="321" t="s">
        <v>469</v>
      </c>
      <c r="C186" s="321" t="s">
        <v>551</v>
      </c>
      <c r="D186" s="321">
        <v>1549</v>
      </c>
      <c r="E186" s="319">
        <v>4047</v>
      </c>
      <c r="F186" s="322">
        <v>11.430246189917936</v>
      </c>
      <c r="G186" s="323">
        <v>4.04</v>
      </c>
      <c r="H186" s="323">
        <v>4.487734487734488</v>
      </c>
      <c r="I186" s="323">
        <v>2.104348987908344</v>
      </c>
      <c r="J186" s="323">
        <v>0</v>
      </c>
      <c r="K186" s="321"/>
      <c r="L186" s="321"/>
      <c r="M186" s="321"/>
      <c r="N186" s="321"/>
      <c r="O186" s="321"/>
      <c r="P186" s="294"/>
      <c r="Q186" s="294"/>
    </row>
    <row r="187" spans="1:17" ht="12" customHeight="1">
      <c r="A187" s="320" t="s">
        <v>553</v>
      </c>
      <c r="B187" s="321" t="s">
        <v>469</v>
      </c>
      <c r="C187" s="321" t="s">
        <v>551</v>
      </c>
      <c r="D187" s="321">
        <v>1549</v>
      </c>
      <c r="E187" s="319">
        <v>4047</v>
      </c>
      <c r="F187" s="322">
        <v>11.430246189917936</v>
      </c>
      <c r="G187" s="323">
        <v>4.04</v>
      </c>
      <c r="H187" s="323">
        <v>4.487734487734488</v>
      </c>
      <c r="I187" s="323">
        <v>2.104348987908344</v>
      </c>
      <c r="J187" s="323">
        <v>0</v>
      </c>
      <c r="K187" s="321"/>
      <c r="L187" s="321"/>
      <c r="M187" s="321"/>
      <c r="N187" s="321"/>
      <c r="O187" s="321"/>
      <c r="P187" s="294"/>
      <c r="Q187" s="294"/>
    </row>
    <row r="188" spans="1:17" ht="12" customHeight="1">
      <c r="A188" s="320" t="s">
        <v>554</v>
      </c>
      <c r="B188" s="321" t="s">
        <v>469</v>
      </c>
      <c r="C188" s="321" t="s">
        <v>551</v>
      </c>
      <c r="D188" s="321">
        <v>1549</v>
      </c>
      <c r="E188" s="319">
        <v>4047</v>
      </c>
      <c r="F188" s="322">
        <v>11.430246189917936</v>
      </c>
      <c r="G188" s="323">
        <v>4.04</v>
      </c>
      <c r="H188" s="323">
        <v>4.487734487734488</v>
      </c>
      <c r="I188" s="323">
        <v>2.104348987908344</v>
      </c>
      <c r="J188" s="323">
        <v>0</v>
      </c>
      <c r="K188" s="321"/>
      <c r="L188" s="321"/>
      <c r="M188" s="321"/>
      <c r="N188" s="321"/>
      <c r="O188" s="321"/>
      <c r="P188" s="294"/>
      <c r="Q188" s="294"/>
    </row>
    <row r="189" spans="1:17" ht="12" customHeight="1">
      <c r="A189" s="320" t="s">
        <v>555</v>
      </c>
      <c r="B189" s="321" t="s">
        <v>469</v>
      </c>
      <c r="C189" s="321" t="s">
        <v>551</v>
      </c>
      <c r="D189" s="321">
        <v>1549</v>
      </c>
      <c r="E189" s="319">
        <v>4047</v>
      </c>
      <c r="F189" s="322">
        <v>11.430246189917936</v>
      </c>
      <c r="G189" s="323">
        <v>4.04</v>
      </c>
      <c r="H189" s="323">
        <v>4.487734487734488</v>
      </c>
      <c r="I189" s="323">
        <v>2.104348987908344</v>
      </c>
      <c r="J189" s="323">
        <v>0</v>
      </c>
      <c r="K189" s="321"/>
      <c r="L189" s="321"/>
      <c r="M189" s="321"/>
      <c r="N189" s="321"/>
      <c r="O189" s="321"/>
      <c r="P189" s="294"/>
      <c r="Q189" s="294"/>
    </row>
    <row r="190" spans="1:17" ht="12" customHeight="1">
      <c r="A190" s="320" t="s">
        <v>556</v>
      </c>
      <c r="B190" s="321" t="s">
        <v>469</v>
      </c>
      <c r="C190" s="321" t="s">
        <v>551</v>
      </c>
      <c r="D190" s="321">
        <v>1549</v>
      </c>
      <c r="E190" s="319">
        <v>4047</v>
      </c>
      <c r="F190" s="322">
        <v>11.430246189917936</v>
      </c>
      <c r="G190" s="323">
        <v>4.04</v>
      </c>
      <c r="H190" s="323">
        <v>4.487734487734488</v>
      </c>
      <c r="I190" s="323">
        <v>2.104348987908344</v>
      </c>
      <c r="J190" s="323">
        <v>0</v>
      </c>
      <c r="K190" s="321"/>
      <c r="L190" s="321"/>
      <c r="M190" s="321"/>
      <c r="N190" s="321"/>
      <c r="O190" s="321"/>
      <c r="P190" s="294"/>
      <c r="Q190" s="294"/>
    </row>
    <row r="191" spans="1:17" ht="12" customHeight="1">
      <c r="A191" s="320" t="s">
        <v>557</v>
      </c>
      <c r="B191" s="321" t="s">
        <v>558</v>
      </c>
      <c r="C191" s="321" t="s">
        <v>559</v>
      </c>
      <c r="D191" s="321">
        <v>1549</v>
      </c>
      <c r="E191" s="319">
        <v>4047</v>
      </c>
      <c r="F191" s="322">
        <v>11.430246189917936</v>
      </c>
      <c r="G191" s="323">
        <v>6.085686465433302</v>
      </c>
      <c r="H191" s="323">
        <v>4.1991341991342</v>
      </c>
      <c r="I191" s="323">
        <v>2.0442247311109627</v>
      </c>
      <c r="J191" s="323">
        <v>1.5052</v>
      </c>
      <c r="K191" s="321"/>
      <c r="L191" s="321"/>
      <c r="M191" s="321"/>
      <c r="N191" s="321"/>
      <c r="O191" s="321"/>
      <c r="P191" s="294"/>
      <c r="Q191" s="294"/>
    </row>
    <row r="192" spans="1:17" ht="12" customHeight="1">
      <c r="A192" s="320" t="s">
        <v>560</v>
      </c>
      <c r="B192" s="321" t="s">
        <v>561</v>
      </c>
      <c r="C192" s="321" t="s">
        <v>559</v>
      </c>
      <c r="D192" s="321">
        <v>1137</v>
      </c>
      <c r="E192" s="319">
        <v>4707</v>
      </c>
      <c r="F192" s="322">
        <v>11.430246189917936</v>
      </c>
      <c r="G192" s="323">
        <v>6.085686465433302</v>
      </c>
      <c r="H192" s="323">
        <v>4.1991341991342</v>
      </c>
      <c r="I192" s="323">
        <v>2.0442247311109627</v>
      </c>
      <c r="J192" s="323">
        <v>1.5052</v>
      </c>
      <c r="K192" s="321"/>
      <c r="L192" s="321"/>
      <c r="M192" s="321"/>
      <c r="N192" s="321"/>
      <c r="O192" s="321"/>
      <c r="P192" s="294"/>
      <c r="Q192" s="294"/>
    </row>
    <row r="193" spans="1:17" ht="12" customHeight="1">
      <c r="A193" s="320" t="s">
        <v>562</v>
      </c>
      <c r="B193" s="321" t="s">
        <v>563</v>
      </c>
      <c r="C193" s="321" t="s">
        <v>559</v>
      </c>
      <c r="D193" s="321">
        <v>1137</v>
      </c>
      <c r="E193" s="319">
        <v>4707</v>
      </c>
      <c r="F193" s="322">
        <v>11.430246189917936</v>
      </c>
      <c r="G193" s="323">
        <v>6.085686465433302</v>
      </c>
      <c r="H193" s="323">
        <v>4.1991341991342</v>
      </c>
      <c r="I193" s="323">
        <v>2.0442247311109627</v>
      </c>
      <c r="J193" s="323">
        <v>1.5052</v>
      </c>
      <c r="K193" s="321"/>
      <c r="L193" s="321"/>
      <c r="M193" s="321"/>
      <c r="N193" s="321"/>
      <c r="O193" s="321"/>
      <c r="P193" s="294"/>
      <c r="Q193" s="294"/>
    </row>
    <row r="194" spans="1:17" ht="12" customHeight="1">
      <c r="A194" s="320" t="s">
        <v>564</v>
      </c>
      <c r="B194" s="321" t="s">
        <v>565</v>
      </c>
      <c r="C194" s="321" t="s">
        <v>559</v>
      </c>
      <c r="D194" s="321">
        <v>1549</v>
      </c>
      <c r="E194" s="319">
        <v>4047</v>
      </c>
      <c r="F194" s="322">
        <v>11.430246189917936</v>
      </c>
      <c r="G194" s="323">
        <v>6.085686465433302</v>
      </c>
      <c r="H194" s="323">
        <v>4.1991341991342</v>
      </c>
      <c r="I194" s="323">
        <v>2.0442247311109627</v>
      </c>
      <c r="J194" s="323">
        <v>1.5052</v>
      </c>
      <c r="K194" s="321"/>
      <c r="L194" s="321"/>
      <c r="M194" s="321"/>
      <c r="N194" s="321"/>
      <c r="O194" s="321"/>
      <c r="P194" s="294"/>
      <c r="Q194" s="294"/>
    </row>
    <row r="195" spans="1:17" ht="12" customHeight="1">
      <c r="A195" s="320" t="s">
        <v>566</v>
      </c>
      <c r="B195" s="321" t="s">
        <v>567</v>
      </c>
      <c r="C195" s="321" t="s">
        <v>559</v>
      </c>
      <c r="D195" s="321">
        <v>1137</v>
      </c>
      <c r="E195" s="319">
        <v>4707</v>
      </c>
      <c r="F195" s="322">
        <v>11.430246189917936</v>
      </c>
      <c r="G195" s="323">
        <v>6.085686465433302</v>
      </c>
      <c r="H195" s="323">
        <v>4.1991341991342</v>
      </c>
      <c r="I195" s="323">
        <v>2.0442247311109627</v>
      </c>
      <c r="J195" s="323">
        <v>1.5052</v>
      </c>
      <c r="K195" s="321"/>
      <c r="L195" s="321"/>
      <c r="M195" s="321"/>
      <c r="N195" s="321"/>
      <c r="O195" s="321"/>
      <c r="P195" s="294"/>
      <c r="Q195" s="294"/>
    </row>
    <row r="196" spans="1:17" ht="12" customHeight="1">
      <c r="A196" s="320" t="s">
        <v>568</v>
      </c>
      <c r="B196" s="321" t="s">
        <v>567</v>
      </c>
      <c r="C196" s="321" t="s">
        <v>559</v>
      </c>
      <c r="D196" s="321">
        <v>1137</v>
      </c>
      <c r="E196" s="319">
        <v>4707</v>
      </c>
      <c r="F196" s="322">
        <v>11.430246189917936</v>
      </c>
      <c r="G196" s="323">
        <v>6.085686465433302</v>
      </c>
      <c r="H196" s="323">
        <v>4.1991341991342</v>
      </c>
      <c r="I196" s="323">
        <v>2.0442247311109627</v>
      </c>
      <c r="J196" s="323">
        <v>1.5052</v>
      </c>
      <c r="K196" s="321"/>
      <c r="L196" s="321"/>
      <c r="M196" s="321"/>
      <c r="N196" s="321"/>
      <c r="O196" s="321"/>
      <c r="P196" s="294"/>
      <c r="Q196" s="294"/>
    </row>
    <row r="197" spans="1:17" ht="12" customHeight="1">
      <c r="A197" s="320" t="s">
        <v>569</v>
      </c>
      <c r="B197" s="321" t="s">
        <v>567</v>
      </c>
      <c r="C197" s="321" t="s">
        <v>559</v>
      </c>
      <c r="D197" s="321">
        <v>1137</v>
      </c>
      <c r="E197" s="319">
        <v>4707</v>
      </c>
      <c r="F197" s="322">
        <v>11.430246189917936</v>
      </c>
      <c r="G197" s="323">
        <v>6.085686465433302</v>
      </c>
      <c r="H197" s="323">
        <v>4.1991341991342</v>
      </c>
      <c r="I197" s="323">
        <v>2.0442247311109627</v>
      </c>
      <c r="J197" s="323">
        <v>1.5052</v>
      </c>
      <c r="K197" s="321"/>
      <c r="L197" s="321"/>
      <c r="M197" s="321"/>
      <c r="N197" s="321"/>
      <c r="O197" s="321"/>
      <c r="P197" s="294"/>
      <c r="Q197" s="294"/>
    </row>
    <row r="198" spans="1:17" ht="12" customHeight="1">
      <c r="A198" s="320" t="s">
        <v>570</v>
      </c>
      <c r="B198" s="321" t="s">
        <v>567</v>
      </c>
      <c r="C198" s="321" t="s">
        <v>559</v>
      </c>
      <c r="D198" s="321">
        <v>1137</v>
      </c>
      <c r="E198" s="319">
        <v>4707</v>
      </c>
      <c r="F198" s="322">
        <v>11.430246189917936</v>
      </c>
      <c r="G198" s="323">
        <v>6.085686465433302</v>
      </c>
      <c r="H198" s="323">
        <v>4.1991341991342</v>
      </c>
      <c r="I198" s="323">
        <v>2.0442247311109627</v>
      </c>
      <c r="J198" s="323">
        <v>1.5052</v>
      </c>
      <c r="K198" s="321"/>
      <c r="L198" s="321"/>
      <c r="M198" s="321"/>
      <c r="N198" s="321"/>
      <c r="O198" s="321"/>
      <c r="P198" s="321"/>
      <c r="Q198" s="321"/>
    </row>
    <row r="199" spans="1:17" ht="12" customHeight="1">
      <c r="A199" s="320" t="s">
        <v>571</v>
      </c>
      <c r="B199" s="321" t="s">
        <v>572</v>
      </c>
      <c r="C199" s="321" t="s">
        <v>559</v>
      </c>
      <c r="D199" s="321">
        <v>1137</v>
      </c>
      <c r="E199" s="319">
        <v>4707</v>
      </c>
      <c r="F199" s="322">
        <v>11.430246189917936</v>
      </c>
      <c r="G199" s="323">
        <v>6.085686465433302</v>
      </c>
      <c r="H199" s="323">
        <v>4.1991341991342</v>
      </c>
      <c r="I199" s="323">
        <v>2.0442247311109627</v>
      </c>
      <c r="J199" s="323">
        <v>1.5052</v>
      </c>
      <c r="K199" s="321"/>
      <c r="L199" s="321"/>
      <c r="M199" s="321"/>
      <c r="N199" s="321"/>
      <c r="O199" s="321"/>
      <c r="P199" s="294"/>
      <c r="Q199" s="294"/>
    </row>
    <row r="200" spans="1:17" ht="12" customHeight="1">
      <c r="A200" s="320" t="s">
        <v>573</v>
      </c>
      <c r="B200" s="321" t="s">
        <v>574</v>
      </c>
      <c r="C200" s="321" t="s">
        <v>559</v>
      </c>
      <c r="D200" s="321">
        <v>654</v>
      </c>
      <c r="E200" s="319">
        <v>5968</v>
      </c>
      <c r="F200" s="322">
        <v>11.430246189917936</v>
      </c>
      <c r="G200" s="323">
        <v>6.085686465433302</v>
      </c>
      <c r="H200" s="323">
        <v>4.1991341991342</v>
      </c>
      <c r="I200" s="323">
        <v>2.0442247311109627</v>
      </c>
      <c r="J200" s="323">
        <v>1.5052</v>
      </c>
      <c r="K200" s="321"/>
      <c r="L200" s="321"/>
      <c r="M200" s="321"/>
      <c r="N200" s="321"/>
      <c r="O200" s="321"/>
      <c r="P200" s="294"/>
      <c r="Q200" s="294"/>
    </row>
    <row r="201" spans="1:17" ht="12" customHeight="1">
      <c r="A201" s="320" t="s">
        <v>575</v>
      </c>
      <c r="B201" s="321" t="s">
        <v>576</v>
      </c>
      <c r="C201" s="321" t="s">
        <v>559</v>
      </c>
      <c r="D201" s="321">
        <v>1549</v>
      </c>
      <c r="E201" s="319">
        <v>4047</v>
      </c>
      <c r="F201" s="322">
        <v>11.430246189917936</v>
      </c>
      <c r="G201" s="323">
        <v>6.085686465433302</v>
      </c>
      <c r="H201" s="323">
        <v>4.1991341991342</v>
      </c>
      <c r="I201" s="323">
        <v>2.0442247311109627</v>
      </c>
      <c r="J201" s="323">
        <v>1.5052</v>
      </c>
      <c r="K201" s="321"/>
      <c r="L201" s="321"/>
      <c r="M201" s="321"/>
      <c r="N201" s="321"/>
      <c r="O201" s="321"/>
      <c r="P201" s="294"/>
      <c r="Q201" s="294"/>
    </row>
    <row r="202" spans="1:17" ht="12" customHeight="1">
      <c r="A202" s="320" t="s">
        <v>577</v>
      </c>
      <c r="B202" s="321" t="s">
        <v>578</v>
      </c>
      <c r="C202" s="321" t="s">
        <v>559</v>
      </c>
      <c r="D202" s="321">
        <v>1137</v>
      </c>
      <c r="E202" s="319">
        <v>4707</v>
      </c>
      <c r="F202" s="322">
        <v>11.430246189917936</v>
      </c>
      <c r="G202" s="323">
        <v>6.085686465433302</v>
      </c>
      <c r="H202" s="323">
        <v>4.1991341991342</v>
      </c>
      <c r="I202" s="323">
        <v>2.0442247311109627</v>
      </c>
      <c r="J202" s="323">
        <v>1.5052</v>
      </c>
      <c r="K202" s="321"/>
      <c r="L202" s="321"/>
      <c r="M202" s="321"/>
      <c r="N202" s="321"/>
      <c r="O202" s="321"/>
      <c r="P202" s="294"/>
      <c r="Q202" s="294"/>
    </row>
    <row r="203" spans="1:17" ht="12" customHeight="1">
      <c r="A203" s="320" t="s">
        <v>579</v>
      </c>
      <c r="B203" s="321" t="s">
        <v>580</v>
      </c>
      <c r="C203" s="321" t="s">
        <v>559</v>
      </c>
      <c r="D203" s="321">
        <v>1096</v>
      </c>
      <c r="E203" s="319">
        <v>4261</v>
      </c>
      <c r="F203" s="322">
        <v>11.430246189917936</v>
      </c>
      <c r="G203" s="323">
        <v>6.085686465433302</v>
      </c>
      <c r="H203" s="323">
        <v>4.1991341991342</v>
      </c>
      <c r="I203" s="323">
        <v>2.0442247311109627</v>
      </c>
      <c r="J203" s="323">
        <v>1.5052</v>
      </c>
      <c r="K203" s="321"/>
      <c r="L203" s="321"/>
      <c r="M203" s="321"/>
      <c r="N203" s="321"/>
      <c r="O203" s="321"/>
      <c r="P203" s="294"/>
      <c r="Q203" s="294"/>
    </row>
    <row r="204" spans="1:17" ht="12" customHeight="1">
      <c r="A204" s="320" t="s">
        <v>581</v>
      </c>
      <c r="B204" s="321" t="s">
        <v>582</v>
      </c>
      <c r="C204" s="321" t="s">
        <v>559</v>
      </c>
      <c r="D204" s="321">
        <v>1046</v>
      </c>
      <c r="E204" s="319">
        <v>4937</v>
      </c>
      <c r="F204" s="322">
        <v>11.430246189917936</v>
      </c>
      <c r="G204" s="323">
        <v>6.085686465433302</v>
      </c>
      <c r="H204" s="323">
        <v>4.1991341991342</v>
      </c>
      <c r="I204" s="323">
        <v>2.0442247311109627</v>
      </c>
      <c r="J204" s="323">
        <v>1.5052</v>
      </c>
      <c r="K204" s="321"/>
      <c r="L204" s="321"/>
      <c r="M204" s="321"/>
      <c r="N204" s="321"/>
      <c r="O204" s="321"/>
      <c r="P204" s="294"/>
      <c r="Q204" s="294"/>
    </row>
    <row r="205" spans="1:17" ht="12" customHeight="1">
      <c r="A205" s="320" t="s">
        <v>583</v>
      </c>
      <c r="B205" s="321" t="s">
        <v>584</v>
      </c>
      <c r="C205" s="321" t="s">
        <v>585</v>
      </c>
      <c r="D205" s="321">
        <v>973</v>
      </c>
      <c r="E205" s="319">
        <v>5006</v>
      </c>
      <c r="F205" s="322">
        <v>25.205158264947244</v>
      </c>
      <c r="G205" s="323">
        <v>4.8198636806231745</v>
      </c>
      <c r="H205" s="323">
        <v>3.932178932178932</v>
      </c>
      <c r="I205" s="323">
        <v>2.137751352795778</v>
      </c>
      <c r="J205" s="323">
        <v>1.3892</v>
      </c>
      <c r="K205" s="321"/>
      <c r="L205" s="321"/>
      <c r="M205" s="321"/>
      <c r="N205" s="321"/>
      <c r="O205" s="321"/>
      <c r="P205" s="294"/>
      <c r="Q205" s="294"/>
    </row>
    <row r="206" spans="1:17" ht="12" customHeight="1">
      <c r="A206" s="320" t="s">
        <v>586</v>
      </c>
      <c r="B206" s="321" t="s">
        <v>584</v>
      </c>
      <c r="C206" s="321" t="s">
        <v>585</v>
      </c>
      <c r="D206" s="321">
        <v>973</v>
      </c>
      <c r="E206" s="319">
        <v>5006</v>
      </c>
      <c r="F206" s="322">
        <v>25.205158264947244</v>
      </c>
      <c r="G206" s="323">
        <v>4.8198636806231745</v>
      </c>
      <c r="H206" s="323">
        <v>3.932178932178932</v>
      </c>
      <c r="I206" s="323">
        <v>2.137751352795778</v>
      </c>
      <c r="J206" s="323">
        <v>1.3892</v>
      </c>
      <c r="K206" s="321"/>
      <c r="L206" s="321"/>
      <c r="M206" s="321"/>
      <c r="N206" s="321"/>
      <c r="O206" s="321"/>
      <c r="P206" s="294"/>
      <c r="Q206" s="294"/>
    </row>
    <row r="207" spans="1:17" ht="12" customHeight="1">
      <c r="A207" s="320" t="s">
        <v>587</v>
      </c>
      <c r="B207" s="321" t="s">
        <v>588</v>
      </c>
      <c r="C207" s="321" t="s">
        <v>585</v>
      </c>
      <c r="D207" s="321">
        <v>1549</v>
      </c>
      <c r="E207" s="319">
        <v>4047</v>
      </c>
      <c r="F207" s="322">
        <v>25.205158264947244</v>
      </c>
      <c r="G207" s="323">
        <v>4.8198636806231745</v>
      </c>
      <c r="H207" s="323">
        <v>3.932178932178932</v>
      </c>
      <c r="I207" s="323">
        <v>2.137751352795778</v>
      </c>
      <c r="J207" s="323">
        <v>1.3892</v>
      </c>
      <c r="K207" s="321"/>
      <c r="L207" s="321"/>
      <c r="M207" s="321"/>
      <c r="N207" s="321"/>
      <c r="O207" s="321"/>
      <c r="P207" s="294"/>
      <c r="Q207" s="294"/>
    </row>
    <row r="208" spans="1:17" ht="12" customHeight="1">
      <c r="A208" s="320" t="s">
        <v>589</v>
      </c>
      <c r="B208" s="321" t="s">
        <v>590</v>
      </c>
      <c r="C208" s="321" t="s">
        <v>585</v>
      </c>
      <c r="D208" s="321">
        <v>1549</v>
      </c>
      <c r="E208" s="319">
        <v>4047</v>
      </c>
      <c r="F208" s="322">
        <v>25.205158264947244</v>
      </c>
      <c r="G208" s="323">
        <v>4.8198636806231745</v>
      </c>
      <c r="H208" s="323">
        <v>3.932178932178932</v>
      </c>
      <c r="I208" s="323">
        <v>2.137751352795778</v>
      </c>
      <c r="J208" s="323">
        <v>1.3892</v>
      </c>
      <c r="K208" s="321"/>
      <c r="L208" s="321"/>
      <c r="M208" s="321"/>
      <c r="N208" s="321"/>
      <c r="O208" s="321"/>
      <c r="P208" s="294"/>
      <c r="Q208" s="294"/>
    </row>
    <row r="209" spans="1:17" ht="12" customHeight="1">
      <c r="A209" s="320" t="s">
        <v>591</v>
      </c>
      <c r="B209" s="321" t="s">
        <v>592</v>
      </c>
      <c r="C209" s="321" t="s">
        <v>585</v>
      </c>
      <c r="D209" s="321">
        <v>1348</v>
      </c>
      <c r="E209" s="319">
        <v>3963</v>
      </c>
      <c r="F209" s="322">
        <v>25.205158264947244</v>
      </c>
      <c r="G209" s="323">
        <v>4.8198636806231745</v>
      </c>
      <c r="H209" s="323">
        <v>3.932178932178932</v>
      </c>
      <c r="I209" s="323">
        <v>2.137751352795778</v>
      </c>
      <c r="J209" s="323">
        <v>1.3892</v>
      </c>
      <c r="K209" s="321"/>
      <c r="L209" s="321"/>
      <c r="M209" s="321"/>
      <c r="N209" s="321"/>
      <c r="O209" s="321"/>
      <c r="P209" s="294"/>
      <c r="Q209" s="294"/>
    </row>
    <row r="210" spans="1:17" ht="12" customHeight="1">
      <c r="A210" s="320" t="s">
        <v>593</v>
      </c>
      <c r="B210" s="321" t="s">
        <v>592</v>
      </c>
      <c r="C210" s="321" t="s">
        <v>585</v>
      </c>
      <c r="D210" s="321">
        <v>1348</v>
      </c>
      <c r="E210" s="319">
        <v>3963</v>
      </c>
      <c r="F210" s="322">
        <v>25.205158264947244</v>
      </c>
      <c r="G210" s="323">
        <v>4.8198636806231745</v>
      </c>
      <c r="H210" s="323">
        <v>3.932178932178932</v>
      </c>
      <c r="I210" s="323">
        <v>2.137751352795778</v>
      </c>
      <c r="J210" s="323">
        <v>1.3892</v>
      </c>
      <c r="K210" s="321"/>
      <c r="L210" s="321"/>
      <c r="M210" s="321"/>
      <c r="N210" s="321"/>
      <c r="O210" s="321"/>
      <c r="P210" s="294"/>
      <c r="Q210" s="294"/>
    </row>
    <row r="211" spans="1:17" ht="12" customHeight="1">
      <c r="A211" s="320" t="s">
        <v>594</v>
      </c>
      <c r="B211" s="321" t="s">
        <v>595</v>
      </c>
      <c r="C211" s="321" t="s">
        <v>585</v>
      </c>
      <c r="D211" s="321">
        <v>973</v>
      </c>
      <c r="E211" s="319">
        <v>5006</v>
      </c>
      <c r="F211" s="322">
        <v>25.205158264947244</v>
      </c>
      <c r="G211" s="323">
        <v>4.8198636806231745</v>
      </c>
      <c r="H211" s="323">
        <v>3.932178932178932</v>
      </c>
      <c r="I211" s="323">
        <v>2.137751352795778</v>
      </c>
      <c r="J211" s="323">
        <v>1.3892</v>
      </c>
      <c r="K211" s="321"/>
      <c r="L211" s="321"/>
      <c r="M211" s="321"/>
      <c r="N211" s="321"/>
      <c r="O211" s="321"/>
      <c r="P211" s="294"/>
      <c r="Q211" s="294"/>
    </row>
    <row r="212" spans="1:17" ht="12" customHeight="1">
      <c r="A212" s="320" t="s">
        <v>596</v>
      </c>
      <c r="B212" s="321" t="s">
        <v>597</v>
      </c>
      <c r="C212" s="321" t="s">
        <v>585</v>
      </c>
      <c r="D212" s="321">
        <v>973</v>
      </c>
      <c r="E212" s="319">
        <v>5006</v>
      </c>
      <c r="F212" s="322">
        <v>25.205158264947244</v>
      </c>
      <c r="G212" s="323">
        <v>4.8198636806231745</v>
      </c>
      <c r="H212" s="323">
        <v>3.932178932178932</v>
      </c>
      <c r="I212" s="323">
        <v>2.137751352795778</v>
      </c>
      <c r="J212" s="323">
        <v>1.3892</v>
      </c>
      <c r="K212" s="321"/>
      <c r="L212" s="321"/>
      <c r="M212" s="321"/>
      <c r="N212" s="321"/>
      <c r="O212" s="321"/>
      <c r="P212" s="321"/>
      <c r="Q212" s="321"/>
    </row>
    <row r="213" spans="1:17" ht="12" customHeight="1">
      <c r="A213" s="320" t="s">
        <v>598</v>
      </c>
      <c r="B213" s="321" t="s">
        <v>599</v>
      </c>
      <c r="C213" s="321" t="s">
        <v>585</v>
      </c>
      <c r="D213" s="321">
        <v>973</v>
      </c>
      <c r="E213" s="319">
        <v>5006</v>
      </c>
      <c r="F213" s="322">
        <v>25.205158264947244</v>
      </c>
      <c r="G213" s="323">
        <v>4.8198636806231745</v>
      </c>
      <c r="H213" s="323">
        <v>3.932178932178932</v>
      </c>
      <c r="I213" s="323">
        <v>2.137751352795778</v>
      </c>
      <c r="J213" s="323">
        <v>1.3892</v>
      </c>
      <c r="K213" s="321"/>
      <c r="L213" s="321"/>
      <c r="M213" s="321"/>
      <c r="N213" s="321"/>
      <c r="O213" s="321"/>
      <c r="P213" s="321"/>
      <c r="Q213" s="321"/>
    </row>
    <row r="214" spans="1:17" ht="12" customHeight="1">
      <c r="A214" s="320" t="s">
        <v>600</v>
      </c>
      <c r="B214" s="321" t="s">
        <v>601</v>
      </c>
      <c r="C214" s="321" t="s">
        <v>585</v>
      </c>
      <c r="D214" s="321">
        <v>1348</v>
      </c>
      <c r="E214" s="319">
        <v>3963</v>
      </c>
      <c r="F214" s="322">
        <v>25.205158264947244</v>
      </c>
      <c r="G214" s="323">
        <v>4.8198636806231745</v>
      </c>
      <c r="H214" s="323">
        <v>3.932178932178932</v>
      </c>
      <c r="I214" s="323">
        <v>2.137751352795778</v>
      </c>
      <c r="J214" s="323">
        <v>1.3892</v>
      </c>
      <c r="K214" s="321"/>
      <c r="L214" s="321"/>
      <c r="M214" s="321"/>
      <c r="N214" s="321"/>
      <c r="O214" s="321"/>
      <c r="P214" s="321"/>
      <c r="Q214" s="321"/>
    </row>
    <row r="215" spans="1:17" ht="12" customHeight="1">
      <c r="A215" s="320" t="s">
        <v>602</v>
      </c>
      <c r="B215" s="321" t="s">
        <v>603</v>
      </c>
      <c r="C215" s="321" t="s">
        <v>585</v>
      </c>
      <c r="D215" s="321">
        <v>1348</v>
      </c>
      <c r="E215" s="319">
        <v>3963</v>
      </c>
      <c r="F215" s="322">
        <v>25.205158264947244</v>
      </c>
      <c r="G215" s="323">
        <v>4.8198636806231745</v>
      </c>
      <c r="H215" s="323">
        <v>3.932178932178932</v>
      </c>
      <c r="I215" s="323">
        <v>2.137751352795778</v>
      </c>
      <c r="J215" s="323">
        <v>1.3892</v>
      </c>
      <c r="K215" s="321"/>
      <c r="L215" s="321"/>
      <c r="M215" s="321"/>
      <c r="N215" s="321"/>
      <c r="O215" s="321"/>
      <c r="P215" s="321"/>
      <c r="Q215" s="321"/>
    </row>
    <row r="216" spans="1:17" ht="12" customHeight="1">
      <c r="A216" s="320" t="s">
        <v>604</v>
      </c>
      <c r="B216" s="321" t="s">
        <v>603</v>
      </c>
      <c r="C216" s="321" t="s">
        <v>585</v>
      </c>
      <c r="D216" s="321">
        <v>1348</v>
      </c>
      <c r="E216" s="319">
        <v>3963</v>
      </c>
      <c r="F216" s="322">
        <v>25.205158264947244</v>
      </c>
      <c r="G216" s="323">
        <v>4.8198636806231745</v>
      </c>
      <c r="H216" s="323">
        <v>3.932178932178932</v>
      </c>
      <c r="I216" s="323">
        <v>2.137751352795778</v>
      </c>
      <c r="J216" s="323">
        <v>1.3892</v>
      </c>
      <c r="K216" s="321"/>
      <c r="L216" s="321"/>
      <c r="M216" s="321"/>
      <c r="N216" s="321"/>
      <c r="O216" s="321"/>
      <c r="P216" s="321"/>
      <c r="Q216" s="321"/>
    </row>
    <row r="217" spans="1:17" ht="12" customHeight="1">
      <c r="A217" s="320" t="s">
        <v>605</v>
      </c>
      <c r="B217" s="321" t="s">
        <v>603</v>
      </c>
      <c r="C217" s="321" t="s">
        <v>585</v>
      </c>
      <c r="D217" s="321">
        <v>1348</v>
      </c>
      <c r="E217" s="319">
        <v>3963</v>
      </c>
      <c r="F217" s="322">
        <v>25.205158264947244</v>
      </c>
      <c r="G217" s="323">
        <v>4.8198636806231745</v>
      </c>
      <c r="H217" s="323">
        <v>3.932178932178932</v>
      </c>
      <c r="I217" s="323">
        <v>2.137751352795778</v>
      </c>
      <c r="J217" s="323">
        <v>1.3892</v>
      </c>
      <c r="K217" s="321"/>
      <c r="L217" s="321"/>
      <c r="M217" s="321"/>
      <c r="N217" s="321"/>
      <c r="O217" s="321"/>
      <c r="P217" s="321"/>
      <c r="Q217" s="321"/>
    </row>
    <row r="218" spans="1:17" ht="12" customHeight="1">
      <c r="A218" s="320" t="s">
        <v>606</v>
      </c>
      <c r="B218" s="321" t="s">
        <v>607</v>
      </c>
      <c r="C218" s="321" t="s">
        <v>585</v>
      </c>
      <c r="D218" s="321">
        <v>1422</v>
      </c>
      <c r="E218" s="319">
        <v>3495</v>
      </c>
      <c r="F218" s="322">
        <v>25.205158264947244</v>
      </c>
      <c r="G218" s="323">
        <v>4.8198636806231745</v>
      </c>
      <c r="H218" s="323">
        <v>3.932178932178932</v>
      </c>
      <c r="I218" s="323">
        <v>2.137751352795778</v>
      </c>
      <c r="J218" s="323">
        <v>1.3892</v>
      </c>
      <c r="K218" s="321"/>
      <c r="L218" s="321"/>
      <c r="M218" s="321"/>
      <c r="N218" s="321"/>
      <c r="O218" s="321"/>
      <c r="P218" s="294"/>
      <c r="Q218" s="294"/>
    </row>
    <row r="219" spans="1:17" ht="12" customHeight="1">
      <c r="A219" s="320" t="s">
        <v>608</v>
      </c>
      <c r="B219" s="321" t="s">
        <v>607</v>
      </c>
      <c r="C219" s="321" t="s">
        <v>585</v>
      </c>
      <c r="D219" s="321">
        <v>1422</v>
      </c>
      <c r="E219" s="319">
        <v>3495</v>
      </c>
      <c r="F219" s="322">
        <v>25.205158264947244</v>
      </c>
      <c r="G219" s="323">
        <v>4.8198636806231745</v>
      </c>
      <c r="H219" s="323">
        <v>3.932178932178932</v>
      </c>
      <c r="I219" s="323">
        <v>2.137751352795778</v>
      </c>
      <c r="J219" s="323">
        <v>1.3892</v>
      </c>
      <c r="K219" s="321"/>
      <c r="L219" s="321"/>
      <c r="M219" s="321"/>
      <c r="N219" s="321"/>
      <c r="O219" s="321"/>
      <c r="P219" s="294"/>
      <c r="Q219" s="294"/>
    </row>
    <row r="220" spans="1:17" ht="12" customHeight="1">
      <c r="A220" s="320" t="s">
        <v>609</v>
      </c>
      <c r="B220" s="321" t="s">
        <v>607</v>
      </c>
      <c r="C220" s="321" t="s">
        <v>585</v>
      </c>
      <c r="D220" s="321">
        <v>1422</v>
      </c>
      <c r="E220" s="319">
        <v>3495</v>
      </c>
      <c r="F220" s="322">
        <v>25.205158264947244</v>
      </c>
      <c r="G220" s="323">
        <v>4.8198636806231745</v>
      </c>
      <c r="H220" s="323">
        <v>3.932178932178932</v>
      </c>
      <c r="I220" s="323">
        <v>2.137751352795778</v>
      </c>
      <c r="J220" s="323">
        <v>1.3892</v>
      </c>
      <c r="K220" s="321"/>
      <c r="L220" s="321"/>
      <c r="M220" s="321"/>
      <c r="N220" s="321"/>
      <c r="O220" s="321"/>
      <c r="P220" s="294"/>
      <c r="Q220" s="294"/>
    </row>
    <row r="221" spans="1:17" ht="12" customHeight="1">
      <c r="A221" s="320" t="s">
        <v>610</v>
      </c>
      <c r="B221" s="321" t="s">
        <v>607</v>
      </c>
      <c r="C221" s="321" t="s">
        <v>585</v>
      </c>
      <c r="D221" s="321">
        <v>1422</v>
      </c>
      <c r="E221" s="319">
        <v>3495</v>
      </c>
      <c r="F221" s="322">
        <v>25.205158264947244</v>
      </c>
      <c r="G221" s="323">
        <v>4.8198636806231745</v>
      </c>
      <c r="H221" s="323">
        <v>3.932178932178932</v>
      </c>
      <c r="I221" s="323">
        <v>2.137751352795778</v>
      </c>
      <c r="J221" s="323">
        <v>1.3892</v>
      </c>
      <c r="K221" s="321"/>
      <c r="L221" s="321"/>
      <c r="M221" s="321"/>
      <c r="N221" s="321"/>
      <c r="O221" s="321"/>
      <c r="P221" s="294"/>
      <c r="Q221" s="294"/>
    </row>
    <row r="222" spans="1:17" ht="12" customHeight="1">
      <c r="A222" s="320" t="s">
        <v>611</v>
      </c>
      <c r="B222" s="321" t="s">
        <v>283</v>
      </c>
      <c r="C222" s="321" t="s">
        <v>585</v>
      </c>
      <c r="D222" s="321">
        <v>1422</v>
      </c>
      <c r="E222" s="319">
        <v>3495</v>
      </c>
      <c r="F222" s="322">
        <v>25.205158264947244</v>
      </c>
      <c r="G222" s="323">
        <v>4.8198636806231745</v>
      </c>
      <c r="H222" s="323">
        <v>3.932178932178932</v>
      </c>
      <c r="I222" s="323">
        <v>2.137751352795778</v>
      </c>
      <c r="J222" s="323">
        <v>1.3892</v>
      </c>
      <c r="K222" s="321"/>
      <c r="L222" s="321"/>
      <c r="M222" s="321"/>
      <c r="N222" s="321"/>
      <c r="O222" s="321"/>
      <c r="P222" s="294"/>
      <c r="Q222" s="294"/>
    </row>
    <row r="223" spans="1:17" ht="12" customHeight="1">
      <c r="A223" s="320" t="s">
        <v>612</v>
      </c>
      <c r="B223" s="321" t="s">
        <v>613</v>
      </c>
      <c r="C223" s="321" t="s">
        <v>585</v>
      </c>
      <c r="D223" s="321">
        <v>1422</v>
      </c>
      <c r="E223" s="319">
        <v>3495</v>
      </c>
      <c r="F223" s="322">
        <v>25.205158264947244</v>
      </c>
      <c r="G223" s="323">
        <v>4.8198636806231745</v>
      </c>
      <c r="H223" s="323">
        <v>3.932178932178932</v>
      </c>
      <c r="I223" s="323">
        <v>2.137751352795778</v>
      </c>
      <c r="J223" s="323">
        <v>1.3892</v>
      </c>
      <c r="K223" s="321"/>
      <c r="L223" s="321"/>
      <c r="M223" s="321"/>
      <c r="N223" s="321"/>
      <c r="O223" s="321"/>
      <c r="P223" s="294"/>
      <c r="Q223" s="294"/>
    </row>
    <row r="224" spans="1:17" ht="12" customHeight="1">
      <c r="A224" s="320" t="s">
        <v>614</v>
      </c>
      <c r="B224" s="321" t="s">
        <v>615</v>
      </c>
      <c r="C224" s="321" t="s">
        <v>585</v>
      </c>
      <c r="D224" s="321">
        <v>1348</v>
      </c>
      <c r="E224" s="319">
        <v>3963</v>
      </c>
      <c r="F224" s="322">
        <v>25.205158264947244</v>
      </c>
      <c r="G224" s="323">
        <v>4.8198636806231745</v>
      </c>
      <c r="H224" s="323">
        <v>3.932178932178932</v>
      </c>
      <c r="I224" s="323">
        <v>2.137751352795778</v>
      </c>
      <c r="J224" s="323">
        <v>1.3892</v>
      </c>
      <c r="K224" s="321"/>
      <c r="L224" s="321"/>
      <c r="M224" s="321"/>
      <c r="N224" s="321"/>
      <c r="O224" s="321"/>
      <c r="P224" s="294"/>
      <c r="Q224" s="294"/>
    </row>
    <row r="225" spans="1:17" ht="12" customHeight="1">
      <c r="A225" s="320" t="s">
        <v>616</v>
      </c>
      <c r="B225" s="321" t="s">
        <v>617</v>
      </c>
      <c r="C225" s="321" t="s">
        <v>585</v>
      </c>
      <c r="D225" s="321">
        <v>1052</v>
      </c>
      <c r="E225" s="319">
        <v>4360</v>
      </c>
      <c r="F225" s="322">
        <v>25.205158264947244</v>
      </c>
      <c r="G225" s="323">
        <v>4.8198636806231745</v>
      </c>
      <c r="H225" s="323">
        <v>3.932178932178932</v>
      </c>
      <c r="I225" s="323">
        <v>2.137751352795778</v>
      </c>
      <c r="J225" s="323">
        <v>1.3892</v>
      </c>
      <c r="K225" s="321"/>
      <c r="L225" s="321"/>
      <c r="M225" s="321"/>
      <c r="N225" s="321"/>
      <c r="O225" s="321"/>
      <c r="P225" s="294"/>
      <c r="Q225" s="294"/>
    </row>
    <row r="226" spans="1:17" ht="12" customHeight="1">
      <c r="A226" s="320" t="s">
        <v>618</v>
      </c>
      <c r="B226" s="321" t="s">
        <v>617</v>
      </c>
      <c r="C226" s="321" t="s">
        <v>585</v>
      </c>
      <c r="D226" s="321">
        <v>1052</v>
      </c>
      <c r="E226" s="319">
        <v>4360</v>
      </c>
      <c r="F226" s="322">
        <v>25.205158264947244</v>
      </c>
      <c r="G226" s="323">
        <v>4.8198636806231745</v>
      </c>
      <c r="H226" s="323">
        <v>3.932178932178932</v>
      </c>
      <c r="I226" s="323">
        <v>2.137751352795778</v>
      </c>
      <c r="J226" s="323">
        <v>1.3892</v>
      </c>
      <c r="K226" s="321"/>
      <c r="L226" s="321"/>
      <c r="M226" s="321"/>
      <c r="N226" s="321"/>
      <c r="O226" s="321"/>
      <c r="P226" s="294"/>
      <c r="Q226" s="294"/>
    </row>
    <row r="227" spans="1:17" ht="12" customHeight="1">
      <c r="A227" s="320" t="s">
        <v>619</v>
      </c>
      <c r="B227" s="321" t="s">
        <v>620</v>
      </c>
      <c r="C227" s="321" t="s">
        <v>585</v>
      </c>
      <c r="D227" s="321">
        <v>1052</v>
      </c>
      <c r="E227" s="319">
        <v>4360</v>
      </c>
      <c r="F227" s="322">
        <v>25.205158264947244</v>
      </c>
      <c r="G227" s="323">
        <v>4.8198636806231745</v>
      </c>
      <c r="H227" s="323">
        <v>3.932178932178932</v>
      </c>
      <c r="I227" s="323">
        <v>2.137751352795778</v>
      </c>
      <c r="J227" s="323">
        <v>1.3892</v>
      </c>
      <c r="K227" s="321"/>
      <c r="L227" s="321"/>
      <c r="M227" s="321"/>
      <c r="N227" s="321"/>
      <c r="O227" s="321"/>
      <c r="P227" s="294"/>
      <c r="Q227" s="294"/>
    </row>
    <row r="228" spans="1:17" ht="12" customHeight="1">
      <c r="A228" s="320" t="s">
        <v>621</v>
      </c>
      <c r="B228" s="321" t="s">
        <v>622</v>
      </c>
      <c r="C228" s="321" t="s">
        <v>585</v>
      </c>
      <c r="D228" s="321">
        <v>1052</v>
      </c>
      <c r="E228" s="319">
        <v>4360</v>
      </c>
      <c r="F228" s="322">
        <v>25.205158264947244</v>
      </c>
      <c r="G228" s="323">
        <v>4.8198636806231745</v>
      </c>
      <c r="H228" s="323">
        <v>3.932178932178932</v>
      </c>
      <c r="I228" s="323">
        <v>2.137751352795778</v>
      </c>
      <c r="J228" s="323">
        <v>1.3892</v>
      </c>
      <c r="K228" s="321"/>
      <c r="L228" s="321"/>
      <c r="M228" s="321"/>
      <c r="N228" s="321"/>
      <c r="O228" s="321"/>
      <c r="P228" s="294"/>
      <c r="Q228" s="294"/>
    </row>
    <row r="229" spans="1:17" ht="12" customHeight="1">
      <c r="A229" s="320" t="s">
        <v>623</v>
      </c>
      <c r="B229" s="321" t="s">
        <v>624</v>
      </c>
      <c r="C229" s="321" t="s">
        <v>585</v>
      </c>
      <c r="D229" s="321">
        <v>1052</v>
      </c>
      <c r="E229" s="319">
        <v>4360</v>
      </c>
      <c r="F229" s="322">
        <v>25.205158264947244</v>
      </c>
      <c r="G229" s="323">
        <v>4.8198636806231745</v>
      </c>
      <c r="H229" s="323">
        <v>3.932178932178932</v>
      </c>
      <c r="I229" s="323">
        <v>2.137751352795778</v>
      </c>
      <c r="J229" s="323">
        <v>1.3892</v>
      </c>
      <c r="K229" s="321"/>
      <c r="L229" s="321"/>
      <c r="M229" s="321"/>
      <c r="N229" s="321"/>
      <c r="O229" s="321"/>
      <c r="P229" s="294"/>
      <c r="Q229" s="294"/>
    </row>
    <row r="230" spans="1:17" ht="12" customHeight="1">
      <c r="A230" s="320" t="s">
        <v>625</v>
      </c>
      <c r="B230" s="321" t="s">
        <v>626</v>
      </c>
      <c r="C230" s="321" t="s">
        <v>585</v>
      </c>
      <c r="D230" s="321">
        <v>1048</v>
      </c>
      <c r="E230" s="319">
        <v>4340</v>
      </c>
      <c r="F230" s="322">
        <v>25.205158264947244</v>
      </c>
      <c r="G230" s="323">
        <v>4.8198636806231745</v>
      </c>
      <c r="H230" s="323">
        <v>3.932178932178932</v>
      </c>
      <c r="I230" s="323">
        <v>2.137751352795778</v>
      </c>
      <c r="J230" s="323">
        <v>1.3892</v>
      </c>
      <c r="K230" s="321"/>
      <c r="L230" s="321"/>
      <c r="M230" s="321"/>
      <c r="N230" s="321"/>
      <c r="O230" s="321"/>
      <c r="P230" s="294"/>
      <c r="Q230" s="294"/>
    </row>
    <row r="231" spans="1:17" ht="12" customHeight="1">
      <c r="A231" s="320" t="s">
        <v>627</v>
      </c>
      <c r="B231" s="321" t="s">
        <v>628</v>
      </c>
      <c r="C231" s="321" t="s">
        <v>585</v>
      </c>
      <c r="D231" s="321">
        <v>1052</v>
      </c>
      <c r="E231" s="319">
        <v>4360</v>
      </c>
      <c r="F231" s="322">
        <v>25.205158264947244</v>
      </c>
      <c r="G231" s="323">
        <v>4.8198636806231745</v>
      </c>
      <c r="H231" s="323">
        <v>3.932178932178932</v>
      </c>
      <c r="I231" s="323">
        <v>2.137751352795778</v>
      </c>
      <c r="J231" s="323">
        <v>1.3892</v>
      </c>
      <c r="K231" s="321"/>
      <c r="L231" s="321"/>
      <c r="M231" s="321"/>
      <c r="N231" s="321"/>
      <c r="O231" s="321"/>
      <c r="P231" s="294"/>
      <c r="Q231" s="294"/>
    </row>
    <row r="232" spans="1:17" ht="12" customHeight="1">
      <c r="A232" s="320" t="s">
        <v>629</v>
      </c>
      <c r="B232" s="321" t="s">
        <v>630</v>
      </c>
      <c r="C232" s="321" t="s">
        <v>631</v>
      </c>
      <c r="D232" s="321">
        <v>1052</v>
      </c>
      <c r="E232" s="319">
        <v>4360</v>
      </c>
      <c r="F232" s="322">
        <v>11.137162954279015</v>
      </c>
      <c r="G232" s="323">
        <v>3.3106134371957157</v>
      </c>
      <c r="H232" s="323">
        <v>4.126984126984127</v>
      </c>
      <c r="I232" s="323">
        <v>2.171153717683212</v>
      </c>
      <c r="J232" s="323">
        <v>1.2024</v>
      </c>
      <c r="K232" s="321"/>
      <c r="L232" s="321"/>
      <c r="M232" s="321"/>
      <c r="N232" s="321"/>
      <c r="O232" s="321"/>
      <c r="P232" s="294"/>
      <c r="Q232" s="294"/>
    </row>
    <row r="233" spans="1:17" ht="12" customHeight="1">
      <c r="A233" s="320" t="s">
        <v>632</v>
      </c>
      <c r="B233" s="321" t="s">
        <v>633</v>
      </c>
      <c r="C233" s="321" t="s">
        <v>631</v>
      </c>
      <c r="D233" s="321">
        <v>1031</v>
      </c>
      <c r="E233" s="319">
        <v>4646</v>
      </c>
      <c r="F233" s="322">
        <v>11.137162954279015</v>
      </c>
      <c r="G233" s="323">
        <v>3.3106134371957157</v>
      </c>
      <c r="H233" s="323">
        <v>4.126984126984127</v>
      </c>
      <c r="I233" s="323">
        <v>2.171153717683212</v>
      </c>
      <c r="J233" s="323">
        <v>1.2024</v>
      </c>
      <c r="K233" s="321"/>
      <c r="L233" s="321"/>
      <c r="M233" s="321"/>
      <c r="N233" s="321"/>
      <c r="O233" s="321"/>
      <c r="P233" s="294"/>
      <c r="Q233" s="294"/>
    </row>
    <row r="234" spans="1:17" ht="12" customHeight="1">
      <c r="A234" s="320" t="s">
        <v>634</v>
      </c>
      <c r="B234" s="321" t="s">
        <v>635</v>
      </c>
      <c r="C234" s="321" t="s">
        <v>631</v>
      </c>
      <c r="D234" s="321">
        <v>1031</v>
      </c>
      <c r="E234" s="319">
        <v>4646</v>
      </c>
      <c r="F234" s="322">
        <v>11.137162954279015</v>
      </c>
      <c r="G234" s="323">
        <v>3.3106134371957157</v>
      </c>
      <c r="H234" s="323">
        <v>4.126984126984127</v>
      </c>
      <c r="I234" s="323">
        <v>2.171153717683212</v>
      </c>
      <c r="J234" s="323">
        <v>1.2024</v>
      </c>
      <c r="K234" s="321"/>
      <c r="L234" s="321"/>
      <c r="M234" s="321"/>
      <c r="N234" s="321"/>
      <c r="O234" s="321"/>
      <c r="P234" s="294"/>
      <c r="Q234" s="294"/>
    </row>
    <row r="235" spans="1:17" ht="12" customHeight="1">
      <c r="A235" s="320" t="s">
        <v>636</v>
      </c>
      <c r="B235" s="321" t="s">
        <v>637</v>
      </c>
      <c r="C235" s="321" t="s">
        <v>631</v>
      </c>
      <c r="D235" s="321">
        <v>1031</v>
      </c>
      <c r="E235" s="319">
        <v>4646</v>
      </c>
      <c r="F235" s="322">
        <v>11.137162954279015</v>
      </c>
      <c r="G235" s="323">
        <v>3.3106134371957157</v>
      </c>
      <c r="H235" s="323">
        <v>4.126984126984127</v>
      </c>
      <c r="I235" s="323">
        <v>2.171153717683212</v>
      </c>
      <c r="J235" s="323">
        <v>1.2024</v>
      </c>
      <c r="K235" s="321"/>
      <c r="L235" s="321"/>
      <c r="M235" s="321"/>
      <c r="N235" s="321"/>
      <c r="O235" s="321"/>
      <c r="P235" s="294"/>
      <c r="Q235" s="294"/>
    </row>
    <row r="236" spans="1:17" ht="12" customHeight="1">
      <c r="A236" s="320" t="s">
        <v>638</v>
      </c>
      <c r="B236" s="321" t="s">
        <v>637</v>
      </c>
      <c r="C236" s="321" t="s">
        <v>631</v>
      </c>
      <c r="D236" s="321">
        <v>1031</v>
      </c>
      <c r="E236" s="319">
        <v>4646</v>
      </c>
      <c r="F236" s="322">
        <v>11.137162954279015</v>
      </c>
      <c r="G236" s="323">
        <v>3.3106134371957157</v>
      </c>
      <c r="H236" s="323">
        <v>4.126984126984127</v>
      </c>
      <c r="I236" s="323">
        <v>2.171153717683212</v>
      </c>
      <c r="J236" s="323">
        <v>1.2024</v>
      </c>
      <c r="K236" s="321"/>
      <c r="L236" s="321"/>
      <c r="M236" s="321"/>
      <c r="N236" s="321"/>
      <c r="O236" s="321"/>
      <c r="P236" s="294"/>
      <c r="Q236" s="294"/>
    </row>
    <row r="237" spans="1:17" ht="12" customHeight="1">
      <c r="A237" s="320" t="s">
        <v>639</v>
      </c>
      <c r="B237" s="321" t="s">
        <v>637</v>
      </c>
      <c r="C237" s="321" t="s">
        <v>631</v>
      </c>
      <c r="D237" s="321">
        <v>1031</v>
      </c>
      <c r="E237" s="319">
        <v>4646</v>
      </c>
      <c r="F237" s="322">
        <v>11.137162954279015</v>
      </c>
      <c r="G237" s="323">
        <v>3.3106134371957157</v>
      </c>
      <c r="H237" s="323">
        <v>4.126984126984127</v>
      </c>
      <c r="I237" s="323">
        <v>2.171153717683212</v>
      </c>
      <c r="J237" s="323">
        <v>1.2024</v>
      </c>
      <c r="K237" s="321"/>
      <c r="L237" s="321"/>
      <c r="M237" s="321"/>
      <c r="N237" s="321"/>
      <c r="O237" s="321"/>
      <c r="P237" s="294"/>
      <c r="Q237" s="294"/>
    </row>
    <row r="238" spans="1:17" ht="12" customHeight="1">
      <c r="A238" s="320" t="s">
        <v>640</v>
      </c>
      <c r="B238" s="321" t="s">
        <v>637</v>
      </c>
      <c r="C238" s="321" t="s">
        <v>631</v>
      </c>
      <c r="D238" s="321">
        <v>1031</v>
      </c>
      <c r="E238" s="319">
        <v>4646</v>
      </c>
      <c r="F238" s="322">
        <v>11.137162954279015</v>
      </c>
      <c r="G238" s="323">
        <v>3.3106134371957157</v>
      </c>
      <c r="H238" s="323">
        <v>4.126984126984127</v>
      </c>
      <c r="I238" s="323">
        <v>2.171153717683212</v>
      </c>
      <c r="J238" s="323">
        <v>1.2024</v>
      </c>
      <c r="K238" s="321"/>
      <c r="L238" s="321"/>
      <c r="M238" s="321"/>
      <c r="N238" s="321"/>
      <c r="O238" s="321"/>
      <c r="P238" s="294"/>
      <c r="Q238" s="294"/>
    </row>
    <row r="239" spans="1:17" ht="12" customHeight="1">
      <c r="A239" s="320" t="s">
        <v>641</v>
      </c>
      <c r="B239" s="321" t="s">
        <v>642</v>
      </c>
      <c r="C239" s="321" t="s">
        <v>631</v>
      </c>
      <c r="D239" s="321">
        <v>973</v>
      </c>
      <c r="E239" s="319">
        <v>5006</v>
      </c>
      <c r="F239" s="322">
        <v>11.137162954279015</v>
      </c>
      <c r="G239" s="323">
        <v>3.3106134371957157</v>
      </c>
      <c r="H239" s="323">
        <v>4.126984126984127</v>
      </c>
      <c r="I239" s="323">
        <v>2.171153717683212</v>
      </c>
      <c r="J239" s="323">
        <v>1.2024</v>
      </c>
      <c r="K239" s="321"/>
      <c r="L239" s="321"/>
      <c r="M239" s="321"/>
      <c r="N239" s="321"/>
      <c r="O239" s="321"/>
      <c r="P239" s="294"/>
      <c r="Q239" s="294"/>
    </row>
    <row r="240" spans="1:17" ht="12" customHeight="1">
      <c r="A240" s="320" t="s">
        <v>643</v>
      </c>
      <c r="B240" s="321" t="s">
        <v>644</v>
      </c>
      <c r="C240" s="321" t="s">
        <v>631</v>
      </c>
      <c r="D240" s="321">
        <v>1031</v>
      </c>
      <c r="E240" s="319">
        <v>4646</v>
      </c>
      <c r="F240" s="322">
        <v>11.137162954279015</v>
      </c>
      <c r="G240" s="323">
        <v>3.3106134371957157</v>
      </c>
      <c r="H240" s="323">
        <v>4.126984126984127</v>
      </c>
      <c r="I240" s="323">
        <v>2.171153717683212</v>
      </c>
      <c r="J240" s="323">
        <v>1.2024</v>
      </c>
      <c r="K240" s="321"/>
      <c r="L240" s="321"/>
      <c r="M240" s="321"/>
      <c r="N240" s="321"/>
      <c r="O240" s="321"/>
      <c r="P240" s="294"/>
      <c r="Q240" s="294"/>
    </row>
    <row r="241" spans="1:17" ht="12" customHeight="1">
      <c r="A241" s="320" t="s">
        <v>645</v>
      </c>
      <c r="B241" s="321" t="s">
        <v>646</v>
      </c>
      <c r="C241" s="321" t="s">
        <v>631</v>
      </c>
      <c r="D241" s="321">
        <v>1031</v>
      </c>
      <c r="E241" s="319">
        <v>4646</v>
      </c>
      <c r="F241" s="322">
        <v>11.137162954279015</v>
      </c>
      <c r="G241" s="323">
        <v>3.3106134371957157</v>
      </c>
      <c r="H241" s="323">
        <v>4.126984126984127</v>
      </c>
      <c r="I241" s="323">
        <v>2.171153717683212</v>
      </c>
      <c r="J241" s="323">
        <v>1.2024</v>
      </c>
      <c r="K241" s="321"/>
      <c r="L241" s="321"/>
      <c r="M241" s="321"/>
      <c r="N241" s="321"/>
      <c r="O241" s="321"/>
      <c r="P241" s="294"/>
      <c r="Q241" s="294"/>
    </row>
    <row r="242" spans="1:17" ht="12" customHeight="1">
      <c r="A242" s="320" t="s">
        <v>647</v>
      </c>
      <c r="B242" s="321" t="s">
        <v>644</v>
      </c>
      <c r="C242" s="321" t="s">
        <v>631</v>
      </c>
      <c r="D242" s="321">
        <v>1005</v>
      </c>
      <c r="E242" s="319">
        <v>4665</v>
      </c>
      <c r="F242" s="322">
        <v>11.137162954279015</v>
      </c>
      <c r="G242" s="323">
        <v>3.3106134371957157</v>
      </c>
      <c r="H242" s="323">
        <v>4.126984126984127</v>
      </c>
      <c r="I242" s="323">
        <v>2.171153717683212</v>
      </c>
      <c r="J242" s="323">
        <v>1.2024</v>
      </c>
      <c r="K242" s="321"/>
      <c r="L242" s="321"/>
      <c r="M242" s="321"/>
      <c r="N242" s="321"/>
      <c r="O242" s="321"/>
      <c r="P242" s="294"/>
      <c r="Q242" s="294"/>
    </row>
    <row r="243" spans="1:17" ht="12" customHeight="1">
      <c r="A243" s="320" t="s">
        <v>648</v>
      </c>
      <c r="B243" s="321" t="s">
        <v>649</v>
      </c>
      <c r="C243" s="321" t="s">
        <v>631</v>
      </c>
      <c r="D243" s="321">
        <v>463</v>
      </c>
      <c r="E243" s="319">
        <v>5558</v>
      </c>
      <c r="F243" s="322">
        <v>11.137162954279015</v>
      </c>
      <c r="G243" s="323">
        <v>3.3106134371957157</v>
      </c>
      <c r="H243" s="323">
        <v>4.126984126984127</v>
      </c>
      <c r="I243" s="323">
        <v>2.171153717683212</v>
      </c>
      <c r="J243" s="323">
        <v>1.2024</v>
      </c>
      <c r="K243" s="321"/>
      <c r="L243" s="321"/>
      <c r="M243" s="321"/>
      <c r="N243" s="321"/>
      <c r="O243" s="321"/>
      <c r="P243" s="294"/>
      <c r="Q243" s="294"/>
    </row>
    <row r="244" spans="1:17" ht="12" customHeight="1">
      <c r="A244" s="320" t="s">
        <v>650</v>
      </c>
      <c r="B244" s="321" t="s">
        <v>649</v>
      </c>
      <c r="C244" s="321" t="s">
        <v>631</v>
      </c>
      <c r="D244" s="321">
        <v>463</v>
      </c>
      <c r="E244" s="319">
        <v>5558</v>
      </c>
      <c r="F244" s="322">
        <v>11.137162954279015</v>
      </c>
      <c r="G244" s="323">
        <v>3.3106134371957157</v>
      </c>
      <c r="H244" s="323">
        <v>4.126984126984127</v>
      </c>
      <c r="I244" s="323">
        <v>2.171153717683212</v>
      </c>
      <c r="J244" s="323">
        <v>1.2024</v>
      </c>
      <c r="K244" s="321"/>
      <c r="L244" s="321"/>
      <c r="M244" s="321"/>
      <c r="N244" s="321"/>
      <c r="O244" s="321"/>
      <c r="P244" s="294"/>
      <c r="Q244" s="294"/>
    </row>
    <row r="245" spans="1:17" ht="12" customHeight="1">
      <c r="A245" s="320" t="s">
        <v>651</v>
      </c>
      <c r="B245" s="321" t="s">
        <v>652</v>
      </c>
      <c r="C245" s="321" t="s">
        <v>631</v>
      </c>
      <c r="D245" s="321">
        <v>654</v>
      </c>
      <c r="E245" s="319">
        <v>5968</v>
      </c>
      <c r="F245" s="322">
        <v>11.137162954279015</v>
      </c>
      <c r="G245" s="323">
        <v>3.3106134371957157</v>
      </c>
      <c r="H245" s="323">
        <v>4.126984126984127</v>
      </c>
      <c r="I245" s="323">
        <v>2.171153717683212</v>
      </c>
      <c r="J245" s="323">
        <v>1.2024</v>
      </c>
      <c r="K245" s="321"/>
      <c r="L245" s="321"/>
      <c r="M245" s="321"/>
      <c r="N245" s="321"/>
      <c r="O245" s="321"/>
      <c r="P245" s="294"/>
      <c r="Q245" s="294"/>
    </row>
    <row r="246" spans="1:17" ht="12" customHeight="1">
      <c r="A246" s="320" t="s">
        <v>653</v>
      </c>
      <c r="B246" s="321" t="s">
        <v>654</v>
      </c>
      <c r="C246" s="321" t="s">
        <v>631</v>
      </c>
      <c r="D246" s="321">
        <v>1031</v>
      </c>
      <c r="E246" s="319">
        <v>4646</v>
      </c>
      <c r="F246" s="322">
        <v>11.137162954279015</v>
      </c>
      <c r="G246" s="323">
        <v>3.3106134371957157</v>
      </c>
      <c r="H246" s="323">
        <v>4.126984126984127</v>
      </c>
      <c r="I246" s="323">
        <v>2.171153717683212</v>
      </c>
      <c r="J246" s="323">
        <v>1.2024</v>
      </c>
      <c r="K246" s="321"/>
      <c r="L246" s="321"/>
      <c r="M246" s="321"/>
      <c r="N246" s="321"/>
      <c r="O246" s="321"/>
      <c r="P246" s="294"/>
      <c r="Q246" s="294"/>
    </row>
    <row r="247" spans="1:17" ht="12" customHeight="1">
      <c r="A247" s="320" t="s">
        <v>655</v>
      </c>
      <c r="B247" s="321" t="s">
        <v>656</v>
      </c>
      <c r="C247" s="321" t="s">
        <v>631</v>
      </c>
      <c r="D247" s="321">
        <v>1031</v>
      </c>
      <c r="E247" s="319">
        <v>4646</v>
      </c>
      <c r="F247" s="322">
        <v>11.137162954279015</v>
      </c>
      <c r="G247" s="323">
        <v>3.3106134371957157</v>
      </c>
      <c r="H247" s="323">
        <v>4.126984126984127</v>
      </c>
      <c r="I247" s="323">
        <v>2.171153717683212</v>
      </c>
      <c r="J247" s="323">
        <v>1.2024</v>
      </c>
      <c r="K247" s="321"/>
      <c r="L247" s="321"/>
      <c r="M247" s="321"/>
      <c r="N247" s="321"/>
      <c r="O247" s="321"/>
      <c r="P247" s="294"/>
      <c r="Q247" s="294"/>
    </row>
    <row r="248" spans="1:17" ht="12" customHeight="1">
      <c r="A248" s="320" t="s">
        <v>657</v>
      </c>
      <c r="B248" s="321" t="s">
        <v>658</v>
      </c>
      <c r="C248" s="321" t="s">
        <v>631</v>
      </c>
      <c r="D248" s="321">
        <v>346</v>
      </c>
      <c r="E248" s="319">
        <v>6120</v>
      </c>
      <c r="F248" s="322">
        <v>11.137162954279015</v>
      </c>
      <c r="G248" s="323">
        <v>3.3106134371957157</v>
      </c>
      <c r="H248" s="323">
        <v>4.126984126984127</v>
      </c>
      <c r="I248" s="323">
        <v>2.171153717683212</v>
      </c>
      <c r="J248" s="323">
        <v>1.2024</v>
      </c>
      <c r="K248" s="321"/>
      <c r="L248" s="321"/>
      <c r="M248" s="321"/>
      <c r="N248" s="321"/>
      <c r="O248" s="321"/>
      <c r="P248" s="294"/>
      <c r="Q248" s="294"/>
    </row>
    <row r="249" spans="1:17" ht="12" customHeight="1">
      <c r="A249" s="320" t="s">
        <v>659</v>
      </c>
      <c r="B249" s="321" t="s">
        <v>658</v>
      </c>
      <c r="C249" s="321" t="s">
        <v>631</v>
      </c>
      <c r="D249" s="321">
        <v>346</v>
      </c>
      <c r="E249" s="319">
        <v>6120</v>
      </c>
      <c r="F249" s="322">
        <v>11.137162954279015</v>
      </c>
      <c r="G249" s="323">
        <v>3.3106134371957157</v>
      </c>
      <c r="H249" s="323">
        <v>4.126984126984127</v>
      </c>
      <c r="I249" s="323">
        <v>2.171153717683212</v>
      </c>
      <c r="J249" s="323">
        <v>1.2024</v>
      </c>
      <c r="K249" s="321"/>
      <c r="L249" s="321"/>
      <c r="M249" s="321"/>
      <c r="N249" s="321"/>
      <c r="O249" s="321"/>
      <c r="P249" s="294"/>
      <c r="Q249" s="294"/>
    </row>
    <row r="250" spans="1:17" ht="12" customHeight="1">
      <c r="A250" s="320" t="s">
        <v>660</v>
      </c>
      <c r="B250" s="321" t="s">
        <v>661</v>
      </c>
      <c r="C250" s="321" t="s">
        <v>631</v>
      </c>
      <c r="D250" s="321">
        <v>654</v>
      </c>
      <c r="E250" s="319">
        <v>5968</v>
      </c>
      <c r="F250" s="322">
        <v>11.137162954279015</v>
      </c>
      <c r="G250" s="323">
        <v>3.3106134371957157</v>
      </c>
      <c r="H250" s="323">
        <v>4.126984126984127</v>
      </c>
      <c r="I250" s="323">
        <v>2.171153717683212</v>
      </c>
      <c r="J250" s="323">
        <v>1.2024</v>
      </c>
      <c r="K250" s="321"/>
      <c r="L250" s="321"/>
      <c r="M250" s="321"/>
      <c r="N250" s="321"/>
      <c r="O250" s="321"/>
      <c r="P250" s="294"/>
      <c r="Q250" s="294"/>
    </row>
    <row r="251" spans="1:17" ht="12" customHeight="1">
      <c r="A251" s="320" t="s">
        <v>662</v>
      </c>
      <c r="B251" s="321" t="s">
        <v>663</v>
      </c>
      <c r="C251" s="321" t="s">
        <v>631</v>
      </c>
      <c r="D251" s="321">
        <v>1031</v>
      </c>
      <c r="E251" s="319">
        <v>4646</v>
      </c>
      <c r="F251" s="322">
        <v>11.137162954279015</v>
      </c>
      <c r="G251" s="323">
        <v>3.3106134371957157</v>
      </c>
      <c r="H251" s="323">
        <v>4.126984126984127</v>
      </c>
      <c r="I251" s="323">
        <v>2.171153717683212</v>
      </c>
      <c r="J251" s="323">
        <v>1.2024</v>
      </c>
      <c r="K251" s="321"/>
      <c r="L251" s="321"/>
      <c r="M251" s="321"/>
      <c r="N251" s="321"/>
      <c r="O251" s="321"/>
      <c r="P251" s="294"/>
      <c r="Q251" s="294"/>
    </row>
    <row r="252" spans="1:17" ht="12" customHeight="1">
      <c r="A252" s="320" t="s">
        <v>664</v>
      </c>
      <c r="B252" s="321" t="s">
        <v>665</v>
      </c>
      <c r="C252" s="321" t="s">
        <v>631</v>
      </c>
      <c r="D252" s="321">
        <v>346</v>
      </c>
      <c r="E252" s="319">
        <v>6120</v>
      </c>
      <c r="F252" s="322">
        <v>11.137162954279015</v>
      </c>
      <c r="G252" s="323">
        <v>3.3106134371957157</v>
      </c>
      <c r="H252" s="323">
        <v>4.126984126984127</v>
      </c>
      <c r="I252" s="323">
        <v>2.171153717683212</v>
      </c>
      <c r="J252" s="323">
        <v>1.2024</v>
      </c>
      <c r="K252" s="321"/>
      <c r="L252" s="321"/>
      <c r="M252" s="321"/>
      <c r="N252" s="321"/>
      <c r="O252" s="321"/>
      <c r="P252" s="294"/>
      <c r="Q252" s="294"/>
    </row>
    <row r="253" spans="1:17" ht="12" customHeight="1">
      <c r="A253" s="320" t="s">
        <v>666</v>
      </c>
      <c r="B253" s="321" t="s">
        <v>613</v>
      </c>
      <c r="C253" s="321" t="s">
        <v>631</v>
      </c>
      <c r="D253" s="321">
        <v>346</v>
      </c>
      <c r="E253" s="319">
        <v>6120</v>
      </c>
      <c r="F253" s="322">
        <v>11.137162954279015</v>
      </c>
      <c r="G253" s="323">
        <v>3.3106134371957157</v>
      </c>
      <c r="H253" s="323">
        <v>4.126984126984127</v>
      </c>
      <c r="I253" s="323">
        <v>2.171153717683212</v>
      </c>
      <c r="J253" s="323">
        <v>1.2024</v>
      </c>
      <c r="K253" s="321"/>
      <c r="L253" s="321"/>
      <c r="M253" s="321"/>
      <c r="N253" s="321"/>
      <c r="O253" s="321"/>
      <c r="P253" s="294"/>
      <c r="Q253" s="294"/>
    </row>
    <row r="254" spans="1:17" ht="12" customHeight="1">
      <c r="A254" s="320" t="s">
        <v>667</v>
      </c>
      <c r="B254" s="321" t="s">
        <v>668</v>
      </c>
      <c r="C254" s="321" t="s">
        <v>669</v>
      </c>
      <c r="D254" s="321">
        <v>1253</v>
      </c>
      <c r="E254" s="319">
        <v>3865</v>
      </c>
      <c r="F254" s="322">
        <v>12.895662368112545</v>
      </c>
      <c r="G254" s="323">
        <v>4.547224926971762</v>
      </c>
      <c r="H254" s="323">
        <v>4.163059163059163</v>
      </c>
      <c r="I254" s="323">
        <v>2.1243904068408046</v>
      </c>
      <c r="J254" s="323">
        <v>1.4263999999999997</v>
      </c>
      <c r="K254" s="321"/>
      <c r="L254" s="321"/>
      <c r="M254" s="321"/>
      <c r="N254" s="321"/>
      <c r="O254" s="321"/>
      <c r="P254" s="294"/>
      <c r="Q254" s="294"/>
    </row>
    <row r="255" spans="1:17" ht="12" customHeight="1">
      <c r="A255" s="320" t="s">
        <v>670</v>
      </c>
      <c r="B255" s="321" t="s">
        <v>668</v>
      </c>
      <c r="C255" s="321" t="s">
        <v>669</v>
      </c>
      <c r="D255" s="321">
        <v>1253</v>
      </c>
      <c r="E255" s="319">
        <v>3865</v>
      </c>
      <c r="F255" s="322">
        <v>12.895662368112545</v>
      </c>
      <c r="G255" s="323">
        <v>4.547224926971762</v>
      </c>
      <c r="H255" s="323">
        <v>4.163059163059163</v>
      </c>
      <c r="I255" s="323">
        <v>2.1243904068408046</v>
      </c>
      <c r="J255" s="323">
        <v>1.4263999999999997</v>
      </c>
      <c r="K255" s="321"/>
      <c r="L255" s="321"/>
      <c r="M255" s="321"/>
      <c r="N255" s="321"/>
      <c r="O255" s="321"/>
      <c r="P255" s="321"/>
      <c r="Q255" s="321"/>
    </row>
    <row r="256" spans="1:17" ht="12" customHeight="1">
      <c r="A256" s="320" t="s">
        <v>671</v>
      </c>
      <c r="B256" s="321" t="s">
        <v>672</v>
      </c>
      <c r="C256" s="321" t="s">
        <v>669</v>
      </c>
      <c r="D256" s="321">
        <v>1253</v>
      </c>
      <c r="E256" s="319">
        <v>3865</v>
      </c>
      <c r="F256" s="322">
        <v>12.895662368112545</v>
      </c>
      <c r="G256" s="323">
        <v>4.547224926971762</v>
      </c>
      <c r="H256" s="323">
        <v>4.163059163059163</v>
      </c>
      <c r="I256" s="323">
        <v>2.1243904068408046</v>
      </c>
      <c r="J256" s="323">
        <v>1.4263999999999997</v>
      </c>
      <c r="K256" s="321"/>
      <c r="L256" s="321"/>
      <c r="M256" s="321"/>
      <c r="N256" s="321"/>
      <c r="O256" s="321"/>
      <c r="P256" s="321"/>
      <c r="Q256" s="321"/>
    </row>
    <row r="257" spans="1:17" ht="12" customHeight="1">
      <c r="A257" s="320" t="s">
        <v>673</v>
      </c>
      <c r="B257" s="321" t="s">
        <v>672</v>
      </c>
      <c r="C257" s="321" t="s">
        <v>669</v>
      </c>
      <c r="D257" s="321">
        <v>1253</v>
      </c>
      <c r="E257" s="319">
        <v>3865</v>
      </c>
      <c r="F257" s="322">
        <v>12.895662368112545</v>
      </c>
      <c r="G257" s="323">
        <v>4.547224926971762</v>
      </c>
      <c r="H257" s="323">
        <v>4.163059163059163</v>
      </c>
      <c r="I257" s="323">
        <v>2.1243904068408046</v>
      </c>
      <c r="J257" s="323">
        <v>1.4263999999999997</v>
      </c>
      <c r="K257" s="321"/>
      <c r="L257" s="321"/>
      <c r="M257" s="321"/>
      <c r="N257" s="321"/>
      <c r="O257" s="321"/>
      <c r="P257" s="321"/>
      <c r="Q257" s="321"/>
    </row>
    <row r="258" spans="1:17" ht="12" customHeight="1">
      <c r="A258" s="320" t="s">
        <v>674</v>
      </c>
      <c r="B258" s="321" t="s">
        <v>672</v>
      </c>
      <c r="C258" s="321" t="s">
        <v>669</v>
      </c>
      <c r="D258" s="321">
        <v>1253</v>
      </c>
      <c r="E258" s="319">
        <v>3865</v>
      </c>
      <c r="F258" s="322">
        <v>12.895662368112545</v>
      </c>
      <c r="G258" s="323">
        <v>4.547224926971762</v>
      </c>
      <c r="H258" s="323">
        <v>4.163059163059163</v>
      </c>
      <c r="I258" s="323">
        <v>2.1243904068408046</v>
      </c>
      <c r="J258" s="323">
        <v>1.4263999999999997</v>
      </c>
      <c r="K258" s="321"/>
      <c r="L258" s="321"/>
      <c r="M258" s="321"/>
      <c r="N258" s="321"/>
      <c r="O258" s="321"/>
      <c r="P258" s="321"/>
      <c r="Q258" s="321"/>
    </row>
    <row r="259" spans="1:17" ht="12" customHeight="1">
      <c r="A259" s="320" t="s">
        <v>675</v>
      </c>
      <c r="B259" s="321" t="s">
        <v>676</v>
      </c>
      <c r="C259" s="321" t="s">
        <v>669</v>
      </c>
      <c r="D259" s="321">
        <v>1417</v>
      </c>
      <c r="E259" s="319">
        <v>3457</v>
      </c>
      <c r="F259" s="322">
        <v>12.895662368112545</v>
      </c>
      <c r="G259" s="323">
        <v>4.547224926971762</v>
      </c>
      <c r="H259" s="323">
        <v>4.163059163059163</v>
      </c>
      <c r="I259" s="323">
        <v>2.1243904068408046</v>
      </c>
      <c r="J259" s="323">
        <v>1.4263999999999997</v>
      </c>
      <c r="K259" s="321"/>
      <c r="L259" s="321"/>
      <c r="M259" s="321"/>
      <c r="N259" s="321"/>
      <c r="O259" s="321"/>
      <c r="P259" s="321"/>
      <c r="Q259" s="321"/>
    </row>
    <row r="260" spans="1:17" ht="12" customHeight="1">
      <c r="A260" s="320" t="s">
        <v>677</v>
      </c>
      <c r="B260" s="321" t="s">
        <v>676</v>
      </c>
      <c r="C260" s="321" t="s">
        <v>669</v>
      </c>
      <c r="D260" s="321">
        <v>1417</v>
      </c>
      <c r="E260" s="319">
        <v>3457</v>
      </c>
      <c r="F260" s="322">
        <v>12.895662368112545</v>
      </c>
      <c r="G260" s="323">
        <v>4.547224926971762</v>
      </c>
      <c r="H260" s="323">
        <v>4.163059163059163</v>
      </c>
      <c r="I260" s="323">
        <v>2.1243904068408046</v>
      </c>
      <c r="J260" s="323">
        <v>1.4263999999999997</v>
      </c>
      <c r="K260" s="321"/>
      <c r="L260" s="321"/>
      <c r="M260" s="321"/>
      <c r="N260" s="321"/>
      <c r="O260" s="321"/>
      <c r="P260" s="294"/>
      <c r="Q260" s="294"/>
    </row>
    <row r="261" spans="1:17" ht="12" customHeight="1">
      <c r="A261" s="320" t="s">
        <v>678</v>
      </c>
      <c r="B261" s="321" t="s">
        <v>679</v>
      </c>
      <c r="C261" s="321" t="s">
        <v>669</v>
      </c>
      <c r="D261" s="321">
        <v>1417</v>
      </c>
      <c r="E261" s="319">
        <v>3457</v>
      </c>
      <c r="F261" s="322">
        <v>12.895662368112545</v>
      </c>
      <c r="G261" s="323">
        <v>4.547224926971762</v>
      </c>
      <c r="H261" s="323">
        <v>4.163059163059163</v>
      </c>
      <c r="I261" s="323">
        <v>2.1243904068408046</v>
      </c>
      <c r="J261" s="323">
        <v>1.4263999999999997</v>
      </c>
      <c r="K261" s="321"/>
      <c r="L261" s="321"/>
      <c r="M261" s="321"/>
      <c r="N261" s="321"/>
      <c r="O261" s="321"/>
      <c r="P261" s="294"/>
      <c r="Q261" s="294"/>
    </row>
    <row r="262" spans="1:17" ht="12" customHeight="1">
      <c r="A262" s="320" t="s">
        <v>680</v>
      </c>
      <c r="B262" s="321" t="s">
        <v>681</v>
      </c>
      <c r="C262" s="321" t="s">
        <v>669</v>
      </c>
      <c r="D262" s="321">
        <v>1417</v>
      </c>
      <c r="E262" s="319">
        <v>3457</v>
      </c>
      <c r="F262" s="322">
        <v>12.895662368112545</v>
      </c>
      <c r="G262" s="323">
        <v>4.547224926971762</v>
      </c>
      <c r="H262" s="323">
        <v>4.163059163059163</v>
      </c>
      <c r="I262" s="323">
        <v>2.1243904068408046</v>
      </c>
      <c r="J262" s="323">
        <v>1.4263999999999997</v>
      </c>
      <c r="K262" s="321"/>
      <c r="L262" s="321"/>
      <c r="M262" s="321"/>
      <c r="N262" s="321"/>
      <c r="O262" s="321"/>
      <c r="P262" s="294"/>
      <c r="Q262" s="294"/>
    </row>
    <row r="263" spans="1:17" ht="12" customHeight="1">
      <c r="A263" s="320" t="s">
        <v>682</v>
      </c>
      <c r="B263" s="321" t="s">
        <v>683</v>
      </c>
      <c r="C263" s="321" t="s">
        <v>669</v>
      </c>
      <c r="D263" s="321">
        <v>1422</v>
      </c>
      <c r="E263" s="319">
        <v>3495</v>
      </c>
      <c r="F263" s="322">
        <v>12.895662368112545</v>
      </c>
      <c r="G263" s="323">
        <v>4.547224926971762</v>
      </c>
      <c r="H263" s="323">
        <v>4.163059163059163</v>
      </c>
      <c r="I263" s="323">
        <v>2.1243904068408046</v>
      </c>
      <c r="J263" s="323">
        <v>1.4263999999999997</v>
      </c>
      <c r="K263" s="321"/>
      <c r="L263" s="321"/>
      <c r="M263" s="321"/>
      <c r="N263" s="321"/>
      <c r="O263" s="321"/>
      <c r="P263" s="294"/>
      <c r="Q263" s="294"/>
    </row>
    <row r="264" spans="1:17" ht="12" customHeight="1">
      <c r="A264" s="320" t="s">
        <v>684</v>
      </c>
      <c r="B264" s="321" t="s">
        <v>685</v>
      </c>
      <c r="C264" s="321" t="s">
        <v>669</v>
      </c>
      <c r="D264" s="321">
        <v>1473</v>
      </c>
      <c r="E264" s="319">
        <v>3272</v>
      </c>
      <c r="F264" s="322">
        <v>12.895662368112545</v>
      </c>
      <c r="G264" s="323">
        <v>4.547224926971762</v>
      </c>
      <c r="H264" s="323">
        <v>4.163059163059163</v>
      </c>
      <c r="I264" s="323">
        <v>2.1243904068408046</v>
      </c>
      <c r="J264" s="323">
        <v>1.4263999999999997</v>
      </c>
      <c r="K264" s="321"/>
      <c r="L264" s="321"/>
      <c r="M264" s="321"/>
      <c r="N264" s="321"/>
      <c r="O264" s="321"/>
      <c r="P264" s="294"/>
      <c r="Q264" s="294"/>
    </row>
    <row r="265" spans="1:17" ht="12" customHeight="1">
      <c r="A265" s="320" t="s">
        <v>686</v>
      </c>
      <c r="B265" s="321" t="s">
        <v>685</v>
      </c>
      <c r="C265" s="321" t="s">
        <v>669</v>
      </c>
      <c r="D265" s="321">
        <v>1473</v>
      </c>
      <c r="E265" s="319">
        <v>3272</v>
      </c>
      <c r="F265" s="322">
        <v>12.895662368112545</v>
      </c>
      <c r="G265" s="323">
        <v>4.547224926971762</v>
      </c>
      <c r="H265" s="323">
        <v>4.163059163059163</v>
      </c>
      <c r="I265" s="323">
        <v>2.1243904068408046</v>
      </c>
      <c r="J265" s="323">
        <v>1.4263999999999997</v>
      </c>
      <c r="K265" s="321"/>
      <c r="L265" s="321"/>
      <c r="M265" s="321"/>
      <c r="N265" s="321"/>
      <c r="O265" s="321"/>
      <c r="P265" s="294"/>
      <c r="Q265" s="294"/>
    </row>
    <row r="266" spans="1:17" ht="12" customHeight="1">
      <c r="A266" s="320" t="s">
        <v>687</v>
      </c>
      <c r="B266" s="321" t="s">
        <v>685</v>
      </c>
      <c r="C266" s="321" t="s">
        <v>669</v>
      </c>
      <c r="D266" s="321">
        <v>1582</v>
      </c>
      <c r="E266" s="319">
        <v>3341</v>
      </c>
      <c r="F266" s="322">
        <v>12.895662368112545</v>
      </c>
      <c r="G266" s="323">
        <v>4.547224926971762</v>
      </c>
      <c r="H266" s="323">
        <v>4.163059163059163</v>
      </c>
      <c r="I266" s="323">
        <v>2.1243904068408046</v>
      </c>
      <c r="J266" s="323">
        <v>1.4263999999999997</v>
      </c>
      <c r="K266" s="321"/>
      <c r="L266" s="321"/>
      <c r="M266" s="321"/>
      <c r="N266" s="321"/>
      <c r="O266" s="321"/>
      <c r="P266" s="294"/>
      <c r="Q266" s="294"/>
    </row>
    <row r="267" spans="1:17" ht="12" customHeight="1">
      <c r="A267" s="320" t="s">
        <v>688</v>
      </c>
      <c r="B267" s="321" t="s">
        <v>689</v>
      </c>
      <c r="C267" s="321" t="s">
        <v>669</v>
      </c>
      <c r="D267" s="321">
        <v>1582</v>
      </c>
      <c r="E267" s="319">
        <v>3341</v>
      </c>
      <c r="F267" s="322">
        <v>12.895662368112545</v>
      </c>
      <c r="G267" s="323">
        <v>4.547224926971762</v>
      </c>
      <c r="H267" s="323">
        <v>4.163059163059163</v>
      </c>
      <c r="I267" s="323">
        <v>2.1243904068408046</v>
      </c>
      <c r="J267" s="323">
        <v>1.4263999999999997</v>
      </c>
      <c r="K267" s="321"/>
      <c r="L267" s="321"/>
      <c r="M267" s="321"/>
      <c r="N267" s="321"/>
      <c r="O267" s="321"/>
      <c r="P267" s="294"/>
      <c r="Q267" s="294"/>
    </row>
    <row r="268" spans="1:17" ht="12" customHeight="1">
      <c r="A268" s="320" t="s">
        <v>690</v>
      </c>
      <c r="B268" s="321" t="s">
        <v>546</v>
      </c>
      <c r="C268" s="321" t="s">
        <v>669</v>
      </c>
      <c r="D268" s="321">
        <v>1926</v>
      </c>
      <c r="E268" s="319">
        <v>2470</v>
      </c>
      <c r="F268" s="322">
        <v>12.895662368112545</v>
      </c>
      <c r="G268" s="323">
        <v>4.547224926971762</v>
      </c>
      <c r="H268" s="323">
        <v>4.163059163059163</v>
      </c>
      <c r="I268" s="323">
        <v>2.1243904068408046</v>
      </c>
      <c r="J268" s="323">
        <v>1.4263999999999997</v>
      </c>
      <c r="K268" s="321"/>
      <c r="L268" s="321"/>
      <c r="M268" s="321"/>
      <c r="N268" s="321"/>
      <c r="O268" s="321"/>
      <c r="P268" s="294"/>
      <c r="Q268" s="294"/>
    </row>
    <row r="269" spans="1:17" ht="12" customHeight="1">
      <c r="A269" s="320" t="s">
        <v>691</v>
      </c>
      <c r="B269" s="321" t="s">
        <v>692</v>
      </c>
      <c r="C269" s="321" t="s">
        <v>669</v>
      </c>
      <c r="D269" s="321">
        <v>1926</v>
      </c>
      <c r="E269" s="319">
        <v>2470</v>
      </c>
      <c r="F269" s="322">
        <v>12.895662368112545</v>
      </c>
      <c r="G269" s="323">
        <v>4.547224926971762</v>
      </c>
      <c r="H269" s="323">
        <v>4.163059163059163</v>
      </c>
      <c r="I269" s="323">
        <v>2.1243904068408046</v>
      </c>
      <c r="J269" s="323">
        <v>1.4263999999999997</v>
      </c>
      <c r="K269" s="321"/>
      <c r="L269" s="321"/>
      <c r="M269" s="321"/>
      <c r="N269" s="321"/>
      <c r="O269" s="321"/>
      <c r="P269" s="294"/>
      <c r="Q269" s="294"/>
    </row>
    <row r="270" spans="1:17" ht="12" customHeight="1">
      <c r="A270" s="320" t="s">
        <v>693</v>
      </c>
      <c r="B270" s="321" t="s">
        <v>694</v>
      </c>
      <c r="C270" s="321" t="s">
        <v>669</v>
      </c>
      <c r="D270" s="321">
        <v>1253</v>
      </c>
      <c r="E270" s="319">
        <v>3865</v>
      </c>
      <c r="F270" s="322">
        <v>12.895662368112545</v>
      </c>
      <c r="G270" s="323">
        <v>4.547224926971762</v>
      </c>
      <c r="H270" s="323">
        <v>4.163059163059163</v>
      </c>
      <c r="I270" s="323">
        <v>2.1243904068408046</v>
      </c>
      <c r="J270" s="323">
        <v>1.4263999999999997</v>
      </c>
      <c r="K270" s="321"/>
      <c r="L270" s="321"/>
      <c r="M270" s="321"/>
      <c r="N270" s="321"/>
      <c r="O270" s="321"/>
      <c r="P270" s="321"/>
      <c r="Q270" s="321"/>
    </row>
    <row r="271" spans="1:17" ht="12" customHeight="1">
      <c r="A271" s="320" t="s">
        <v>695</v>
      </c>
      <c r="B271" s="321" t="s">
        <v>696</v>
      </c>
      <c r="C271" s="321" t="s">
        <v>669</v>
      </c>
      <c r="D271" s="321">
        <v>972</v>
      </c>
      <c r="E271" s="319">
        <v>4406</v>
      </c>
      <c r="F271" s="322">
        <v>12.895662368112545</v>
      </c>
      <c r="G271" s="323">
        <v>4.547224926971762</v>
      </c>
      <c r="H271" s="323">
        <v>4.163059163059163</v>
      </c>
      <c r="I271" s="323">
        <v>2.1243904068408046</v>
      </c>
      <c r="J271" s="323">
        <v>1.4263999999999997</v>
      </c>
      <c r="K271" s="321"/>
      <c r="L271" s="321"/>
      <c r="M271" s="321"/>
      <c r="N271" s="321"/>
      <c r="O271" s="321"/>
      <c r="P271" s="321"/>
      <c r="Q271" s="321"/>
    </row>
    <row r="272" spans="1:17" ht="12" customHeight="1">
      <c r="A272" s="320" t="s">
        <v>697</v>
      </c>
      <c r="B272" s="321" t="s">
        <v>696</v>
      </c>
      <c r="C272" s="321" t="s">
        <v>669</v>
      </c>
      <c r="D272" s="321">
        <v>787</v>
      </c>
      <c r="E272" s="319">
        <v>4308</v>
      </c>
      <c r="F272" s="322">
        <v>12.895662368112545</v>
      </c>
      <c r="G272" s="323">
        <v>4.547224926971762</v>
      </c>
      <c r="H272" s="323">
        <v>4.163059163059163</v>
      </c>
      <c r="I272" s="323">
        <v>2.1243904068408046</v>
      </c>
      <c r="J272" s="323">
        <v>1.4263999999999997</v>
      </c>
      <c r="K272" s="321"/>
      <c r="L272" s="321"/>
      <c r="M272" s="321"/>
      <c r="N272" s="321"/>
      <c r="O272" s="321"/>
      <c r="P272" s="321"/>
      <c r="Q272" s="321"/>
    </row>
    <row r="273" spans="1:17" ht="12" customHeight="1">
      <c r="A273" s="320" t="s">
        <v>698</v>
      </c>
      <c r="B273" s="321" t="s">
        <v>699</v>
      </c>
      <c r="C273" s="321" t="s">
        <v>669</v>
      </c>
      <c r="D273" s="321">
        <v>1266</v>
      </c>
      <c r="E273" s="319">
        <v>3937</v>
      </c>
      <c r="F273" s="322">
        <v>12.895662368112545</v>
      </c>
      <c r="G273" s="323">
        <v>4.547224926971762</v>
      </c>
      <c r="H273" s="323">
        <v>4.163059163059163</v>
      </c>
      <c r="I273" s="323">
        <v>2.1243904068408046</v>
      </c>
      <c r="J273" s="323">
        <v>1.4263999999999997</v>
      </c>
      <c r="K273" s="321"/>
      <c r="L273" s="321"/>
      <c r="M273" s="321"/>
      <c r="N273" s="321"/>
      <c r="O273" s="321"/>
      <c r="P273" s="294"/>
      <c r="Q273" s="294"/>
    </row>
    <row r="274" spans="1:17" ht="12" customHeight="1">
      <c r="A274" s="320" t="s">
        <v>700</v>
      </c>
      <c r="B274" s="321" t="s">
        <v>701</v>
      </c>
      <c r="C274" s="321" t="s">
        <v>702</v>
      </c>
      <c r="D274" s="321">
        <v>1966</v>
      </c>
      <c r="E274" s="319">
        <v>2649</v>
      </c>
      <c r="F274" s="322">
        <v>10.550996483001171</v>
      </c>
      <c r="G274" s="323">
        <v>3.865628042843233</v>
      </c>
      <c r="H274" s="323">
        <v>4.163059163059163</v>
      </c>
      <c r="I274" s="323">
        <v>2.171153717683212</v>
      </c>
      <c r="J274" s="323">
        <v>1.4819999999999998</v>
      </c>
      <c r="K274" s="321"/>
      <c r="L274" s="321"/>
      <c r="M274" s="321"/>
      <c r="N274" s="321"/>
      <c r="O274" s="321"/>
      <c r="P274" s="294"/>
      <c r="Q274" s="294"/>
    </row>
    <row r="275" spans="1:17" ht="12" customHeight="1">
      <c r="A275" s="320" t="s">
        <v>703</v>
      </c>
      <c r="B275" s="321" t="s">
        <v>701</v>
      </c>
      <c r="C275" s="321" t="s">
        <v>702</v>
      </c>
      <c r="D275" s="321">
        <v>1966</v>
      </c>
      <c r="E275" s="319">
        <v>2649</v>
      </c>
      <c r="F275" s="322">
        <v>10.550996483001171</v>
      </c>
      <c r="G275" s="323">
        <v>3.865628042843233</v>
      </c>
      <c r="H275" s="323">
        <v>4.163059163059163</v>
      </c>
      <c r="I275" s="323">
        <v>2.171153717683212</v>
      </c>
      <c r="J275" s="323">
        <v>1.4819999999999998</v>
      </c>
      <c r="K275" s="321"/>
      <c r="L275" s="321"/>
      <c r="M275" s="321"/>
      <c r="N275" s="321"/>
      <c r="O275" s="321"/>
      <c r="P275" s="294"/>
      <c r="Q275" s="294"/>
    </row>
    <row r="276" spans="1:17" ht="12" customHeight="1">
      <c r="A276" s="320" t="s">
        <v>704</v>
      </c>
      <c r="B276" s="321" t="s">
        <v>701</v>
      </c>
      <c r="C276" s="321" t="s">
        <v>702</v>
      </c>
      <c r="D276" s="321">
        <v>1966</v>
      </c>
      <c r="E276" s="319">
        <v>2649</v>
      </c>
      <c r="F276" s="322">
        <v>10.550996483001171</v>
      </c>
      <c r="G276" s="323">
        <v>3.865628042843233</v>
      </c>
      <c r="H276" s="323">
        <v>4.163059163059163</v>
      </c>
      <c r="I276" s="323">
        <v>2.171153717683212</v>
      </c>
      <c r="J276" s="323">
        <v>1.4819999999999998</v>
      </c>
      <c r="K276" s="321"/>
      <c r="L276" s="321"/>
      <c r="M276" s="321"/>
      <c r="N276" s="321"/>
      <c r="O276" s="321"/>
      <c r="P276" s="294"/>
      <c r="Q276" s="294"/>
    </row>
    <row r="277" spans="1:17" ht="12" customHeight="1">
      <c r="A277" s="320" t="s">
        <v>705</v>
      </c>
      <c r="B277" s="321" t="s">
        <v>706</v>
      </c>
      <c r="C277" s="321" t="s">
        <v>702</v>
      </c>
      <c r="D277" s="321">
        <v>1473</v>
      </c>
      <c r="E277" s="319">
        <v>3272</v>
      </c>
      <c r="F277" s="322">
        <v>10.550996483001171</v>
      </c>
      <c r="G277" s="323">
        <v>3.865628042843233</v>
      </c>
      <c r="H277" s="323">
        <v>4.163059163059163</v>
      </c>
      <c r="I277" s="323">
        <v>2.171153717683212</v>
      </c>
      <c r="J277" s="323">
        <v>1.4819999999999998</v>
      </c>
      <c r="K277" s="321"/>
      <c r="L277" s="321"/>
      <c r="M277" s="321"/>
      <c r="N277" s="321"/>
      <c r="O277" s="321"/>
      <c r="P277" s="294"/>
      <c r="Q277" s="294"/>
    </row>
    <row r="278" spans="1:17" ht="12" customHeight="1">
      <c r="A278" s="320" t="s">
        <v>707</v>
      </c>
      <c r="B278" s="321" t="s">
        <v>637</v>
      </c>
      <c r="C278" s="321" t="s">
        <v>702</v>
      </c>
      <c r="D278" s="321">
        <v>2266</v>
      </c>
      <c r="E278" s="319">
        <v>2013</v>
      </c>
      <c r="F278" s="322">
        <v>10.550996483001171</v>
      </c>
      <c r="G278" s="323">
        <v>3.865628042843233</v>
      </c>
      <c r="H278" s="323">
        <v>4.163059163059163</v>
      </c>
      <c r="I278" s="323">
        <v>2.171153717683212</v>
      </c>
      <c r="J278" s="323">
        <v>1.4819999999999998</v>
      </c>
      <c r="K278" s="321"/>
      <c r="L278" s="321"/>
      <c r="M278" s="321"/>
      <c r="N278" s="321"/>
      <c r="O278" s="321"/>
      <c r="P278" s="294"/>
      <c r="Q278" s="294"/>
    </row>
    <row r="279" spans="1:17" ht="12" customHeight="1">
      <c r="A279" s="320" t="s">
        <v>708</v>
      </c>
      <c r="B279" s="321" t="s">
        <v>709</v>
      </c>
      <c r="C279" s="321" t="s">
        <v>702</v>
      </c>
      <c r="D279" s="321">
        <v>1926</v>
      </c>
      <c r="E279" s="319">
        <v>2470</v>
      </c>
      <c r="F279" s="322">
        <v>10.550996483001171</v>
      </c>
      <c r="G279" s="323">
        <v>3.865628042843233</v>
      </c>
      <c r="H279" s="323">
        <v>4.163059163059163</v>
      </c>
      <c r="I279" s="323">
        <v>2.171153717683212</v>
      </c>
      <c r="J279" s="323">
        <v>1.4819999999999998</v>
      </c>
      <c r="K279" s="321"/>
      <c r="L279" s="321"/>
      <c r="M279" s="321"/>
      <c r="N279" s="321"/>
      <c r="O279" s="321"/>
      <c r="P279" s="294"/>
      <c r="Q279" s="294"/>
    </row>
    <row r="280" spans="1:17" ht="12" customHeight="1">
      <c r="A280" s="320" t="s">
        <v>710</v>
      </c>
      <c r="B280" s="321" t="s">
        <v>711</v>
      </c>
      <c r="C280" s="321" t="s">
        <v>702</v>
      </c>
      <c r="D280" s="321">
        <v>1473</v>
      </c>
      <c r="E280" s="319">
        <v>3272</v>
      </c>
      <c r="F280" s="322">
        <v>10.550996483001171</v>
      </c>
      <c r="G280" s="323">
        <v>3.865628042843233</v>
      </c>
      <c r="H280" s="323">
        <v>4.163059163059163</v>
      </c>
      <c r="I280" s="323">
        <v>2.171153717683212</v>
      </c>
      <c r="J280" s="323">
        <v>1.4819999999999998</v>
      </c>
      <c r="K280" s="321"/>
      <c r="L280" s="321"/>
      <c r="M280" s="321"/>
      <c r="N280" s="321"/>
      <c r="O280" s="321"/>
      <c r="P280" s="294"/>
      <c r="Q280" s="294"/>
    </row>
    <row r="281" spans="1:17" ht="12" customHeight="1">
      <c r="A281" s="320" t="s">
        <v>712</v>
      </c>
      <c r="B281" s="321" t="s">
        <v>713</v>
      </c>
      <c r="C281" s="321" t="s">
        <v>702</v>
      </c>
      <c r="D281" s="321">
        <v>1966</v>
      </c>
      <c r="E281" s="319">
        <v>2649</v>
      </c>
      <c r="F281" s="322">
        <v>10.550996483001171</v>
      </c>
      <c r="G281" s="323">
        <v>3.865628042843233</v>
      </c>
      <c r="H281" s="323">
        <v>4.163059163059163</v>
      </c>
      <c r="I281" s="323">
        <v>2.171153717683212</v>
      </c>
      <c r="J281" s="323">
        <v>1.4819999999999998</v>
      </c>
      <c r="K281" s="321"/>
      <c r="L281" s="321"/>
      <c r="M281" s="321"/>
      <c r="N281" s="321"/>
      <c r="O281" s="321"/>
      <c r="P281" s="294"/>
      <c r="Q281" s="294"/>
    </row>
    <row r="282" spans="1:17" ht="12" customHeight="1">
      <c r="A282" s="320" t="s">
        <v>714</v>
      </c>
      <c r="B282" s="321" t="s">
        <v>715</v>
      </c>
      <c r="C282" s="321" t="s">
        <v>702</v>
      </c>
      <c r="D282" s="321">
        <v>1966</v>
      </c>
      <c r="E282" s="319">
        <v>2649</v>
      </c>
      <c r="F282" s="322">
        <v>10.550996483001171</v>
      </c>
      <c r="G282" s="323">
        <v>3.865628042843233</v>
      </c>
      <c r="H282" s="323">
        <v>4.163059163059163</v>
      </c>
      <c r="I282" s="323">
        <v>2.171153717683212</v>
      </c>
      <c r="J282" s="323">
        <v>1.4819999999999998</v>
      </c>
      <c r="K282" s="321"/>
      <c r="L282" s="321"/>
      <c r="M282" s="321"/>
      <c r="N282" s="321"/>
      <c r="O282" s="321"/>
      <c r="P282" s="294"/>
      <c r="Q282" s="294"/>
    </row>
    <row r="283" spans="1:17" ht="12" customHeight="1">
      <c r="A283" s="320" t="s">
        <v>716</v>
      </c>
      <c r="B283" s="321" t="s">
        <v>717</v>
      </c>
      <c r="C283" s="321" t="s">
        <v>702</v>
      </c>
      <c r="D283" s="321">
        <v>2365</v>
      </c>
      <c r="E283" s="319">
        <v>1847</v>
      </c>
      <c r="F283" s="322">
        <v>10.550996483001171</v>
      </c>
      <c r="G283" s="323">
        <v>3.865628042843233</v>
      </c>
      <c r="H283" s="323">
        <v>4.163059163059163</v>
      </c>
      <c r="I283" s="323">
        <v>2.171153717683212</v>
      </c>
      <c r="J283" s="323">
        <v>1.4819999999999998</v>
      </c>
      <c r="K283" s="321"/>
      <c r="L283" s="321"/>
      <c r="M283" s="321"/>
      <c r="N283" s="321"/>
      <c r="O283" s="321"/>
      <c r="P283" s="294"/>
      <c r="Q283" s="294"/>
    </row>
    <row r="284" spans="1:17" ht="12" customHeight="1">
      <c r="A284" s="320" t="s">
        <v>718</v>
      </c>
      <c r="B284" s="321" t="s">
        <v>719</v>
      </c>
      <c r="C284" s="321" t="s">
        <v>720</v>
      </c>
      <c r="D284" s="321">
        <v>1667</v>
      </c>
      <c r="E284" s="319">
        <v>2991</v>
      </c>
      <c r="F284" s="322">
        <v>10.550996483001171</v>
      </c>
      <c r="G284" s="323">
        <v>4.741966893865628</v>
      </c>
      <c r="H284" s="323">
        <v>4.163059163059163</v>
      </c>
      <c r="I284" s="323">
        <v>2.0909880419533704</v>
      </c>
      <c r="J284" s="323">
        <v>1.4524000000000001</v>
      </c>
      <c r="K284" s="321"/>
      <c r="L284" s="321"/>
      <c r="M284" s="321"/>
      <c r="N284" s="321"/>
      <c r="O284" s="321"/>
      <c r="P284" s="294"/>
      <c r="Q284" s="294"/>
    </row>
    <row r="285" spans="1:17" ht="12" customHeight="1">
      <c r="A285" s="320" t="s">
        <v>721</v>
      </c>
      <c r="B285" s="321" t="s">
        <v>719</v>
      </c>
      <c r="C285" s="321" t="s">
        <v>720</v>
      </c>
      <c r="D285" s="321">
        <v>1667</v>
      </c>
      <c r="E285" s="319">
        <v>2991</v>
      </c>
      <c r="F285" s="322">
        <v>10.550996483001171</v>
      </c>
      <c r="G285" s="323">
        <v>4.741966893865628</v>
      </c>
      <c r="H285" s="323">
        <v>4.163059163059163</v>
      </c>
      <c r="I285" s="323">
        <v>2.0909880419533704</v>
      </c>
      <c r="J285" s="323">
        <v>1.4524000000000001</v>
      </c>
      <c r="K285" s="321"/>
      <c r="L285" s="321"/>
      <c r="M285" s="321"/>
      <c r="N285" s="321"/>
      <c r="O285" s="321"/>
      <c r="P285" s="294"/>
      <c r="Q285" s="294"/>
    </row>
    <row r="286" spans="1:17" ht="12" customHeight="1">
      <c r="A286" s="320" t="s">
        <v>722</v>
      </c>
      <c r="B286" s="321" t="s">
        <v>719</v>
      </c>
      <c r="C286" s="321" t="s">
        <v>720</v>
      </c>
      <c r="D286" s="321">
        <v>1667</v>
      </c>
      <c r="E286" s="319">
        <v>2991</v>
      </c>
      <c r="F286" s="322">
        <v>10.550996483001171</v>
      </c>
      <c r="G286" s="323">
        <v>4.741966893865628</v>
      </c>
      <c r="H286" s="323">
        <v>4.163059163059163</v>
      </c>
      <c r="I286" s="323">
        <v>2.0909880419533704</v>
      </c>
      <c r="J286" s="323">
        <v>1.4524000000000001</v>
      </c>
      <c r="K286" s="321"/>
      <c r="L286" s="321"/>
      <c r="M286" s="321"/>
      <c r="N286" s="321"/>
      <c r="O286" s="321"/>
      <c r="P286" s="294"/>
      <c r="Q286" s="294"/>
    </row>
    <row r="287" spans="1:17" ht="12" customHeight="1">
      <c r="A287" s="320" t="s">
        <v>723</v>
      </c>
      <c r="B287" s="321" t="s">
        <v>719</v>
      </c>
      <c r="C287" s="321" t="s">
        <v>720</v>
      </c>
      <c r="D287" s="321">
        <v>1667</v>
      </c>
      <c r="E287" s="319">
        <v>2991</v>
      </c>
      <c r="F287" s="322">
        <v>10.550996483001171</v>
      </c>
      <c r="G287" s="323">
        <v>4.741966893865628</v>
      </c>
      <c r="H287" s="323">
        <v>4.163059163059163</v>
      </c>
      <c r="I287" s="323">
        <v>2.0909880419533704</v>
      </c>
      <c r="J287" s="323">
        <v>1.4524000000000001</v>
      </c>
      <c r="K287" s="321"/>
      <c r="L287" s="321"/>
      <c r="M287" s="321"/>
      <c r="N287" s="321"/>
      <c r="O287" s="321"/>
      <c r="P287" s="294"/>
      <c r="Q287" s="294"/>
    </row>
    <row r="288" spans="1:17" ht="12" customHeight="1">
      <c r="A288" s="320" t="s">
        <v>724</v>
      </c>
      <c r="B288" s="321" t="s">
        <v>725</v>
      </c>
      <c r="C288" s="321" t="s">
        <v>720</v>
      </c>
      <c r="D288" s="321">
        <v>2365</v>
      </c>
      <c r="E288" s="319">
        <v>1847</v>
      </c>
      <c r="F288" s="322">
        <v>10.550996483001171</v>
      </c>
      <c r="G288" s="323">
        <v>4.741966893865628</v>
      </c>
      <c r="H288" s="323">
        <v>4.163059163059163</v>
      </c>
      <c r="I288" s="323">
        <v>2.0909880419533704</v>
      </c>
      <c r="J288" s="323">
        <v>1.4524000000000001</v>
      </c>
      <c r="K288" s="321"/>
      <c r="L288" s="321"/>
      <c r="M288" s="321"/>
      <c r="N288" s="321"/>
      <c r="O288" s="321"/>
      <c r="P288" s="294"/>
      <c r="Q288" s="294"/>
    </row>
    <row r="289" spans="1:17" ht="12" customHeight="1">
      <c r="A289" s="320" t="s">
        <v>726</v>
      </c>
      <c r="B289" s="321" t="s">
        <v>727</v>
      </c>
      <c r="C289" s="321" t="s">
        <v>720</v>
      </c>
      <c r="D289" s="321">
        <v>1473</v>
      </c>
      <c r="E289" s="319">
        <v>3272</v>
      </c>
      <c r="F289" s="322">
        <v>10.550996483001171</v>
      </c>
      <c r="G289" s="323">
        <v>4.741966893865628</v>
      </c>
      <c r="H289" s="323">
        <v>4.163059163059163</v>
      </c>
      <c r="I289" s="323">
        <v>2.0909880419533704</v>
      </c>
      <c r="J289" s="323">
        <v>1.4524000000000001</v>
      </c>
      <c r="K289" s="321"/>
      <c r="L289" s="321"/>
      <c r="M289" s="321"/>
      <c r="N289" s="321"/>
      <c r="O289" s="321"/>
      <c r="P289" s="294"/>
      <c r="Q289" s="294"/>
    </row>
    <row r="290" spans="1:17" ht="12" customHeight="1">
      <c r="A290" s="320" t="s">
        <v>728</v>
      </c>
      <c r="B290" s="321" t="s">
        <v>729</v>
      </c>
      <c r="C290" s="321" t="s">
        <v>720</v>
      </c>
      <c r="D290" s="321">
        <v>1709</v>
      </c>
      <c r="E290" s="319">
        <v>2893</v>
      </c>
      <c r="F290" s="322">
        <v>10.550996483001171</v>
      </c>
      <c r="G290" s="323">
        <v>4.741966893865628</v>
      </c>
      <c r="H290" s="323">
        <v>4.163059163059163</v>
      </c>
      <c r="I290" s="323">
        <v>2.0909880419533704</v>
      </c>
      <c r="J290" s="323">
        <v>1.4524000000000001</v>
      </c>
      <c r="K290" s="321"/>
      <c r="L290" s="321"/>
      <c r="M290" s="321"/>
      <c r="N290" s="321"/>
      <c r="O290" s="321"/>
      <c r="P290" s="294"/>
      <c r="Q290" s="294"/>
    </row>
    <row r="291" spans="1:17" ht="12" customHeight="1">
      <c r="A291" s="320" t="s">
        <v>730</v>
      </c>
      <c r="B291" s="321" t="s">
        <v>731</v>
      </c>
      <c r="C291" s="321" t="s">
        <v>720</v>
      </c>
      <c r="D291" s="321">
        <v>1544</v>
      </c>
      <c r="E291" s="319">
        <v>3587</v>
      </c>
      <c r="F291" s="322">
        <v>10.550996483001171</v>
      </c>
      <c r="G291" s="323">
        <v>4.741966893865628</v>
      </c>
      <c r="H291" s="323">
        <v>4.163059163059163</v>
      </c>
      <c r="I291" s="323">
        <v>2.0909880419533704</v>
      </c>
      <c r="J291" s="323">
        <v>1.4524000000000001</v>
      </c>
      <c r="K291" s="321"/>
      <c r="L291" s="321"/>
      <c r="M291" s="321"/>
      <c r="N291" s="321"/>
      <c r="O291" s="321"/>
      <c r="P291" s="294"/>
      <c r="Q291" s="294"/>
    </row>
    <row r="292" spans="1:17" ht="12" customHeight="1">
      <c r="A292" s="320" t="s">
        <v>732</v>
      </c>
      <c r="B292" s="321" t="s">
        <v>293</v>
      </c>
      <c r="C292" s="321" t="s">
        <v>720</v>
      </c>
      <c r="D292" s="321">
        <v>1709</v>
      </c>
      <c r="E292" s="319">
        <v>2893</v>
      </c>
      <c r="F292" s="322">
        <v>10.550996483001171</v>
      </c>
      <c r="G292" s="323">
        <v>4.741966893865628</v>
      </c>
      <c r="H292" s="323">
        <v>4.163059163059163</v>
      </c>
      <c r="I292" s="323">
        <v>2.0909880419533704</v>
      </c>
      <c r="J292" s="323">
        <v>1.4524000000000001</v>
      </c>
      <c r="K292" s="321"/>
      <c r="L292" s="321"/>
      <c r="M292" s="321"/>
      <c r="N292" s="321"/>
      <c r="O292" s="321"/>
      <c r="P292" s="294"/>
      <c r="Q292" s="294"/>
    </row>
    <row r="293" spans="1:17" ht="12" customHeight="1">
      <c r="A293" s="320" t="s">
        <v>733</v>
      </c>
      <c r="B293" s="321" t="s">
        <v>293</v>
      </c>
      <c r="C293" s="321" t="s">
        <v>720</v>
      </c>
      <c r="D293" s="321">
        <v>1948</v>
      </c>
      <c r="E293" s="319">
        <v>2565</v>
      </c>
      <c r="F293" s="322">
        <v>10.550996483001171</v>
      </c>
      <c r="G293" s="323">
        <v>4.741966893865628</v>
      </c>
      <c r="H293" s="323">
        <v>4.163059163059163</v>
      </c>
      <c r="I293" s="323">
        <v>2.0909880419533704</v>
      </c>
      <c r="J293" s="323">
        <v>1.4524000000000001</v>
      </c>
      <c r="K293" s="321"/>
      <c r="L293" s="321"/>
      <c r="M293" s="321"/>
      <c r="N293" s="321"/>
      <c r="O293" s="321"/>
      <c r="P293" s="294"/>
      <c r="Q293" s="294"/>
    </row>
    <row r="294" spans="1:17" ht="12" customHeight="1">
      <c r="A294" s="320" t="s">
        <v>734</v>
      </c>
      <c r="B294" s="321" t="s">
        <v>735</v>
      </c>
      <c r="C294" s="321" t="s">
        <v>720</v>
      </c>
      <c r="D294" s="321">
        <v>2284</v>
      </c>
      <c r="E294" s="319">
        <v>2261</v>
      </c>
      <c r="F294" s="322">
        <v>10.550996483001171</v>
      </c>
      <c r="G294" s="323">
        <v>4.741966893865628</v>
      </c>
      <c r="H294" s="323">
        <v>4.163059163059163</v>
      </c>
      <c r="I294" s="323">
        <v>2.0909880419533704</v>
      </c>
      <c r="J294" s="323">
        <v>1.4524000000000001</v>
      </c>
      <c r="K294" s="321"/>
      <c r="L294" s="321"/>
      <c r="M294" s="321"/>
      <c r="N294" s="321"/>
      <c r="O294" s="321"/>
      <c r="P294" s="294"/>
      <c r="Q294" s="294"/>
    </row>
    <row r="295" spans="1:17" ht="12" customHeight="1">
      <c r="A295" s="320" t="s">
        <v>736</v>
      </c>
      <c r="B295" s="321" t="s">
        <v>735</v>
      </c>
      <c r="C295" s="321" t="s">
        <v>720</v>
      </c>
      <c r="D295" s="321">
        <v>2284</v>
      </c>
      <c r="E295" s="319">
        <v>2261</v>
      </c>
      <c r="F295" s="322">
        <v>10.550996483001171</v>
      </c>
      <c r="G295" s="323">
        <v>4.741966893865628</v>
      </c>
      <c r="H295" s="323">
        <v>4.163059163059163</v>
      </c>
      <c r="I295" s="323">
        <v>2.0909880419533704</v>
      </c>
      <c r="J295" s="323">
        <v>1.4524000000000001</v>
      </c>
      <c r="K295" s="321"/>
      <c r="L295" s="321"/>
      <c r="M295" s="321"/>
      <c r="N295" s="321"/>
      <c r="O295" s="321"/>
      <c r="P295" s="294"/>
      <c r="Q295" s="294"/>
    </row>
    <row r="296" spans="1:17" ht="12" customHeight="1">
      <c r="A296" s="320" t="s">
        <v>737</v>
      </c>
      <c r="B296" s="321" t="s">
        <v>735</v>
      </c>
      <c r="C296" s="321" t="s">
        <v>720</v>
      </c>
      <c r="D296" s="321">
        <v>2125</v>
      </c>
      <c r="E296" s="319">
        <v>2334</v>
      </c>
      <c r="F296" s="322">
        <v>10.550996483001171</v>
      </c>
      <c r="G296" s="323">
        <v>4.741966893865628</v>
      </c>
      <c r="H296" s="323">
        <v>4.163059163059163</v>
      </c>
      <c r="I296" s="323">
        <v>2.0909880419533704</v>
      </c>
      <c r="J296" s="323">
        <v>1.4524000000000001</v>
      </c>
      <c r="K296" s="321"/>
      <c r="L296" s="321"/>
      <c r="M296" s="321"/>
      <c r="N296" s="321"/>
      <c r="O296" s="321"/>
      <c r="P296" s="294"/>
      <c r="Q296" s="294"/>
    </row>
    <row r="297" spans="1:17" ht="12" customHeight="1">
      <c r="A297" s="320" t="s">
        <v>738</v>
      </c>
      <c r="B297" s="321" t="s">
        <v>739</v>
      </c>
      <c r="C297" s="321" t="s">
        <v>720</v>
      </c>
      <c r="D297" s="321">
        <v>2365</v>
      </c>
      <c r="E297" s="319">
        <v>1847</v>
      </c>
      <c r="F297" s="322">
        <v>10.550996483001171</v>
      </c>
      <c r="G297" s="323">
        <v>4.741966893865628</v>
      </c>
      <c r="H297" s="323">
        <v>4.163059163059163</v>
      </c>
      <c r="I297" s="323">
        <v>2.0909880419533704</v>
      </c>
      <c r="J297" s="323">
        <v>1.4524000000000001</v>
      </c>
      <c r="K297" s="321"/>
      <c r="L297" s="321"/>
      <c r="M297" s="321"/>
      <c r="N297" s="321"/>
      <c r="O297" s="321"/>
      <c r="P297" s="294"/>
      <c r="Q297" s="294"/>
    </row>
    <row r="298" spans="1:17" ht="12" customHeight="1">
      <c r="A298" s="320" t="s">
        <v>740</v>
      </c>
      <c r="B298" s="321" t="s">
        <v>739</v>
      </c>
      <c r="C298" s="321" t="s">
        <v>720</v>
      </c>
      <c r="D298" s="321">
        <v>2365</v>
      </c>
      <c r="E298" s="319">
        <v>1847</v>
      </c>
      <c r="F298" s="322">
        <v>10.550996483001171</v>
      </c>
      <c r="G298" s="323">
        <v>4.741966893865628</v>
      </c>
      <c r="H298" s="323">
        <v>4.163059163059163</v>
      </c>
      <c r="I298" s="323">
        <v>2.0909880419533704</v>
      </c>
      <c r="J298" s="323">
        <v>1.4524000000000001</v>
      </c>
      <c r="K298" s="321"/>
      <c r="L298" s="321"/>
      <c r="M298" s="321"/>
      <c r="N298" s="321"/>
      <c r="O298" s="321"/>
      <c r="P298" s="294"/>
      <c r="Q298" s="294"/>
    </row>
    <row r="299" spans="1:17" ht="12" customHeight="1">
      <c r="A299" s="320" t="s">
        <v>741</v>
      </c>
      <c r="B299" s="321" t="s">
        <v>742</v>
      </c>
      <c r="C299" s="321" t="s">
        <v>720</v>
      </c>
      <c r="D299" s="321">
        <v>2365</v>
      </c>
      <c r="E299" s="319">
        <v>1847</v>
      </c>
      <c r="F299" s="322">
        <v>10.550996483001171</v>
      </c>
      <c r="G299" s="323">
        <v>4.741966893865628</v>
      </c>
      <c r="H299" s="323">
        <v>4.163059163059163</v>
      </c>
      <c r="I299" s="323">
        <v>2.0909880419533704</v>
      </c>
      <c r="J299" s="323">
        <v>1.4524000000000001</v>
      </c>
      <c r="K299" s="321"/>
      <c r="L299" s="321"/>
      <c r="M299" s="321"/>
      <c r="N299" s="321"/>
      <c r="O299" s="321"/>
      <c r="P299" s="294"/>
      <c r="Q299" s="294"/>
    </row>
    <row r="300" spans="1:17" ht="12" customHeight="1">
      <c r="A300" s="320" t="s">
        <v>743</v>
      </c>
      <c r="B300" s="321" t="s">
        <v>744</v>
      </c>
      <c r="C300" s="321" t="s">
        <v>720</v>
      </c>
      <c r="D300" s="321">
        <v>2518</v>
      </c>
      <c r="E300" s="319">
        <v>1705</v>
      </c>
      <c r="F300" s="322">
        <v>10.550996483001171</v>
      </c>
      <c r="G300" s="323">
        <v>4.741966893865628</v>
      </c>
      <c r="H300" s="323">
        <v>4.163059163059163</v>
      </c>
      <c r="I300" s="323">
        <v>2.0909880419533704</v>
      </c>
      <c r="J300" s="323">
        <v>1.4524000000000001</v>
      </c>
      <c r="K300" s="321"/>
      <c r="L300" s="321"/>
      <c r="M300" s="321"/>
      <c r="N300" s="321"/>
      <c r="O300" s="321"/>
      <c r="P300" s="294"/>
      <c r="Q300" s="294"/>
    </row>
    <row r="301" spans="1:17" ht="12" customHeight="1">
      <c r="A301" s="320" t="s">
        <v>745</v>
      </c>
      <c r="B301" s="321" t="s">
        <v>417</v>
      </c>
      <c r="C301" s="321" t="s">
        <v>720</v>
      </c>
      <c r="D301" s="321">
        <v>2284</v>
      </c>
      <c r="E301" s="319">
        <v>2261</v>
      </c>
      <c r="F301" s="322">
        <v>10.550996483001171</v>
      </c>
      <c r="G301" s="323">
        <v>4.741966893865628</v>
      </c>
      <c r="H301" s="323">
        <v>4.163059163059163</v>
      </c>
      <c r="I301" s="323">
        <v>2.0909880419533704</v>
      </c>
      <c r="J301" s="323">
        <v>1.4524000000000001</v>
      </c>
      <c r="K301" s="321"/>
      <c r="L301" s="321"/>
      <c r="M301" s="321"/>
      <c r="N301" s="321"/>
      <c r="O301" s="321"/>
      <c r="P301" s="294"/>
      <c r="Q301" s="294"/>
    </row>
    <row r="302" spans="1:17" ht="12" customHeight="1">
      <c r="A302" s="320" t="s">
        <v>746</v>
      </c>
      <c r="B302" s="321" t="s">
        <v>747</v>
      </c>
      <c r="C302" s="321" t="s">
        <v>720</v>
      </c>
      <c r="D302" s="321">
        <v>2125</v>
      </c>
      <c r="E302" s="319">
        <v>2334</v>
      </c>
      <c r="F302" s="322">
        <v>10.550996483001171</v>
      </c>
      <c r="G302" s="323">
        <v>4.741966893865628</v>
      </c>
      <c r="H302" s="323">
        <v>4.163059163059163</v>
      </c>
      <c r="I302" s="323">
        <v>2.0909880419533704</v>
      </c>
      <c r="J302" s="323">
        <v>1.4524000000000001</v>
      </c>
      <c r="K302" s="321"/>
      <c r="L302" s="321"/>
      <c r="M302" s="321"/>
      <c r="N302" s="321"/>
      <c r="O302" s="321"/>
      <c r="P302" s="294"/>
      <c r="Q302" s="294"/>
    </row>
    <row r="303" spans="1:17" ht="12" customHeight="1">
      <c r="A303" s="320" t="s">
        <v>748</v>
      </c>
      <c r="B303" s="321" t="s">
        <v>747</v>
      </c>
      <c r="C303" s="321" t="s">
        <v>720</v>
      </c>
      <c r="D303" s="321">
        <v>2284</v>
      </c>
      <c r="E303" s="319">
        <v>2261</v>
      </c>
      <c r="F303" s="322">
        <v>10.550996483001171</v>
      </c>
      <c r="G303" s="323">
        <v>4.741966893865628</v>
      </c>
      <c r="H303" s="323">
        <v>4.163059163059163</v>
      </c>
      <c r="I303" s="323">
        <v>2.0909880419533704</v>
      </c>
      <c r="J303" s="323">
        <v>1.4524000000000001</v>
      </c>
      <c r="K303" s="321"/>
      <c r="L303" s="321"/>
      <c r="M303" s="321"/>
      <c r="N303" s="321"/>
      <c r="O303" s="321"/>
      <c r="P303" s="294"/>
      <c r="Q303" s="294"/>
    </row>
    <row r="304" spans="1:17" ht="12" customHeight="1">
      <c r="A304" s="320" t="s">
        <v>749</v>
      </c>
      <c r="B304" s="321" t="s">
        <v>750</v>
      </c>
      <c r="C304" s="321" t="s">
        <v>751</v>
      </c>
      <c r="D304" s="321">
        <v>2551</v>
      </c>
      <c r="E304" s="319">
        <v>1434</v>
      </c>
      <c r="F304" s="322">
        <v>14.067995310668229</v>
      </c>
      <c r="G304" s="323">
        <v>3.836416747809153</v>
      </c>
      <c r="H304" s="323">
        <v>4.163059163059163</v>
      </c>
      <c r="I304" s="323">
        <v>2.171153717683212</v>
      </c>
      <c r="J304" s="323">
        <v>1.6012000000000002</v>
      </c>
      <c r="K304" s="321"/>
      <c r="L304" s="321"/>
      <c r="M304" s="321"/>
      <c r="N304" s="321"/>
      <c r="O304" s="321"/>
      <c r="P304" s="294"/>
      <c r="Q304" s="294"/>
    </row>
    <row r="305" spans="1:17" ht="12" customHeight="1">
      <c r="A305" s="320" t="s">
        <v>752</v>
      </c>
      <c r="B305" s="321" t="s">
        <v>750</v>
      </c>
      <c r="C305" s="321" t="s">
        <v>751</v>
      </c>
      <c r="D305" s="321">
        <v>2551</v>
      </c>
      <c r="E305" s="319">
        <v>1434</v>
      </c>
      <c r="F305" s="322">
        <v>14.067995310668229</v>
      </c>
      <c r="G305" s="323">
        <v>3.836416747809153</v>
      </c>
      <c r="H305" s="323">
        <v>4.163059163059163</v>
      </c>
      <c r="I305" s="323">
        <v>2.171153717683212</v>
      </c>
      <c r="J305" s="323">
        <v>1.6012000000000002</v>
      </c>
      <c r="K305" s="321"/>
      <c r="L305" s="321"/>
      <c r="M305" s="321"/>
      <c r="N305" s="321"/>
      <c r="O305" s="321"/>
      <c r="P305" s="294"/>
      <c r="Q305" s="294"/>
    </row>
    <row r="306" spans="1:17" ht="12" customHeight="1">
      <c r="A306" s="320" t="s">
        <v>753</v>
      </c>
      <c r="B306" s="321" t="s">
        <v>750</v>
      </c>
      <c r="C306" s="321" t="s">
        <v>751</v>
      </c>
      <c r="D306" s="321">
        <v>2551</v>
      </c>
      <c r="E306" s="319">
        <v>1434</v>
      </c>
      <c r="F306" s="322">
        <v>14.067995310668229</v>
      </c>
      <c r="G306" s="323">
        <v>3.836416747809153</v>
      </c>
      <c r="H306" s="323">
        <v>4.163059163059163</v>
      </c>
      <c r="I306" s="323">
        <v>2.171153717683212</v>
      </c>
      <c r="J306" s="323">
        <v>1.6012000000000002</v>
      </c>
      <c r="K306" s="321"/>
      <c r="L306" s="321"/>
      <c r="M306" s="321"/>
      <c r="N306" s="321"/>
      <c r="O306" s="321"/>
      <c r="P306" s="294"/>
      <c r="Q306" s="294"/>
    </row>
    <row r="307" spans="1:17" ht="12" customHeight="1">
      <c r="A307" s="320" t="s">
        <v>754</v>
      </c>
      <c r="B307" s="321" t="s">
        <v>755</v>
      </c>
      <c r="C307" s="321" t="s">
        <v>751</v>
      </c>
      <c r="D307" s="321">
        <v>2518</v>
      </c>
      <c r="E307" s="319">
        <v>1705</v>
      </c>
      <c r="F307" s="322">
        <v>14.067995310668229</v>
      </c>
      <c r="G307" s="323">
        <v>3.836416747809153</v>
      </c>
      <c r="H307" s="323">
        <v>4.163059163059163</v>
      </c>
      <c r="I307" s="323">
        <v>2.171153717683212</v>
      </c>
      <c r="J307" s="323">
        <v>1.6012000000000002</v>
      </c>
      <c r="K307" s="321"/>
      <c r="L307" s="321"/>
      <c r="M307" s="321"/>
      <c r="N307" s="321"/>
      <c r="O307" s="321"/>
      <c r="P307" s="294"/>
      <c r="Q307" s="294"/>
    </row>
    <row r="308" spans="1:17" ht="12" customHeight="1">
      <c r="A308" s="320" t="s">
        <v>756</v>
      </c>
      <c r="B308" s="321" t="s">
        <v>757</v>
      </c>
      <c r="C308" s="321" t="s">
        <v>751</v>
      </c>
      <c r="D308" s="321">
        <v>2582</v>
      </c>
      <c r="E308" s="319">
        <v>1429</v>
      </c>
      <c r="F308" s="322">
        <v>14.067995310668229</v>
      </c>
      <c r="G308" s="323">
        <v>3.836416747809153</v>
      </c>
      <c r="H308" s="323">
        <v>4.163059163059163</v>
      </c>
      <c r="I308" s="323">
        <v>2.171153717683212</v>
      </c>
      <c r="J308" s="323">
        <v>1.6012000000000002</v>
      </c>
      <c r="K308" s="321"/>
      <c r="L308" s="321"/>
      <c r="M308" s="321"/>
      <c r="N308" s="321"/>
      <c r="O308" s="321"/>
      <c r="P308" s="294"/>
      <c r="Q308" s="294"/>
    </row>
    <row r="309" spans="1:17" ht="12" customHeight="1">
      <c r="A309" s="320" t="s">
        <v>758</v>
      </c>
      <c r="B309" s="321" t="s">
        <v>759</v>
      </c>
      <c r="C309" s="321" t="s">
        <v>751</v>
      </c>
      <c r="D309" s="321">
        <v>2636</v>
      </c>
      <c r="E309" s="319">
        <v>1617</v>
      </c>
      <c r="F309" s="322">
        <v>14.067995310668229</v>
      </c>
      <c r="G309" s="323">
        <v>3.836416747809153</v>
      </c>
      <c r="H309" s="323">
        <v>4.163059163059163</v>
      </c>
      <c r="I309" s="323">
        <v>2.171153717683212</v>
      </c>
      <c r="J309" s="323">
        <v>1.6012000000000002</v>
      </c>
      <c r="K309" s="321"/>
      <c r="L309" s="321"/>
      <c r="M309" s="321"/>
      <c r="N309" s="321"/>
      <c r="O309" s="321"/>
      <c r="P309" s="294"/>
      <c r="Q309" s="294"/>
    </row>
    <row r="310" spans="1:17" ht="12" customHeight="1">
      <c r="A310" s="320" t="s">
        <v>760</v>
      </c>
      <c r="B310" s="321" t="s">
        <v>727</v>
      </c>
      <c r="C310" s="321" t="s">
        <v>751</v>
      </c>
      <c r="D310" s="321">
        <v>2609</v>
      </c>
      <c r="E310" s="319">
        <v>1267</v>
      </c>
      <c r="F310" s="322">
        <v>14.067995310668229</v>
      </c>
      <c r="G310" s="323">
        <v>3.836416747809153</v>
      </c>
      <c r="H310" s="323">
        <v>4.163059163059163</v>
      </c>
      <c r="I310" s="323">
        <v>2.171153717683212</v>
      </c>
      <c r="J310" s="323">
        <v>1.6012000000000002</v>
      </c>
      <c r="K310" s="321"/>
      <c r="L310" s="321"/>
      <c r="M310" s="321"/>
      <c r="N310" s="321"/>
      <c r="O310" s="321"/>
      <c r="P310" s="294"/>
      <c r="Q310" s="294"/>
    </row>
    <row r="311" spans="1:17" ht="12" customHeight="1">
      <c r="A311" s="320" t="s">
        <v>761</v>
      </c>
      <c r="B311" s="321" t="s">
        <v>762</v>
      </c>
      <c r="C311" s="321" t="s">
        <v>751</v>
      </c>
      <c r="D311" s="321">
        <v>2919</v>
      </c>
      <c r="E311" s="319">
        <v>909</v>
      </c>
      <c r="F311" s="322">
        <v>14.067995310668229</v>
      </c>
      <c r="G311" s="323">
        <v>3.836416747809153</v>
      </c>
      <c r="H311" s="323">
        <v>4.163059163059163</v>
      </c>
      <c r="I311" s="323">
        <v>2.171153717683212</v>
      </c>
      <c r="J311" s="323">
        <v>1.6012000000000002</v>
      </c>
      <c r="K311" s="321"/>
      <c r="L311" s="321"/>
      <c r="M311" s="321"/>
      <c r="N311" s="321"/>
      <c r="O311" s="321"/>
      <c r="P311" s="294"/>
      <c r="Q311" s="294"/>
    </row>
    <row r="312" spans="1:17" ht="12" customHeight="1">
      <c r="A312" s="320" t="s">
        <v>763</v>
      </c>
      <c r="B312" s="321" t="s">
        <v>764</v>
      </c>
      <c r="C312" s="321" t="s">
        <v>751</v>
      </c>
      <c r="D312" s="321">
        <v>3381</v>
      </c>
      <c r="E312" s="319">
        <v>686</v>
      </c>
      <c r="F312" s="322">
        <v>14.067995310668229</v>
      </c>
      <c r="G312" s="323">
        <v>3.836416747809153</v>
      </c>
      <c r="H312" s="323">
        <v>4.163059163059163</v>
      </c>
      <c r="I312" s="323">
        <v>2.171153717683212</v>
      </c>
      <c r="J312" s="323">
        <v>1.6012000000000002</v>
      </c>
      <c r="K312" s="321"/>
      <c r="L312" s="321"/>
      <c r="M312" s="321"/>
      <c r="N312" s="321"/>
      <c r="O312" s="321"/>
      <c r="P312" s="294"/>
      <c r="Q312" s="294"/>
    </row>
    <row r="313" spans="1:17" ht="12" customHeight="1">
      <c r="A313" s="320" t="s">
        <v>765</v>
      </c>
      <c r="B313" s="321" t="s">
        <v>766</v>
      </c>
      <c r="C313" s="321" t="s">
        <v>751</v>
      </c>
      <c r="D313" s="321">
        <v>3278</v>
      </c>
      <c r="E313" s="319">
        <v>548</v>
      </c>
      <c r="F313" s="322">
        <v>14.067995310668229</v>
      </c>
      <c r="G313" s="323">
        <v>3.836416747809153</v>
      </c>
      <c r="H313" s="323">
        <v>4.163059163059163</v>
      </c>
      <c r="I313" s="323">
        <v>2.171153717683212</v>
      </c>
      <c r="J313" s="323">
        <v>1.6012000000000002</v>
      </c>
      <c r="K313" s="321"/>
      <c r="L313" s="321"/>
      <c r="M313" s="321"/>
      <c r="N313" s="321"/>
      <c r="O313" s="321"/>
      <c r="P313" s="294"/>
      <c r="Q313" s="294"/>
    </row>
    <row r="314" spans="1:17" ht="12" customHeight="1">
      <c r="A314" s="320" t="s">
        <v>767</v>
      </c>
      <c r="B314" s="321" t="s">
        <v>768</v>
      </c>
      <c r="C314" s="321" t="s">
        <v>751</v>
      </c>
      <c r="D314" s="321">
        <v>4798</v>
      </c>
      <c r="E314" s="319">
        <v>100</v>
      </c>
      <c r="F314" s="322">
        <v>14.067995310668229</v>
      </c>
      <c r="G314" s="323">
        <v>3.836416747809153</v>
      </c>
      <c r="H314" s="323">
        <v>4.163059163059163</v>
      </c>
      <c r="I314" s="323">
        <v>2.171153717683212</v>
      </c>
      <c r="J314" s="323">
        <v>1.6012000000000002</v>
      </c>
      <c r="K314" s="321"/>
      <c r="L314" s="321"/>
      <c r="M314" s="321"/>
      <c r="N314" s="321"/>
      <c r="O314" s="321"/>
      <c r="P314" s="294"/>
      <c r="Q314" s="294"/>
    </row>
    <row r="315" spans="1:17" ht="12" customHeight="1">
      <c r="A315" s="320" t="s">
        <v>769</v>
      </c>
      <c r="B315" s="321" t="s">
        <v>768</v>
      </c>
      <c r="C315" s="321" t="s">
        <v>751</v>
      </c>
      <c r="D315" s="321">
        <v>4198</v>
      </c>
      <c r="E315" s="319">
        <v>200</v>
      </c>
      <c r="F315" s="322">
        <v>14.067995310668229</v>
      </c>
      <c r="G315" s="323">
        <v>3.836416747809153</v>
      </c>
      <c r="H315" s="323">
        <v>4.163059163059163</v>
      </c>
      <c r="I315" s="323">
        <v>2.171153717683212</v>
      </c>
      <c r="J315" s="323">
        <v>1.6012000000000002</v>
      </c>
      <c r="K315" s="321"/>
      <c r="L315" s="321"/>
      <c r="M315" s="321"/>
      <c r="N315" s="321"/>
      <c r="O315" s="321"/>
      <c r="P315" s="294"/>
      <c r="Q315" s="294"/>
    </row>
    <row r="316" spans="1:17" ht="12" customHeight="1">
      <c r="A316" s="320" t="s">
        <v>770</v>
      </c>
      <c r="B316" s="321" t="s">
        <v>768</v>
      </c>
      <c r="C316" s="321" t="s">
        <v>751</v>
      </c>
      <c r="D316" s="321">
        <v>4198</v>
      </c>
      <c r="E316" s="319">
        <v>200</v>
      </c>
      <c r="F316" s="322">
        <v>14.067995310668229</v>
      </c>
      <c r="G316" s="323">
        <v>3.836416747809153</v>
      </c>
      <c r="H316" s="323">
        <v>4.163059163059163</v>
      </c>
      <c r="I316" s="323">
        <v>2.171153717683212</v>
      </c>
      <c r="J316" s="323">
        <v>1.6012000000000002</v>
      </c>
      <c r="K316" s="321"/>
      <c r="L316" s="321"/>
      <c r="M316" s="321"/>
      <c r="N316" s="321"/>
      <c r="O316" s="321"/>
      <c r="P316" s="294"/>
      <c r="Q316" s="294"/>
    </row>
    <row r="317" spans="1:17" ht="12" customHeight="1">
      <c r="A317" s="320" t="s">
        <v>771</v>
      </c>
      <c r="B317" s="321" t="s">
        <v>772</v>
      </c>
      <c r="C317" s="321" t="s">
        <v>751</v>
      </c>
      <c r="D317" s="321">
        <v>4198</v>
      </c>
      <c r="E317" s="319">
        <v>200</v>
      </c>
      <c r="F317" s="322">
        <v>14.067995310668229</v>
      </c>
      <c r="G317" s="323">
        <v>3.836416747809153</v>
      </c>
      <c r="H317" s="323">
        <v>4.163059163059163</v>
      </c>
      <c r="I317" s="323">
        <v>2.171153717683212</v>
      </c>
      <c r="J317" s="323">
        <v>1.6012000000000002</v>
      </c>
      <c r="K317" s="321"/>
      <c r="L317" s="321"/>
      <c r="M317" s="321"/>
      <c r="N317" s="321"/>
      <c r="O317" s="321"/>
      <c r="P317" s="294"/>
      <c r="Q317" s="294"/>
    </row>
    <row r="318" spans="1:17" ht="12" customHeight="1">
      <c r="A318" s="320" t="s">
        <v>773</v>
      </c>
      <c r="B318" s="321" t="s">
        <v>774</v>
      </c>
      <c r="C318" s="321" t="s">
        <v>751</v>
      </c>
      <c r="D318" s="321">
        <v>3891</v>
      </c>
      <c r="E318" s="319">
        <v>323</v>
      </c>
      <c r="F318" s="322">
        <v>14.067995310668229</v>
      </c>
      <c r="G318" s="323">
        <v>3.836416747809153</v>
      </c>
      <c r="H318" s="323">
        <v>4.163059163059163</v>
      </c>
      <c r="I318" s="323">
        <v>2.171153717683212</v>
      </c>
      <c r="J318" s="323">
        <v>1.6012000000000002</v>
      </c>
      <c r="K318" s="321"/>
      <c r="L318" s="321"/>
      <c r="M318" s="321"/>
      <c r="N318" s="321"/>
      <c r="O318" s="321"/>
      <c r="P318" s="294"/>
      <c r="Q318" s="294"/>
    </row>
    <row r="319" spans="1:17" ht="12" customHeight="1">
      <c r="A319" s="320" t="s">
        <v>775</v>
      </c>
      <c r="B319" s="321" t="s">
        <v>776</v>
      </c>
      <c r="C319" s="321" t="s">
        <v>751</v>
      </c>
      <c r="D319" s="321">
        <v>3427</v>
      </c>
      <c r="E319" s="319">
        <v>725</v>
      </c>
      <c r="F319" s="322">
        <v>14.067995310668229</v>
      </c>
      <c r="G319" s="323">
        <v>3.836416747809153</v>
      </c>
      <c r="H319" s="323">
        <v>4.163059163059163</v>
      </c>
      <c r="I319" s="323">
        <v>2.171153717683212</v>
      </c>
      <c r="J319" s="323">
        <v>1.6012000000000002</v>
      </c>
      <c r="K319" s="321"/>
      <c r="L319" s="321"/>
      <c r="M319" s="321"/>
      <c r="N319" s="321"/>
      <c r="O319" s="321"/>
      <c r="P319" s="294"/>
      <c r="Q319" s="294"/>
    </row>
    <row r="320" spans="1:17" ht="12" customHeight="1">
      <c r="A320" s="320" t="s">
        <v>777</v>
      </c>
      <c r="B320" s="321" t="s">
        <v>776</v>
      </c>
      <c r="C320" s="321" t="s">
        <v>751</v>
      </c>
      <c r="D320" s="321">
        <v>3427</v>
      </c>
      <c r="E320" s="319">
        <v>725</v>
      </c>
      <c r="F320" s="322">
        <v>14.067995310668229</v>
      </c>
      <c r="G320" s="323">
        <v>3.836416747809153</v>
      </c>
      <c r="H320" s="323">
        <v>4.163059163059163</v>
      </c>
      <c r="I320" s="323">
        <v>2.171153717683212</v>
      </c>
      <c r="J320" s="323">
        <v>1.6012000000000002</v>
      </c>
      <c r="K320" s="321"/>
      <c r="L320" s="321"/>
      <c r="M320" s="321"/>
      <c r="N320" s="321"/>
      <c r="O320" s="321"/>
      <c r="P320" s="294"/>
      <c r="Q320" s="294"/>
    </row>
    <row r="321" spans="1:17" ht="12" customHeight="1">
      <c r="A321" s="320" t="s">
        <v>778</v>
      </c>
      <c r="B321" s="321" t="s">
        <v>779</v>
      </c>
      <c r="C321" s="321" t="s">
        <v>751</v>
      </c>
      <c r="D321" s="321">
        <v>3427</v>
      </c>
      <c r="E321" s="319">
        <v>725</v>
      </c>
      <c r="F321" s="322">
        <v>14.067995310668229</v>
      </c>
      <c r="G321" s="323">
        <v>3.836416747809153</v>
      </c>
      <c r="H321" s="323">
        <v>4.163059163059163</v>
      </c>
      <c r="I321" s="323">
        <v>2.171153717683212</v>
      </c>
      <c r="J321" s="323">
        <v>1.6012000000000002</v>
      </c>
      <c r="K321" s="321"/>
      <c r="L321" s="321"/>
      <c r="M321" s="321"/>
      <c r="N321" s="321"/>
      <c r="O321" s="321"/>
      <c r="P321" s="294"/>
      <c r="Q321" s="294"/>
    </row>
    <row r="322" spans="1:17" ht="12" customHeight="1">
      <c r="A322" s="320" t="s">
        <v>780</v>
      </c>
      <c r="B322" s="321" t="s">
        <v>781</v>
      </c>
      <c r="C322" s="321" t="s">
        <v>751</v>
      </c>
      <c r="D322" s="321">
        <v>3427</v>
      </c>
      <c r="E322" s="319">
        <v>725</v>
      </c>
      <c r="F322" s="322">
        <v>14.067995310668229</v>
      </c>
      <c r="G322" s="323">
        <v>3.836416747809153</v>
      </c>
      <c r="H322" s="323">
        <v>4.163059163059163</v>
      </c>
      <c r="I322" s="323">
        <v>2.171153717683212</v>
      </c>
      <c r="J322" s="323">
        <v>1.6012000000000002</v>
      </c>
      <c r="K322" s="321"/>
      <c r="L322" s="321"/>
      <c r="M322" s="321"/>
      <c r="N322" s="321"/>
      <c r="O322" s="321"/>
      <c r="P322" s="294"/>
      <c r="Q322" s="294"/>
    </row>
    <row r="323" spans="1:17" ht="12" customHeight="1">
      <c r="A323" s="320" t="s">
        <v>782</v>
      </c>
      <c r="B323" s="321" t="s">
        <v>783</v>
      </c>
      <c r="C323" s="321" t="s">
        <v>751</v>
      </c>
      <c r="D323" s="321">
        <v>3855</v>
      </c>
      <c r="E323" s="319">
        <v>418</v>
      </c>
      <c r="F323" s="322">
        <v>14.067995310668229</v>
      </c>
      <c r="G323" s="323">
        <v>3.836416747809153</v>
      </c>
      <c r="H323" s="323">
        <v>4.163059163059163</v>
      </c>
      <c r="I323" s="323">
        <v>2.171153717683212</v>
      </c>
      <c r="J323" s="323">
        <v>1.6012000000000002</v>
      </c>
      <c r="K323" s="321"/>
      <c r="L323" s="321"/>
      <c r="M323" s="321"/>
      <c r="N323" s="321"/>
      <c r="O323" s="321"/>
      <c r="P323" s="294"/>
      <c r="Q323" s="294"/>
    </row>
    <row r="324" spans="1:17" ht="12" customHeight="1">
      <c r="A324" s="320" t="s">
        <v>784</v>
      </c>
      <c r="B324" s="321" t="s">
        <v>785</v>
      </c>
      <c r="C324" s="321" t="s">
        <v>751</v>
      </c>
      <c r="D324" s="321">
        <v>3427</v>
      </c>
      <c r="E324" s="319">
        <v>725</v>
      </c>
      <c r="F324" s="322">
        <v>14.067995310668229</v>
      </c>
      <c r="G324" s="323">
        <v>3.836416747809153</v>
      </c>
      <c r="H324" s="323">
        <v>4.163059163059163</v>
      </c>
      <c r="I324" s="323">
        <v>2.171153717683212</v>
      </c>
      <c r="J324" s="323">
        <v>1.6012000000000002</v>
      </c>
      <c r="K324" s="321"/>
      <c r="L324" s="321"/>
      <c r="M324" s="321"/>
      <c r="N324" s="321"/>
      <c r="O324" s="321"/>
      <c r="P324" s="294"/>
      <c r="Q324" s="294"/>
    </row>
    <row r="325" spans="1:17" ht="12" customHeight="1">
      <c r="A325" s="320" t="s">
        <v>786</v>
      </c>
      <c r="B325" s="321" t="s">
        <v>787</v>
      </c>
      <c r="C325" s="321" t="s">
        <v>751</v>
      </c>
      <c r="D325" s="321">
        <v>2919</v>
      </c>
      <c r="E325" s="319">
        <v>909</v>
      </c>
      <c r="F325" s="322">
        <v>14.067995310668229</v>
      </c>
      <c r="G325" s="323">
        <v>3.836416747809153</v>
      </c>
      <c r="H325" s="323">
        <v>4.163059163059163</v>
      </c>
      <c r="I325" s="323">
        <v>2.171153717683212</v>
      </c>
      <c r="J325" s="323">
        <v>1.6012000000000002</v>
      </c>
      <c r="K325" s="321"/>
      <c r="L325" s="321"/>
      <c r="M325" s="321"/>
      <c r="N325" s="321"/>
      <c r="O325" s="321"/>
      <c r="P325" s="294"/>
      <c r="Q325" s="294"/>
    </row>
    <row r="326" spans="1:17" ht="12" customHeight="1">
      <c r="A326" s="320" t="s">
        <v>788</v>
      </c>
      <c r="B326" s="321" t="s">
        <v>789</v>
      </c>
      <c r="C326" s="321" t="s">
        <v>751</v>
      </c>
      <c r="D326" s="321">
        <v>3427</v>
      </c>
      <c r="E326" s="319">
        <v>725</v>
      </c>
      <c r="F326" s="322">
        <v>14.067995310668229</v>
      </c>
      <c r="G326" s="323">
        <v>3.836416747809153</v>
      </c>
      <c r="H326" s="323">
        <v>4.163059163059163</v>
      </c>
      <c r="I326" s="323">
        <v>2.171153717683212</v>
      </c>
      <c r="J326" s="323">
        <v>1.6012000000000002</v>
      </c>
      <c r="K326" s="321"/>
      <c r="L326" s="321"/>
      <c r="M326" s="321"/>
      <c r="N326" s="321"/>
      <c r="O326" s="321"/>
      <c r="P326" s="294"/>
      <c r="Q326" s="294"/>
    </row>
    <row r="327" spans="1:17" ht="12" customHeight="1">
      <c r="A327" s="320" t="s">
        <v>790</v>
      </c>
      <c r="B327" s="321" t="s">
        <v>764</v>
      </c>
      <c r="C327" s="321" t="s">
        <v>751</v>
      </c>
      <c r="D327" s="321">
        <v>3381</v>
      </c>
      <c r="E327" s="319">
        <v>686</v>
      </c>
      <c r="F327" s="322">
        <v>14.067995310668229</v>
      </c>
      <c r="G327" s="323">
        <v>3.836416747809153</v>
      </c>
      <c r="H327" s="323">
        <v>4.163059163059163</v>
      </c>
      <c r="I327" s="323">
        <v>2.171153717683212</v>
      </c>
      <c r="J327" s="323">
        <v>1.6012000000000002</v>
      </c>
      <c r="K327" s="321"/>
      <c r="L327" s="321"/>
      <c r="M327" s="321"/>
      <c r="N327" s="321"/>
      <c r="O327" s="321"/>
      <c r="P327" s="294"/>
      <c r="Q327" s="294"/>
    </row>
    <row r="328" spans="1:17" ht="12" customHeight="1">
      <c r="A328" s="320" t="s">
        <v>791</v>
      </c>
      <c r="B328" s="321" t="s">
        <v>792</v>
      </c>
      <c r="C328" s="321" t="s">
        <v>751</v>
      </c>
      <c r="D328" s="321">
        <v>3427</v>
      </c>
      <c r="E328" s="319">
        <v>725</v>
      </c>
      <c r="F328" s="322">
        <v>14.067995310668229</v>
      </c>
      <c r="G328" s="323">
        <v>3.836416747809153</v>
      </c>
      <c r="H328" s="323">
        <v>4.163059163059163</v>
      </c>
      <c r="I328" s="323">
        <v>2.171153717683212</v>
      </c>
      <c r="J328" s="323">
        <v>1.6012000000000002</v>
      </c>
      <c r="K328" s="321"/>
      <c r="L328" s="321"/>
      <c r="M328" s="321"/>
      <c r="N328" s="321"/>
      <c r="O328" s="321"/>
      <c r="P328" s="294"/>
      <c r="Q328" s="294"/>
    </row>
    <row r="329" spans="1:17" ht="12" customHeight="1">
      <c r="A329" s="320" t="s">
        <v>793</v>
      </c>
      <c r="B329" s="321" t="s">
        <v>794</v>
      </c>
      <c r="C329" s="321" t="s">
        <v>795</v>
      </c>
      <c r="D329" s="321">
        <v>1797</v>
      </c>
      <c r="E329" s="319">
        <v>2918</v>
      </c>
      <c r="F329" s="322">
        <v>10.257913247362252</v>
      </c>
      <c r="G329" s="323">
        <v>3.4177215189873418</v>
      </c>
      <c r="H329" s="323">
        <v>3.780663780663781</v>
      </c>
      <c r="I329" s="323">
        <v>1.9841004743135815</v>
      </c>
      <c r="J329" s="323">
        <v>1.4512</v>
      </c>
      <c r="K329" s="321"/>
      <c r="L329" s="321"/>
      <c r="M329" s="321"/>
      <c r="N329" s="321"/>
      <c r="O329" s="321"/>
      <c r="P329" s="294"/>
      <c r="Q329" s="294"/>
    </row>
    <row r="330" spans="1:17" ht="12" customHeight="1">
      <c r="A330" s="320" t="s">
        <v>796</v>
      </c>
      <c r="B330" s="321" t="s">
        <v>794</v>
      </c>
      <c r="C330" s="321" t="s">
        <v>795</v>
      </c>
      <c r="D330" s="321">
        <v>1797</v>
      </c>
      <c r="E330" s="319">
        <v>2918</v>
      </c>
      <c r="F330" s="322">
        <v>10.257913247362252</v>
      </c>
      <c r="G330" s="323">
        <v>3.4177215189873418</v>
      </c>
      <c r="H330" s="323">
        <v>3.780663780663781</v>
      </c>
      <c r="I330" s="323">
        <v>1.9841004743135815</v>
      </c>
      <c r="J330" s="323">
        <v>1.4512</v>
      </c>
      <c r="K330" s="321"/>
      <c r="L330" s="321"/>
      <c r="M330" s="321"/>
      <c r="N330" s="321"/>
      <c r="O330" s="321"/>
      <c r="P330" s="294"/>
      <c r="Q330" s="294"/>
    </row>
    <row r="331" spans="1:17" ht="12" customHeight="1">
      <c r="A331" s="320" t="s">
        <v>797</v>
      </c>
      <c r="B331" s="321" t="s">
        <v>794</v>
      </c>
      <c r="C331" s="321" t="s">
        <v>795</v>
      </c>
      <c r="D331" s="321">
        <v>1797</v>
      </c>
      <c r="E331" s="319">
        <v>2918</v>
      </c>
      <c r="F331" s="322">
        <v>10.257913247362252</v>
      </c>
      <c r="G331" s="323">
        <v>3.4177215189873418</v>
      </c>
      <c r="H331" s="323">
        <v>3.780663780663781</v>
      </c>
      <c r="I331" s="323">
        <v>1.9841004743135815</v>
      </c>
      <c r="J331" s="323">
        <v>1.4512</v>
      </c>
      <c r="K331" s="321"/>
      <c r="L331" s="321"/>
      <c r="M331" s="321"/>
      <c r="N331" s="321"/>
      <c r="O331" s="321"/>
      <c r="P331" s="294"/>
      <c r="Q331" s="294"/>
    </row>
    <row r="332" spans="1:17" ht="12" customHeight="1">
      <c r="A332" s="320" t="s">
        <v>798</v>
      </c>
      <c r="B332" s="321" t="s">
        <v>799</v>
      </c>
      <c r="C332" s="321" t="s">
        <v>795</v>
      </c>
      <c r="D332" s="321">
        <v>2138</v>
      </c>
      <c r="E332" s="319">
        <v>2444</v>
      </c>
      <c r="F332" s="322">
        <v>10.257913247362252</v>
      </c>
      <c r="G332" s="323">
        <v>3.4177215189873418</v>
      </c>
      <c r="H332" s="323">
        <v>3.780663780663781</v>
      </c>
      <c r="I332" s="323">
        <v>1.9841004743135815</v>
      </c>
      <c r="J332" s="323">
        <v>1.4512</v>
      </c>
      <c r="K332" s="321"/>
      <c r="L332" s="321"/>
      <c r="M332" s="321"/>
      <c r="N332" s="321"/>
      <c r="O332" s="321"/>
      <c r="P332" s="294"/>
      <c r="Q332" s="294"/>
    </row>
    <row r="333" spans="1:17" ht="12" customHeight="1">
      <c r="A333" s="320" t="s">
        <v>800</v>
      </c>
      <c r="B333" s="321" t="s">
        <v>801</v>
      </c>
      <c r="C333" s="321" t="s">
        <v>795</v>
      </c>
      <c r="D333" s="321">
        <v>1651</v>
      </c>
      <c r="E333" s="319">
        <v>3323</v>
      </c>
      <c r="F333" s="322">
        <v>10.257913247362252</v>
      </c>
      <c r="G333" s="323">
        <v>3.4177215189873418</v>
      </c>
      <c r="H333" s="323">
        <v>3.780663780663781</v>
      </c>
      <c r="I333" s="323">
        <v>1.9841004743135815</v>
      </c>
      <c r="J333" s="323">
        <v>1.4512</v>
      </c>
      <c r="K333" s="321"/>
      <c r="L333" s="321"/>
      <c r="M333" s="321"/>
      <c r="N333" s="321"/>
      <c r="O333" s="321"/>
      <c r="P333" s="294"/>
      <c r="Q333" s="294"/>
    </row>
    <row r="334" spans="1:17" ht="12" customHeight="1">
      <c r="A334" s="320" t="s">
        <v>802</v>
      </c>
      <c r="B334" s="321" t="s">
        <v>803</v>
      </c>
      <c r="C334" s="321" t="s">
        <v>795</v>
      </c>
      <c r="D334" s="321">
        <v>1651</v>
      </c>
      <c r="E334" s="319">
        <v>3323</v>
      </c>
      <c r="F334" s="322">
        <v>10.257913247362252</v>
      </c>
      <c r="G334" s="323">
        <v>3.4177215189873418</v>
      </c>
      <c r="H334" s="323">
        <v>3.780663780663781</v>
      </c>
      <c r="I334" s="323">
        <v>1.9841004743135815</v>
      </c>
      <c r="J334" s="323">
        <v>1.4512</v>
      </c>
      <c r="K334" s="321"/>
      <c r="L334" s="321"/>
      <c r="M334" s="321"/>
      <c r="N334" s="321"/>
      <c r="O334" s="321"/>
      <c r="P334" s="294"/>
      <c r="Q334" s="294"/>
    </row>
    <row r="335" spans="1:17" ht="12" customHeight="1">
      <c r="A335" s="320" t="s">
        <v>804</v>
      </c>
      <c r="B335" s="321" t="s">
        <v>805</v>
      </c>
      <c r="C335" s="321" t="s">
        <v>795</v>
      </c>
      <c r="D335" s="321">
        <v>1544</v>
      </c>
      <c r="E335" s="319">
        <v>3587</v>
      </c>
      <c r="F335" s="322">
        <v>10.257913247362252</v>
      </c>
      <c r="G335" s="323">
        <v>3.4177215189873418</v>
      </c>
      <c r="H335" s="323">
        <v>3.780663780663781</v>
      </c>
      <c r="I335" s="323">
        <v>1.9841004743135815</v>
      </c>
      <c r="J335" s="323">
        <v>1.4512</v>
      </c>
      <c r="K335" s="321"/>
      <c r="L335" s="321"/>
      <c r="M335" s="321"/>
      <c r="N335" s="321"/>
      <c r="O335" s="321"/>
      <c r="P335" s="294"/>
      <c r="Q335" s="294"/>
    </row>
    <row r="336" spans="1:17" ht="12" customHeight="1">
      <c r="A336" s="320" t="s">
        <v>806</v>
      </c>
      <c r="B336" s="321" t="s">
        <v>805</v>
      </c>
      <c r="C336" s="321" t="s">
        <v>795</v>
      </c>
      <c r="D336" s="321">
        <v>1651</v>
      </c>
      <c r="E336" s="319">
        <v>3323</v>
      </c>
      <c r="F336" s="322">
        <v>10.257913247362252</v>
      </c>
      <c r="G336" s="323">
        <v>3.4177215189873418</v>
      </c>
      <c r="H336" s="323">
        <v>3.780663780663781</v>
      </c>
      <c r="I336" s="323">
        <v>1.9841004743135815</v>
      </c>
      <c r="J336" s="323">
        <v>1.4512</v>
      </c>
      <c r="K336" s="321"/>
      <c r="L336" s="321"/>
      <c r="M336" s="321"/>
      <c r="N336" s="321"/>
      <c r="O336" s="321"/>
      <c r="P336" s="294"/>
      <c r="Q336" s="294"/>
    </row>
    <row r="337" spans="1:17" ht="12" customHeight="1">
      <c r="A337" s="320" t="s">
        <v>807</v>
      </c>
      <c r="B337" s="321" t="s">
        <v>808</v>
      </c>
      <c r="C337" s="321" t="s">
        <v>795</v>
      </c>
      <c r="D337" s="321">
        <v>1667</v>
      </c>
      <c r="E337" s="319">
        <v>2991</v>
      </c>
      <c r="F337" s="322">
        <v>10.257913247362252</v>
      </c>
      <c r="G337" s="323">
        <v>3.4177215189873418</v>
      </c>
      <c r="H337" s="323">
        <v>3.780663780663781</v>
      </c>
      <c r="I337" s="323">
        <v>1.9841004743135815</v>
      </c>
      <c r="J337" s="323">
        <v>1.4512</v>
      </c>
      <c r="K337" s="321"/>
      <c r="L337" s="321"/>
      <c r="M337" s="321"/>
      <c r="N337" s="321"/>
      <c r="O337" s="321"/>
      <c r="P337" s="294"/>
      <c r="Q337" s="294"/>
    </row>
    <row r="338" spans="1:17" ht="12" customHeight="1">
      <c r="A338" s="320" t="s">
        <v>809</v>
      </c>
      <c r="B338" s="321" t="s">
        <v>810</v>
      </c>
      <c r="C338" s="321" t="s">
        <v>795</v>
      </c>
      <c r="D338" s="321">
        <v>2284</v>
      </c>
      <c r="E338" s="319">
        <v>2261</v>
      </c>
      <c r="F338" s="322">
        <v>10.257913247362252</v>
      </c>
      <c r="G338" s="323">
        <v>3.4177215189873418</v>
      </c>
      <c r="H338" s="323">
        <v>3.780663780663781</v>
      </c>
      <c r="I338" s="323">
        <v>1.9841004743135815</v>
      </c>
      <c r="J338" s="323">
        <v>1.4512</v>
      </c>
      <c r="K338" s="321"/>
      <c r="L338" s="321"/>
      <c r="M338" s="321"/>
      <c r="N338" s="321"/>
      <c r="O338" s="321"/>
      <c r="P338" s="294"/>
      <c r="Q338" s="294"/>
    </row>
    <row r="339" spans="1:17" ht="12" customHeight="1">
      <c r="A339" s="320" t="s">
        <v>811</v>
      </c>
      <c r="B339" s="321" t="s">
        <v>810</v>
      </c>
      <c r="C339" s="321" t="s">
        <v>795</v>
      </c>
      <c r="D339" s="321">
        <v>2212</v>
      </c>
      <c r="E339" s="319">
        <v>2224</v>
      </c>
      <c r="F339" s="322">
        <v>10.257913247362252</v>
      </c>
      <c r="G339" s="323">
        <v>3.4177215189873418</v>
      </c>
      <c r="H339" s="323">
        <v>3.780663780663781</v>
      </c>
      <c r="I339" s="323">
        <v>1.9841004743135815</v>
      </c>
      <c r="J339" s="323">
        <v>1.4512</v>
      </c>
      <c r="K339" s="321"/>
      <c r="L339" s="321"/>
      <c r="M339" s="321"/>
      <c r="N339" s="321"/>
      <c r="O339" s="321"/>
      <c r="P339" s="294"/>
      <c r="Q339" s="294"/>
    </row>
    <row r="340" spans="1:17" ht="12" customHeight="1">
      <c r="A340" s="320" t="s">
        <v>812</v>
      </c>
      <c r="B340" s="321" t="s">
        <v>813</v>
      </c>
      <c r="C340" s="321" t="s">
        <v>795</v>
      </c>
      <c r="D340" s="321">
        <v>1797</v>
      </c>
      <c r="E340" s="319">
        <v>2918</v>
      </c>
      <c r="F340" s="322">
        <v>10.257913247362252</v>
      </c>
      <c r="G340" s="323">
        <v>3.4177215189873418</v>
      </c>
      <c r="H340" s="323">
        <v>3.780663780663781</v>
      </c>
      <c r="I340" s="323">
        <v>1.9841004743135815</v>
      </c>
      <c r="J340" s="323">
        <v>1.4512</v>
      </c>
      <c r="K340" s="321"/>
      <c r="L340" s="321"/>
      <c r="M340" s="321"/>
      <c r="N340" s="321"/>
      <c r="O340" s="321"/>
      <c r="P340" s="294"/>
      <c r="Q340" s="294"/>
    </row>
    <row r="341" spans="1:17" ht="12" customHeight="1">
      <c r="A341" s="320" t="s">
        <v>814</v>
      </c>
      <c r="B341" s="321" t="s">
        <v>815</v>
      </c>
      <c r="C341" s="321" t="s">
        <v>795</v>
      </c>
      <c r="D341" s="321">
        <v>2212</v>
      </c>
      <c r="E341" s="319">
        <v>2224</v>
      </c>
      <c r="F341" s="322">
        <v>10.257913247362252</v>
      </c>
      <c r="G341" s="323">
        <v>3.4177215189873418</v>
      </c>
      <c r="H341" s="323">
        <v>3.780663780663781</v>
      </c>
      <c r="I341" s="323">
        <v>1.9841004743135815</v>
      </c>
      <c r="J341" s="323">
        <v>1.4512</v>
      </c>
      <c r="K341" s="321"/>
      <c r="L341" s="321"/>
      <c r="M341" s="321"/>
      <c r="N341" s="321"/>
      <c r="O341" s="321"/>
      <c r="P341" s="294"/>
      <c r="Q341" s="294"/>
    </row>
    <row r="342" spans="1:17" ht="12" customHeight="1">
      <c r="A342" s="320" t="s">
        <v>816</v>
      </c>
      <c r="B342" s="321" t="s">
        <v>817</v>
      </c>
      <c r="C342" s="321" t="s">
        <v>795</v>
      </c>
      <c r="D342" s="321">
        <v>2212</v>
      </c>
      <c r="E342" s="319">
        <v>2224</v>
      </c>
      <c r="F342" s="322">
        <v>10.257913247362252</v>
      </c>
      <c r="G342" s="323">
        <v>3.4177215189873418</v>
      </c>
      <c r="H342" s="323">
        <v>3.780663780663781</v>
      </c>
      <c r="I342" s="323">
        <v>1.9841004743135815</v>
      </c>
      <c r="J342" s="323">
        <v>1.4512</v>
      </c>
      <c r="K342" s="321"/>
      <c r="L342" s="321"/>
      <c r="M342" s="321"/>
      <c r="N342" s="321"/>
      <c r="O342" s="321"/>
      <c r="P342" s="294"/>
      <c r="Q342" s="294"/>
    </row>
    <row r="343" spans="1:17" ht="12" customHeight="1">
      <c r="A343" s="320" t="s">
        <v>818</v>
      </c>
      <c r="B343" s="321" t="s">
        <v>819</v>
      </c>
      <c r="C343" s="321" t="s">
        <v>795</v>
      </c>
      <c r="D343" s="321">
        <v>2627</v>
      </c>
      <c r="E343" s="319">
        <v>1702</v>
      </c>
      <c r="F343" s="322">
        <v>10.257913247362252</v>
      </c>
      <c r="G343" s="323">
        <v>3.4177215189873418</v>
      </c>
      <c r="H343" s="323">
        <v>3.780663780663781</v>
      </c>
      <c r="I343" s="323">
        <v>1.9841004743135815</v>
      </c>
      <c r="J343" s="323">
        <v>1.4512</v>
      </c>
      <c r="K343" s="321"/>
      <c r="L343" s="321"/>
      <c r="M343" s="321"/>
      <c r="N343" s="321"/>
      <c r="O343" s="321"/>
      <c r="P343" s="294"/>
      <c r="Q343" s="294"/>
    </row>
    <row r="344" spans="1:17" ht="12" customHeight="1">
      <c r="A344" s="320" t="s">
        <v>820</v>
      </c>
      <c r="B344" s="321" t="s">
        <v>819</v>
      </c>
      <c r="C344" s="321" t="s">
        <v>795</v>
      </c>
      <c r="D344" s="321">
        <v>2627</v>
      </c>
      <c r="E344" s="319">
        <v>1702</v>
      </c>
      <c r="F344" s="322">
        <v>10.257913247362252</v>
      </c>
      <c r="G344" s="323">
        <v>3.4177215189873418</v>
      </c>
      <c r="H344" s="323">
        <v>3.780663780663781</v>
      </c>
      <c r="I344" s="323">
        <v>1.9841004743135815</v>
      </c>
      <c r="J344" s="323">
        <v>1.4512</v>
      </c>
      <c r="K344" s="321"/>
      <c r="L344" s="321"/>
      <c r="M344" s="321"/>
      <c r="N344" s="321"/>
      <c r="O344" s="321"/>
      <c r="P344" s="294"/>
      <c r="Q344" s="294"/>
    </row>
    <row r="345" spans="1:17" ht="12" customHeight="1">
      <c r="A345" s="320" t="s">
        <v>821</v>
      </c>
      <c r="B345" s="321" t="s">
        <v>822</v>
      </c>
      <c r="C345" s="321" t="s">
        <v>795</v>
      </c>
      <c r="D345" s="321">
        <v>2212</v>
      </c>
      <c r="E345" s="319">
        <v>2224</v>
      </c>
      <c r="F345" s="322">
        <v>10.257913247362252</v>
      </c>
      <c r="G345" s="323">
        <v>3.4177215189873418</v>
      </c>
      <c r="H345" s="323">
        <v>3.780663780663781</v>
      </c>
      <c r="I345" s="323">
        <v>1.9841004743135815</v>
      </c>
      <c r="J345" s="323">
        <v>1.4512</v>
      </c>
      <c r="K345" s="321"/>
      <c r="L345" s="321"/>
      <c r="M345" s="321"/>
      <c r="N345" s="321"/>
      <c r="O345" s="321"/>
      <c r="P345" s="294"/>
      <c r="Q345" s="294"/>
    </row>
    <row r="346" spans="1:17" ht="12" customHeight="1">
      <c r="A346" s="320" t="s">
        <v>823</v>
      </c>
      <c r="B346" s="321" t="s">
        <v>824</v>
      </c>
      <c r="C346" s="321" t="s">
        <v>795</v>
      </c>
      <c r="D346" s="321">
        <v>2284</v>
      </c>
      <c r="E346" s="319">
        <v>2261</v>
      </c>
      <c r="F346" s="322">
        <v>10.257913247362252</v>
      </c>
      <c r="G346" s="323">
        <v>3.4177215189873418</v>
      </c>
      <c r="H346" s="323">
        <v>3.780663780663781</v>
      </c>
      <c r="I346" s="323">
        <v>1.9841004743135815</v>
      </c>
      <c r="J346" s="323">
        <v>1.4512</v>
      </c>
      <c r="K346" s="321"/>
      <c r="L346" s="321"/>
      <c r="M346" s="321"/>
      <c r="N346" s="321"/>
      <c r="O346" s="321"/>
      <c r="P346" s="294"/>
      <c r="Q346" s="294"/>
    </row>
    <row r="347" spans="1:17" ht="12" customHeight="1">
      <c r="A347" s="320" t="s">
        <v>825</v>
      </c>
      <c r="B347" s="321" t="s">
        <v>483</v>
      </c>
      <c r="C347" s="321" t="s">
        <v>795</v>
      </c>
      <c r="D347" s="321">
        <v>2138</v>
      </c>
      <c r="E347" s="319">
        <v>2444</v>
      </c>
      <c r="F347" s="322">
        <v>10.257913247362252</v>
      </c>
      <c r="G347" s="323">
        <v>3.4177215189873418</v>
      </c>
      <c r="H347" s="323">
        <v>3.780663780663781</v>
      </c>
      <c r="I347" s="323">
        <v>1.9841004743135815</v>
      </c>
      <c r="J347" s="323">
        <v>1.4512</v>
      </c>
      <c r="K347" s="321"/>
      <c r="L347" s="321"/>
      <c r="M347" s="321"/>
      <c r="N347" s="321"/>
      <c r="O347" s="321"/>
      <c r="P347" s="294"/>
      <c r="Q347" s="294"/>
    </row>
    <row r="348" spans="1:17" ht="12" customHeight="1">
      <c r="A348" s="320" t="s">
        <v>826</v>
      </c>
      <c r="B348" s="321" t="s">
        <v>827</v>
      </c>
      <c r="C348" s="321" t="s">
        <v>828</v>
      </c>
      <c r="D348" s="321">
        <v>1616</v>
      </c>
      <c r="E348" s="319">
        <v>3729</v>
      </c>
      <c r="F348" s="322">
        <v>13.188745603751466</v>
      </c>
      <c r="G348" s="323">
        <v>4.264849074975658</v>
      </c>
      <c r="H348" s="323">
        <v>4.285714285714286</v>
      </c>
      <c r="I348" s="323">
        <v>2.271360812345514</v>
      </c>
      <c r="J348" s="323">
        <v>1.0556</v>
      </c>
      <c r="K348" s="321"/>
      <c r="L348" s="321"/>
      <c r="M348" s="321"/>
      <c r="N348" s="321"/>
      <c r="O348" s="321"/>
      <c r="P348" s="294"/>
      <c r="Q348" s="294"/>
    </row>
    <row r="349" spans="1:17" ht="12" customHeight="1">
      <c r="A349" s="320" t="s">
        <v>829</v>
      </c>
      <c r="B349" s="321" t="s">
        <v>827</v>
      </c>
      <c r="C349" s="321" t="s">
        <v>828</v>
      </c>
      <c r="D349" s="321">
        <v>1616</v>
      </c>
      <c r="E349" s="319">
        <v>3729</v>
      </c>
      <c r="F349" s="322">
        <v>13.188745603751466</v>
      </c>
      <c r="G349" s="323">
        <v>4.264849074975658</v>
      </c>
      <c r="H349" s="323">
        <v>4.285714285714286</v>
      </c>
      <c r="I349" s="323">
        <v>2.271360812345514</v>
      </c>
      <c r="J349" s="323">
        <v>1.0556</v>
      </c>
      <c r="K349" s="321"/>
      <c r="L349" s="321"/>
      <c r="M349" s="321"/>
      <c r="N349" s="321"/>
      <c r="O349" s="321"/>
      <c r="P349" s="294"/>
      <c r="Q349" s="294"/>
    </row>
    <row r="350" spans="1:17" ht="12" customHeight="1">
      <c r="A350" s="320" t="s">
        <v>830</v>
      </c>
      <c r="B350" s="321" t="s">
        <v>827</v>
      </c>
      <c r="C350" s="321" t="s">
        <v>828</v>
      </c>
      <c r="D350" s="321">
        <v>1616</v>
      </c>
      <c r="E350" s="319">
        <v>3729</v>
      </c>
      <c r="F350" s="322">
        <v>13.188745603751466</v>
      </c>
      <c r="G350" s="323">
        <v>4.264849074975658</v>
      </c>
      <c r="H350" s="323">
        <v>4.285714285714286</v>
      </c>
      <c r="I350" s="323">
        <v>2.271360812345514</v>
      </c>
      <c r="J350" s="323">
        <v>1.0556</v>
      </c>
      <c r="K350" s="321"/>
      <c r="L350" s="321"/>
      <c r="M350" s="321"/>
      <c r="N350" s="321"/>
      <c r="O350" s="321"/>
      <c r="P350" s="294"/>
      <c r="Q350" s="294"/>
    </row>
    <row r="351" spans="1:17" ht="12" customHeight="1">
      <c r="A351" s="320" t="s">
        <v>831</v>
      </c>
      <c r="B351" s="321" t="s">
        <v>832</v>
      </c>
      <c r="C351" s="321" t="s">
        <v>828</v>
      </c>
      <c r="D351" s="321">
        <v>1651</v>
      </c>
      <c r="E351" s="319">
        <v>3323</v>
      </c>
      <c r="F351" s="322">
        <v>13.188745603751466</v>
      </c>
      <c r="G351" s="323">
        <v>4.264849074975658</v>
      </c>
      <c r="H351" s="323">
        <v>4.285714285714286</v>
      </c>
      <c r="I351" s="323">
        <v>2.271360812345514</v>
      </c>
      <c r="J351" s="323">
        <v>1.0556</v>
      </c>
      <c r="K351" s="321"/>
      <c r="L351" s="321"/>
      <c r="M351" s="321"/>
      <c r="N351" s="321"/>
      <c r="O351" s="321"/>
      <c r="P351" s="294"/>
      <c r="Q351" s="294"/>
    </row>
    <row r="352" spans="1:17" ht="12" customHeight="1">
      <c r="A352" s="320" t="s">
        <v>833</v>
      </c>
      <c r="B352" s="321" t="s">
        <v>832</v>
      </c>
      <c r="C352" s="321" t="s">
        <v>828</v>
      </c>
      <c r="D352" s="321">
        <v>1544</v>
      </c>
      <c r="E352" s="319">
        <v>3587</v>
      </c>
      <c r="F352" s="322">
        <v>13.188745603751466</v>
      </c>
      <c r="G352" s="323">
        <v>4.264849074975658</v>
      </c>
      <c r="H352" s="323">
        <v>4.285714285714286</v>
      </c>
      <c r="I352" s="323">
        <v>2.271360812345514</v>
      </c>
      <c r="J352" s="323">
        <v>1.0556</v>
      </c>
      <c r="K352" s="321"/>
      <c r="L352" s="321"/>
      <c r="M352" s="321"/>
      <c r="N352" s="321"/>
      <c r="O352" s="321"/>
      <c r="P352" s="294"/>
      <c r="Q352" s="294"/>
    </row>
    <row r="353" spans="1:17" ht="12" customHeight="1">
      <c r="A353" s="320" t="s">
        <v>834</v>
      </c>
      <c r="B353" s="321" t="s">
        <v>835</v>
      </c>
      <c r="C353" s="321" t="s">
        <v>828</v>
      </c>
      <c r="D353" s="321">
        <v>972</v>
      </c>
      <c r="E353" s="319">
        <v>4406</v>
      </c>
      <c r="F353" s="322">
        <v>13.188745603751466</v>
      </c>
      <c r="G353" s="323">
        <v>4.264849074975658</v>
      </c>
      <c r="H353" s="323">
        <v>4.285714285714286</v>
      </c>
      <c r="I353" s="323">
        <v>2.271360812345514</v>
      </c>
      <c r="J353" s="323">
        <v>1.0556</v>
      </c>
      <c r="K353" s="321"/>
      <c r="L353" s="321"/>
      <c r="M353" s="321"/>
      <c r="N353" s="321"/>
      <c r="O353" s="321"/>
      <c r="P353" s="294"/>
      <c r="Q353" s="294"/>
    </row>
    <row r="354" spans="1:17" ht="12" customHeight="1">
      <c r="A354" s="320" t="s">
        <v>836</v>
      </c>
      <c r="B354" s="321" t="s">
        <v>837</v>
      </c>
      <c r="C354" s="321" t="s">
        <v>828</v>
      </c>
      <c r="D354" s="321">
        <v>1266</v>
      </c>
      <c r="E354" s="319">
        <v>3937</v>
      </c>
      <c r="F354" s="322">
        <v>13.188745603751466</v>
      </c>
      <c r="G354" s="323">
        <v>4.264849074975658</v>
      </c>
      <c r="H354" s="323">
        <v>4.285714285714286</v>
      </c>
      <c r="I354" s="323">
        <v>2.271360812345514</v>
      </c>
      <c r="J354" s="323">
        <v>1.0556</v>
      </c>
      <c r="K354" s="321"/>
      <c r="L354" s="321"/>
      <c r="M354" s="321"/>
      <c r="N354" s="321"/>
      <c r="O354" s="321"/>
      <c r="P354" s="294"/>
      <c r="Q354" s="294"/>
    </row>
    <row r="355" spans="1:17" ht="12" customHeight="1">
      <c r="A355" s="320" t="s">
        <v>838</v>
      </c>
      <c r="B355" s="321" t="s">
        <v>837</v>
      </c>
      <c r="C355" s="321" t="s">
        <v>828</v>
      </c>
      <c r="D355" s="321">
        <v>1266</v>
      </c>
      <c r="E355" s="319">
        <v>3937</v>
      </c>
      <c r="F355" s="322">
        <v>13.188745603751466</v>
      </c>
      <c r="G355" s="323">
        <v>4.264849074975658</v>
      </c>
      <c r="H355" s="323">
        <v>4.285714285714286</v>
      </c>
      <c r="I355" s="323">
        <v>2.271360812345514</v>
      </c>
      <c r="J355" s="323">
        <v>1.0556</v>
      </c>
      <c r="K355" s="321"/>
      <c r="L355" s="321"/>
      <c r="M355" s="321"/>
      <c r="N355" s="321"/>
      <c r="O355" s="321"/>
      <c r="P355" s="294"/>
      <c r="Q355" s="294"/>
    </row>
    <row r="356" spans="1:17" ht="12" customHeight="1">
      <c r="A356" s="320" t="s">
        <v>839</v>
      </c>
      <c r="B356" s="321" t="s">
        <v>837</v>
      </c>
      <c r="C356" s="321" t="s">
        <v>828</v>
      </c>
      <c r="D356" s="321">
        <v>1266</v>
      </c>
      <c r="E356" s="319">
        <v>3937</v>
      </c>
      <c r="F356" s="322">
        <v>13.188745603751466</v>
      </c>
      <c r="G356" s="323">
        <v>4.264849074975658</v>
      </c>
      <c r="H356" s="323">
        <v>4.285714285714286</v>
      </c>
      <c r="I356" s="323">
        <v>2.271360812345514</v>
      </c>
      <c r="J356" s="323">
        <v>1.0556</v>
      </c>
      <c r="K356" s="321"/>
      <c r="L356" s="321"/>
      <c r="M356" s="321"/>
      <c r="N356" s="321"/>
      <c r="O356" s="321"/>
      <c r="P356" s="294"/>
      <c r="Q356" s="294"/>
    </row>
    <row r="357" spans="1:17" ht="12" customHeight="1">
      <c r="A357" s="320" t="s">
        <v>840</v>
      </c>
      <c r="B357" s="321" t="s">
        <v>841</v>
      </c>
      <c r="C357" s="321" t="s">
        <v>828</v>
      </c>
      <c r="D357" s="321">
        <v>2118</v>
      </c>
      <c r="E357" s="319">
        <v>3082</v>
      </c>
      <c r="F357" s="322">
        <v>13.188745603751466</v>
      </c>
      <c r="G357" s="323">
        <v>4.264849074975658</v>
      </c>
      <c r="H357" s="323">
        <v>4.285714285714286</v>
      </c>
      <c r="I357" s="323">
        <v>2.271360812345514</v>
      </c>
      <c r="J357" s="323">
        <v>1.0556</v>
      </c>
      <c r="K357" s="321"/>
      <c r="L357" s="321"/>
      <c r="M357" s="321"/>
      <c r="N357" s="321"/>
      <c r="O357" s="321"/>
      <c r="P357" s="294"/>
      <c r="Q357" s="294"/>
    </row>
    <row r="358" spans="1:17" ht="12" customHeight="1">
      <c r="A358" s="320" t="s">
        <v>842</v>
      </c>
      <c r="B358" s="321" t="s">
        <v>841</v>
      </c>
      <c r="C358" s="321" t="s">
        <v>828</v>
      </c>
      <c r="D358" s="321">
        <v>2118</v>
      </c>
      <c r="E358" s="319">
        <v>3082</v>
      </c>
      <c r="F358" s="322">
        <v>13.188745603751466</v>
      </c>
      <c r="G358" s="323">
        <v>4.264849074975658</v>
      </c>
      <c r="H358" s="323">
        <v>4.285714285714286</v>
      </c>
      <c r="I358" s="323">
        <v>2.271360812345514</v>
      </c>
      <c r="J358" s="323">
        <v>1.0556</v>
      </c>
      <c r="K358" s="321"/>
      <c r="L358" s="321"/>
      <c r="M358" s="321"/>
      <c r="N358" s="321"/>
      <c r="O358" s="321"/>
      <c r="P358" s="294"/>
      <c r="Q358" s="294"/>
    </row>
    <row r="359" spans="1:17" ht="12" customHeight="1">
      <c r="A359" s="320" t="s">
        <v>843</v>
      </c>
      <c r="B359" s="321" t="s">
        <v>844</v>
      </c>
      <c r="C359" s="321" t="s">
        <v>828</v>
      </c>
      <c r="D359" s="321">
        <v>1616</v>
      </c>
      <c r="E359" s="319">
        <v>3729</v>
      </c>
      <c r="F359" s="322">
        <v>13.188745603751466</v>
      </c>
      <c r="G359" s="323">
        <v>4.264849074975658</v>
      </c>
      <c r="H359" s="323">
        <v>4.285714285714286</v>
      </c>
      <c r="I359" s="323">
        <v>2.271360812345514</v>
      </c>
      <c r="J359" s="323">
        <v>1.0556</v>
      </c>
      <c r="K359" s="321"/>
      <c r="L359" s="321"/>
      <c r="M359" s="321"/>
      <c r="N359" s="321"/>
      <c r="O359" s="321"/>
      <c r="P359" s="294"/>
      <c r="Q359" s="294"/>
    </row>
    <row r="360" spans="1:17" ht="12" customHeight="1">
      <c r="A360" s="320" t="s">
        <v>845</v>
      </c>
      <c r="B360" s="321" t="s">
        <v>846</v>
      </c>
      <c r="C360" s="321" t="s">
        <v>828</v>
      </c>
      <c r="D360" s="321">
        <v>1651</v>
      </c>
      <c r="E360" s="319">
        <v>3323</v>
      </c>
      <c r="F360" s="322">
        <v>13.188745603751466</v>
      </c>
      <c r="G360" s="323">
        <v>4.264849074975658</v>
      </c>
      <c r="H360" s="323">
        <v>4.285714285714286</v>
      </c>
      <c r="I360" s="323">
        <v>2.271360812345514</v>
      </c>
      <c r="J360" s="323">
        <v>1.0556</v>
      </c>
      <c r="K360" s="321"/>
      <c r="L360" s="321"/>
      <c r="M360" s="321"/>
      <c r="N360" s="321"/>
      <c r="O360" s="321"/>
      <c r="P360" s="294"/>
      <c r="Q360" s="294"/>
    </row>
    <row r="361" spans="1:17" ht="12" customHeight="1">
      <c r="A361" s="320" t="s">
        <v>847</v>
      </c>
      <c r="B361" s="321" t="s">
        <v>701</v>
      </c>
      <c r="C361" s="321" t="s">
        <v>828</v>
      </c>
      <c r="D361" s="321">
        <v>1616</v>
      </c>
      <c r="E361" s="319">
        <v>3729</v>
      </c>
      <c r="F361" s="322">
        <v>13.188745603751466</v>
      </c>
      <c r="G361" s="323">
        <v>4.264849074975658</v>
      </c>
      <c r="H361" s="323">
        <v>4.285714285714286</v>
      </c>
      <c r="I361" s="323">
        <v>2.271360812345514</v>
      </c>
      <c r="J361" s="323">
        <v>1.0556</v>
      </c>
      <c r="K361" s="321"/>
      <c r="L361" s="321"/>
      <c r="M361" s="321"/>
      <c r="N361" s="321"/>
      <c r="O361" s="321"/>
      <c r="P361" s="294"/>
      <c r="Q361" s="294"/>
    </row>
    <row r="362" spans="1:17" ht="12" customHeight="1">
      <c r="A362" s="320" t="s">
        <v>848</v>
      </c>
      <c r="B362" s="321" t="s">
        <v>849</v>
      </c>
      <c r="C362" s="321" t="s">
        <v>828</v>
      </c>
      <c r="D362" s="321">
        <v>1616</v>
      </c>
      <c r="E362" s="319">
        <v>3729</v>
      </c>
      <c r="F362" s="322">
        <v>13.188745603751466</v>
      </c>
      <c r="G362" s="323">
        <v>4.264849074975658</v>
      </c>
      <c r="H362" s="323">
        <v>4.285714285714286</v>
      </c>
      <c r="I362" s="323">
        <v>2.271360812345514</v>
      </c>
      <c r="J362" s="323">
        <v>1.0556</v>
      </c>
      <c r="K362" s="321"/>
      <c r="L362" s="321"/>
      <c r="M362" s="321"/>
      <c r="N362" s="321"/>
      <c r="O362" s="321"/>
      <c r="P362" s="294"/>
      <c r="Q362" s="294"/>
    </row>
    <row r="363" spans="1:17" ht="12" customHeight="1">
      <c r="A363" s="320" t="s">
        <v>850</v>
      </c>
      <c r="B363" s="321" t="s">
        <v>851</v>
      </c>
      <c r="C363" s="321" t="s">
        <v>109</v>
      </c>
      <c r="D363" s="321">
        <v>2118</v>
      </c>
      <c r="E363" s="319">
        <v>3082</v>
      </c>
      <c r="F363" s="322">
        <v>11.430246189917936</v>
      </c>
      <c r="G363" s="323">
        <v>3.14508276533593</v>
      </c>
      <c r="H363" s="323">
        <v>3.780663780663781</v>
      </c>
      <c r="I363" s="323">
        <v>1.9841004743135815</v>
      </c>
      <c r="J363" s="323">
        <v>1.3004</v>
      </c>
      <c r="K363" s="321"/>
      <c r="L363" s="321"/>
      <c r="M363" s="321"/>
      <c r="N363" s="321"/>
      <c r="O363" s="321"/>
      <c r="P363" s="294"/>
      <c r="Q363" s="294"/>
    </row>
    <row r="364" spans="1:17" ht="12" customHeight="1">
      <c r="A364" s="320" t="s">
        <v>852</v>
      </c>
      <c r="B364" s="321" t="s">
        <v>711</v>
      </c>
      <c r="C364" s="321" t="s">
        <v>109</v>
      </c>
      <c r="D364" s="321">
        <v>2215</v>
      </c>
      <c r="E364" s="319">
        <v>2467</v>
      </c>
      <c r="F364" s="322">
        <v>11.430246189917936</v>
      </c>
      <c r="G364" s="323">
        <v>3.14508276533593</v>
      </c>
      <c r="H364" s="323">
        <v>3.780663780663781</v>
      </c>
      <c r="I364" s="323">
        <v>1.9841004743135815</v>
      </c>
      <c r="J364" s="323">
        <v>1.3004</v>
      </c>
      <c r="K364" s="321"/>
      <c r="L364" s="321"/>
      <c r="M364" s="321"/>
      <c r="N364" s="321"/>
      <c r="O364" s="321"/>
      <c r="P364" s="294"/>
      <c r="Q364" s="294"/>
    </row>
    <row r="365" spans="1:17" ht="12" customHeight="1">
      <c r="A365" s="320" t="s">
        <v>853</v>
      </c>
      <c r="B365" s="321" t="s">
        <v>854</v>
      </c>
      <c r="C365" s="321" t="s">
        <v>109</v>
      </c>
      <c r="D365" s="321">
        <v>1908</v>
      </c>
      <c r="E365" s="319">
        <v>3079</v>
      </c>
      <c r="F365" s="322">
        <v>11.430246189917936</v>
      </c>
      <c r="G365" s="323">
        <v>3.14508276533593</v>
      </c>
      <c r="H365" s="323">
        <v>3.780663780663781</v>
      </c>
      <c r="I365" s="323">
        <v>1.9841004743135815</v>
      </c>
      <c r="J365" s="323">
        <v>1.3004</v>
      </c>
      <c r="K365" s="321"/>
      <c r="L365" s="321"/>
      <c r="M365" s="321"/>
      <c r="N365" s="321"/>
      <c r="O365" s="321"/>
      <c r="P365" s="294"/>
      <c r="Q365" s="294"/>
    </row>
    <row r="366" spans="1:17" ht="12" customHeight="1">
      <c r="A366" s="320" t="s">
        <v>855</v>
      </c>
      <c r="B366" s="321" t="s">
        <v>856</v>
      </c>
      <c r="C366" s="321" t="s">
        <v>109</v>
      </c>
      <c r="D366" s="321">
        <v>2138</v>
      </c>
      <c r="E366" s="319">
        <v>2444</v>
      </c>
      <c r="F366" s="322">
        <v>11.430246189917936</v>
      </c>
      <c r="G366" s="323">
        <v>3.14508276533593</v>
      </c>
      <c r="H366" s="323">
        <v>3.780663780663781</v>
      </c>
      <c r="I366" s="323">
        <v>1.9841004743135815</v>
      </c>
      <c r="J366" s="323">
        <v>1.3004</v>
      </c>
      <c r="K366" s="321"/>
      <c r="L366" s="321"/>
      <c r="M366" s="321"/>
      <c r="N366" s="321"/>
      <c r="O366" s="321"/>
      <c r="P366" s="294"/>
      <c r="Q366" s="294"/>
    </row>
    <row r="367" spans="1:17" ht="12" customHeight="1">
      <c r="A367" s="320" t="s">
        <v>857</v>
      </c>
      <c r="B367" s="321" t="s">
        <v>846</v>
      </c>
      <c r="C367" s="321" t="s">
        <v>109</v>
      </c>
      <c r="D367" s="321">
        <v>2215</v>
      </c>
      <c r="E367" s="319">
        <v>2467</v>
      </c>
      <c r="F367" s="322">
        <v>11.430246189917936</v>
      </c>
      <c r="G367" s="323">
        <v>3.14508276533593</v>
      </c>
      <c r="H367" s="323">
        <v>3.780663780663781</v>
      </c>
      <c r="I367" s="323">
        <v>1.9841004743135815</v>
      </c>
      <c r="J367" s="323">
        <v>1.3004</v>
      </c>
      <c r="K367" s="321"/>
      <c r="L367" s="321"/>
      <c r="M367" s="321"/>
      <c r="N367" s="321"/>
      <c r="O367" s="321"/>
      <c r="P367" s="294"/>
      <c r="Q367" s="294"/>
    </row>
    <row r="368" spans="1:17" ht="12" customHeight="1">
      <c r="A368" s="320" t="s">
        <v>858</v>
      </c>
      <c r="B368" s="321" t="s">
        <v>846</v>
      </c>
      <c r="C368" s="321" t="s">
        <v>109</v>
      </c>
      <c r="D368" s="321">
        <v>2215</v>
      </c>
      <c r="E368" s="319">
        <v>2467</v>
      </c>
      <c r="F368" s="322">
        <v>11.430246189917936</v>
      </c>
      <c r="G368" s="323">
        <v>3.14508276533593</v>
      </c>
      <c r="H368" s="323">
        <v>3.780663780663781</v>
      </c>
      <c r="I368" s="323">
        <v>1.9841004743135815</v>
      </c>
      <c r="J368" s="323">
        <v>1.3004</v>
      </c>
      <c r="K368" s="321"/>
      <c r="L368" s="321"/>
      <c r="M368" s="321"/>
      <c r="N368" s="321"/>
      <c r="O368" s="321"/>
      <c r="P368" s="294"/>
      <c r="Q368" s="294"/>
    </row>
    <row r="369" spans="1:17" ht="12" customHeight="1">
      <c r="A369" s="320" t="s">
        <v>859</v>
      </c>
      <c r="B369" s="321" t="s">
        <v>846</v>
      </c>
      <c r="C369" s="321" t="s">
        <v>109</v>
      </c>
      <c r="D369" s="321">
        <v>2215</v>
      </c>
      <c r="E369" s="319">
        <v>2467</v>
      </c>
      <c r="F369" s="322">
        <v>11.430246189917936</v>
      </c>
      <c r="G369" s="323">
        <v>3.14508276533593</v>
      </c>
      <c r="H369" s="323">
        <v>3.780663780663781</v>
      </c>
      <c r="I369" s="323">
        <v>1.9841004743135815</v>
      </c>
      <c r="J369" s="323">
        <v>1.3004</v>
      </c>
      <c r="K369" s="321"/>
      <c r="L369" s="321"/>
      <c r="M369" s="321"/>
      <c r="N369" s="321"/>
      <c r="O369" s="321"/>
      <c r="P369" s="294"/>
      <c r="Q369" s="294"/>
    </row>
    <row r="370" spans="1:17" ht="12" customHeight="1">
      <c r="A370" s="320" t="s">
        <v>860</v>
      </c>
      <c r="B370" s="321" t="s">
        <v>861</v>
      </c>
      <c r="C370" s="321" t="s">
        <v>109</v>
      </c>
      <c r="D370" s="321">
        <v>2138</v>
      </c>
      <c r="E370" s="319">
        <v>2444</v>
      </c>
      <c r="F370" s="322">
        <v>11.430246189917936</v>
      </c>
      <c r="G370" s="323">
        <v>3.14508276533593</v>
      </c>
      <c r="H370" s="323">
        <v>3.780663780663781</v>
      </c>
      <c r="I370" s="323">
        <v>1.9841004743135815</v>
      </c>
      <c r="J370" s="323">
        <v>1.3004</v>
      </c>
      <c r="K370" s="321"/>
      <c r="L370" s="321"/>
      <c r="M370" s="321"/>
      <c r="N370" s="321"/>
      <c r="O370" s="321"/>
      <c r="P370" s="294"/>
      <c r="Q370" s="294"/>
    </row>
    <row r="371" spans="1:17" ht="12" customHeight="1">
      <c r="A371" s="320" t="s">
        <v>862</v>
      </c>
      <c r="B371" s="321" t="s">
        <v>863</v>
      </c>
      <c r="C371" s="321" t="s">
        <v>109</v>
      </c>
      <c r="D371" s="321">
        <v>2627</v>
      </c>
      <c r="E371" s="319">
        <v>1702</v>
      </c>
      <c r="F371" s="322">
        <v>11.430246189917936</v>
      </c>
      <c r="G371" s="323">
        <v>3.14508276533593</v>
      </c>
      <c r="H371" s="323">
        <v>3.780663780663781</v>
      </c>
      <c r="I371" s="323">
        <v>1.9841004743135815</v>
      </c>
      <c r="J371" s="323">
        <v>1.3004</v>
      </c>
      <c r="K371" s="321"/>
      <c r="L371" s="321"/>
      <c r="M371" s="321"/>
      <c r="N371" s="321"/>
      <c r="O371" s="321"/>
      <c r="P371" s="294"/>
      <c r="Q371" s="294"/>
    </row>
    <row r="372" spans="1:17" ht="12" customHeight="1">
      <c r="A372" s="320" t="s">
        <v>864</v>
      </c>
      <c r="B372" s="321" t="s">
        <v>865</v>
      </c>
      <c r="C372" s="321" t="s">
        <v>109</v>
      </c>
      <c r="D372" s="321">
        <v>2655</v>
      </c>
      <c r="E372" s="319">
        <v>1513</v>
      </c>
      <c r="F372" s="322">
        <v>11.430246189917936</v>
      </c>
      <c r="G372" s="323">
        <v>3.14508276533593</v>
      </c>
      <c r="H372" s="323">
        <v>3.780663780663781</v>
      </c>
      <c r="I372" s="323">
        <v>1.9841004743135815</v>
      </c>
      <c r="J372" s="323">
        <v>1.3004</v>
      </c>
      <c r="K372" s="321"/>
      <c r="L372" s="321"/>
      <c r="M372" s="321"/>
      <c r="N372" s="321"/>
      <c r="O372" s="321"/>
      <c r="P372" s="294"/>
      <c r="Q372" s="294"/>
    </row>
    <row r="373" spans="1:17" ht="12" customHeight="1">
      <c r="A373" s="320" t="s">
        <v>866</v>
      </c>
      <c r="B373" s="321" t="s">
        <v>867</v>
      </c>
      <c r="C373" s="321" t="s">
        <v>109</v>
      </c>
      <c r="D373" s="321">
        <v>2215</v>
      </c>
      <c r="E373" s="319">
        <v>2467</v>
      </c>
      <c r="F373" s="322">
        <v>11.430246189917936</v>
      </c>
      <c r="G373" s="323">
        <v>3.14508276533593</v>
      </c>
      <c r="H373" s="323">
        <v>3.780663780663781</v>
      </c>
      <c r="I373" s="323">
        <v>1.9841004743135815</v>
      </c>
      <c r="J373" s="323">
        <v>1.3004</v>
      </c>
      <c r="K373" s="321"/>
      <c r="L373" s="321"/>
      <c r="M373" s="321"/>
      <c r="N373" s="321"/>
      <c r="O373" s="321"/>
      <c r="P373" s="294"/>
      <c r="Q373" s="294"/>
    </row>
    <row r="374" spans="1:17" ht="12" customHeight="1">
      <c r="A374" s="320" t="s">
        <v>868</v>
      </c>
      <c r="B374" s="321" t="s">
        <v>747</v>
      </c>
      <c r="C374" s="321" t="s">
        <v>109</v>
      </c>
      <c r="D374" s="321">
        <v>1797</v>
      </c>
      <c r="E374" s="319">
        <v>2918</v>
      </c>
      <c r="F374" s="322">
        <v>11.430246189917936</v>
      </c>
      <c r="G374" s="323">
        <v>3.14508276533593</v>
      </c>
      <c r="H374" s="323">
        <v>3.780663780663781</v>
      </c>
      <c r="I374" s="323">
        <v>1.9841004743135815</v>
      </c>
      <c r="J374" s="323">
        <v>1.3004</v>
      </c>
      <c r="K374" s="321"/>
      <c r="L374" s="321"/>
      <c r="M374" s="321"/>
      <c r="N374" s="321"/>
      <c r="O374" s="321"/>
      <c r="P374" s="294"/>
      <c r="Q374" s="294"/>
    </row>
    <row r="375" spans="1:17" ht="12" customHeight="1">
      <c r="A375" s="320" t="s">
        <v>869</v>
      </c>
      <c r="B375" s="321" t="s">
        <v>870</v>
      </c>
      <c r="C375" s="321" t="s">
        <v>871</v>
      </c>
      <c r="D375" s="321">
        <v>1288</v>
      </c>
      <c r="E375" s="319">
        <v>4514</v>
      </c>
      <c r="F375" s="322">
        <v>8.499413833528722</v>
      </c>
      <c r="G375" s="323">
        <v>3.972736124634859</v>
      </c>
      <c r="H375" s="323">
        <v>4.285714285714286</v>
      </c>
      <c r="I375" s="323">
        <v>2.271360812345514</v>
      </c>
      <c r="J375" s="323">
        <v>0.9808</v>
      </c>
      <c r="K375" s="321"/>
      <c r="L375" s="321"/>
      <c r="M375" s="321"/>
      <c r="N375" s="321"/>
      <c r="O375" s="321"/>
      <c r="P375" s="294"/>
      <c r="Q375" s="294"/>
    </row>
    <row r="376" spans="1:17" ht="12" customHeight="1">
      <c r="A376" s="320" t="s">
        <v>872</v>
      </c>
      <c r="B376" s="321" t="s">
        <v>870</v>
      </c>
      <c r="C376" s="321" t="s">
        <v>871</v>
      </c>
      <c r="D376" s="321">
        <v>1288</v>
      </c>
      <c r="E376" s="319">
        <v>4514</v>
      </c>
      <c r="F376" s="322">
        <v>8.499413833528722</v>
      </c>
      <c r="G376" s="323">
        <v>3.972736124634859</v>
      </c>
      <c r="H376" s="323">
        <v>4.285714285714286</v>
      </c>
      <c r="I376" s="323">
        <v>2.271360812345514</v>
      </c>
      <c r="J376" s="323">
        <v>0.9808</v>
      </c>
      <c r="K376" s="321"/>
      <c r="L376" s="321"/>
      <c r="M376" s="321"/>
      <c r="N376" s="321"/>
      <c r="O376" s="321"/>
      <c r="P376" s="294"/>
      <c r="Q376" s="294"/>
    </row>
    <row r="377" spans="1:17" ht="12" customHeight="1">
      <c r="A377" s="320" t="s">
        <v>873</v>
      </c>
      <c r="B377" s="321" t="s">
        <v>870</v>
      </c>
      <c r="C377" s="321" t="s">
        <v>871</v>
      </c>
      <c r="D377" s="321">
        <v>1288</v>
      </c>
      <c r="E377" s="319">
        <v>4514</v>
      </c>
      <c r="F377" s="322">
        <v>8.499413833528722</v>
      </c>
      <c r="G377" s="323">
        <v>3.972736124634859</v>
      </c>
      <c r="H377" s="323">
        <v>4.285714285714286</v>
      </c>
      <c r="I377" s="323">
        <v>2.271360812345514</v>
      </c>
      <c r="J377" s="323">
        <v>0.9808</v>
      </c>
      <c r="K377" s="321"/>
      <c r="L377" s="321"/>
      <c r="M377" s="321"/>
      <c r="N377" s="321"/>
      <c r="O377" s="321"/>
      <c r="P377" s="294"/>
      <c r="Q377" s="294"/>
    </row>
    <row r="378" spans="1:17" ht="12" customHeight="1">
      <c r="A378" s="320" t="s">
        <v>874</v>
      </c>
      <c r="B378" s="321" t="s">
        <v>875</v>
      </c>
      <c r="C378" s="321" t="s">
        <v>871</v>
      </c>
      <c r="D378" s="321">
        <v>1140</v>
      </c>
      <c r="E378" s="319">
        <v>4783</v>
      </c>
      <c r="F378" s="322">
        <v>8.499413833528722</v>
      </c>
      <c r="G378" s="323">
        <v>3.972736124634859</v>
      </c>
      <c r="H378" s="323">
        <v>4.285714285714286</v>
      </c>
      <c r="I378" s="323">
        <v>2.271360812345514</v>
      </c>
      <c r="J378" s="323">
        <v>0.9808</v>
      </c>
      <c r="K378" s="321"/>
      <c r="L378" s="321"/>
      <c r="M378" s="321"/>
      <c r="N378" s="321"/>
      <c r="O378" s="321"/>
      <c r="P378" s="294"/>
      <c r="Q378" s="294"/>
    </row>
    <row r="379" spans="1:17" ht="12" customHeight="1">
      <c r="A379" s="320" t="s">
        <v>876</v>
      </c>
      <c r="B379" s="321" t="s">
        <v>875</v>
      </c>
      <c r="C379" s="321" t="s">
        <v>871</v>
      </c>
      <c r="D379" s="321">
        <v>1140</v>
      </c>
      <c r="E379" s="319">
        <v>4783</v>
      </c>
      <c r="F379" s="322">
        <v>8.499413833528722</v>
      </c>
      <c r="G379" s="323">
        <v>3.972736124634859</v>
      </c>
      <c r="H379" s="323">
        <v>4.285714285714286</v>
      </c>
      <c r="I379" s="323">
        <v>2.271360812345514</v>
      </c>
      <c r="J379" s="323">
        <v>0.9808</v>
      </c>
      <c r="K379" s="321"/>
      <c r="L379" s="321"/>
      <c r="M379" s="321"/>
      <c r="N379" s="321"/>
      <c r="O379" s="321"/>
      <c r="P379" s="294"/>
      <c r="Q379" s="294"/>
    </row>
    <row r="380" spans="1:17" ht="12" customHeight="1">
      <c r="A380" s="320" t="s">
        <v>877</v>
      </c>
      <c r="B380" s="321" t="s">
        <v>875</v>
      </c>
      <c r="C380" s="321" t="s">
        <v>871</v>
      </c>
      <c r="D380" s="321">
        <v>1140</v>
      </c>
      <c r="E380" s="319">
        <v>4783</v>
      </c>
      <c r="F380" s="322">
        <v>8.499413833528722</v>
      </c>
      <c r="G380" s="323">
        <v>3.972736124634859</v>
      </c>
      <c r="H380" s="323">
        <v>4.285714285714286</v>
      </c>
      <c r="I380" s="323">
        <v>2.271360812345514</v>
      </c>
      <c r="J380" s="323">
        <v>0.9808</v>
      </c>
      <c r="K380" s="321"/>
      <c r="L380" s="321"/>
      <c r="M380" s="321"/>
      <c r="N380" s="321"/>
      <c r="O380" s="321"/>
      <c r="P380" s="294"/>
      <c r="Q380" s="294"/>
    </row>
    <row r="381" spans="1:17" ht="12" customHeight="1">
      <c r="A381" s="320" t="s">
        <v>878</v>
      </c>
      <c r="B381" s="321" t="s">
        <v>879</v>
      </c>
      <c r="C381" s="321" t="s">
        <v>871</v>
      </c>
      <c r="D381" s="321">
        <v>1140</v>
      </c>
      <c r="E381" s="319">
        <v>4783</v>
      </c>
      <c r="F381" s="322">
        <v>8.499413833528722</v>
      </c>
      <c r="G381" s="323">
        <v>3.972736124634859</v>
      </c>
      <c r="H381" s="323">
        <v>4.285714285714286</v>
      </c>
      <c r="I381" s="323">
        <v>2.271360812345514</v>
      </c>
      <c r="J381" s="323">
        <v>0.9808</v>
      </c>
      <c r="K381" s="321"/>
      <c r="L381" s="321"/>
      <c r="M381" s="321"/>
      <c r="N381" s="321"/>
      <c r="O381" s="321"/>
      <c r="P381" s="294"/>
      <c r="Q381" s="294"/>
    </row>
    <row r="382" spans="1:17" ht="12" customHeight="1">
      <c r="A382" s="320" t="s">
        <v>880</v>
      </c>
      <c r="B382" s="321" t="s">
        <v>881</v>
      </c>
      <c r="C382" s="321" t="s">
        <v>871</v>
      </c>
      <c r="D382" s="321">
        <v>1266</v>
      </c>
      <c r="E382" s="319">
        <v>3937</v>
      </c>
      <c r="F382" s="322">
        <v>8.499413833528722</v>
      </c>
      <c r="G382" s="323">
        <v>3.972736124634859</v>
      </c>
      <c r="H382" s="323">
        <v>4.285714285714286</v>
      </c>
      <c r="I382" s="323">
        <v>2.271360812345514</v>
      </c>
      <c r="J382" s="323">
        <v>0.9808</v>
      </c>
      <c r="K382" s="321"/>
      <c r="L382" s="321"/>
      <c r="M382" s="321"/>
      <c r="N382" s="321"/>
      <c r="O382" s="321"/>
      <c r="P382" s="294"/>
      <c r="Q382" s="294"/>
    </row>
    <row r="383" spans="1:17" ht="12" customHeight="1">
      <c r="A383" s="320" t="s">
        <v>882</v>
      </c>
      <c r="B383" s="321" t="s">
        <v>883</v>
      </c>
      <c r="C383" s="321" t="s">
        <v>871</v>
      </c>
      <c r="D383" s="321">
        <v>972</v>
      </c>
      <c r="E383" s="319">
        <v>4406</v>
      </c>
      <c r="F383" s="322">
        <v>8.499413833528722</v>
      </c>
      <c r="G383" s="323">
        <v>3.972736124634859</v>
      </c>
      <c r="H383" s="323">
        <v>4.285714285714286</v>
      </c>
      <c r="I383" s="323">
        <v>2.271360812345514</v>
      </c>
      <c r="J383" s="323">
        <v>0.9808</v>
      </c>
      <c r="K383" s="321"/>
      <c r="L383" s="321"/>
      <c r="M383" s="321"/>
      <c r="N383" s="321"/>
      <c r="O383" s="321"/>
      <c r="P383" s="294"/>
      <c r="Q383" s="294"/>
    </row>
    <row r="384" spans="1:17" ht="12" customHeight="1">
      <c r="A384" s="320" t="s">
        <v>884</v>
      </c>
      <c r="B384" s="321" t="s">
        <v>885</v>
      </c>
      <c r="C384" s="321" t="s">
        <v>871</v>
      </c>
      <c r="D384" s="321">
        <v>972</v>
      </c>
      <c r="E384" s="319">
        <v>4406</v>
      </c>
      <c r="F384" s="322">
        <v>8.499413833528722</v>
      </c>
      <c r="G384" s="323">
        <v>3.972736124634859</v>
      </c>
      <c r="H384" s="323">
        <v>4.285714285714286</v>
      </c>
      <c r="I384" s="323">
        <v>2.271360812345514</v>
      </c>
      <c r="J384" s="323">
        <v>0.9808</v>
      </c>
      <c r="K384" s="321"/>
      <c r="L384" s="321"/>
      <c r="M384" s="321"/>
      <c r="N384" s="321"/>
      <c r="O384" s="321"/>
      <c r="P384" s="294"/>
      <c r="Q384" s="294"/>
    </row>
    <row r="385" spans="1:17" ht="12" customHeight="1">
      <c r="A385" s="320" t="s">
        <v>886</v>
      </c>
      <c r="B385" s="321" t="s">
        <v>887</v>
      </c>
      <c r="C385" s="321" t="s">
        <v>871</v>
      </c>
      <c r="D385" s="321">
        <v>996</v>
      </c>
      <c r="E385" s="319">
        <v>5248</v>
      </c>
      <c r="F385" s="322">
        <v>8.499413833528722</v>
      </c>
      <c r="G385" s="323">
        <v>3.972736124634859</v>
      </c>
      <c r="H385" s="323">
        <v>4.285714285714286</v>
      </c>
      <c r="I385" s="323">
        <v>2.271360812345514</v>
      </c>
      <c r="J385" s="323">
        <v>0.9808</v>
      </c>
      <c r="K385" s="321"/>
      <c r="L385" s="321"/>
      <c r="M385" s="321"/>
      <c r="N385" s="321"/>
      <c r="O385" s="321"/>
      <c r="P385" s="294"/>
      <c r="Q385" s="294"/>
    </row>
    <row r="386" spans="1:17" ht="12" customHeight="1">
      <c r="A386" s="320" t="s">
        <v>888</v>
      </c>
      <c r="B386" s="321" t="s">
        <v>889</v>
      </c>
      <c r="C386" s="321" t="s">
        <v>871</v>
      </c>
      <c r="D386" s="321">
        <v>1140</v>
      </c>
      <c r="E386" s="319">
        <v>4783</v>
      </c>
      <c r="F386" s="322">
        <v>8.499413833528722</v>
      </c>
      <c r="G386" s="323">
        <v>3.972736124634859</v>
      </c>
      <c r="H386" s="323">
        <v>4.285714285714286</v>
      </c>
      <c r="I386" s="323">
        <v>2.271360812345514</v>
      </c>
      <c r="J386" s="323">
        <v>0.9808</v>
      </c>
      <c r="K386" s="321"/>
      <c r="L386" s="321"/>
      <c r="M386" s="321"/>
      <c r="N386" s="321"/>
      <c r="O386" s="321"/>
      <c r="P386" s="294"/>
      <c r="Q386" s="294"/>
    </row>
    <row r="387" spans="1:17" ht="12" customHeight="1">
      <c r="A387" s="320" t="s">
        <v>890</v>
      </c>
      <c r="B387" s="321" t="s">
        <v>889</v>
      </c>
      <c r="C387" s="321" t="s">
        <v>871</v>
      </c>
      <c r="D387" s="321">
        <v>1005</v>
      </c>
      <c r="E387" s="319">
        <v>4665</v>
      </c>
      <c r="F387" s="322">
        <v>8.499413833528722</v>
      </c>
      <c r="G387" s="323">
        <v>3.972736124634859</v>
      </c>
      <c r="H387" s="323">
        <v>4.285714285714286</v>
      </c>
      <c r="I387" s="323">
        <v>2.271360812345514</v>
      </c>
      <c r="J387" s="323">
        <v>0.9808</v>
      </c>
      <c r="K387" s="321"/>
      <c r="L387" s="321"/>
      <c r="M387" s="321"/>
      <c r="N387" s="321"/>
      <c r="O387" s="321"/>
      <c r="P387" s="294"/>
      <c r="Q387" s="294"/>
    </row>
    <row r="388" spans="1:17" ht="12" customHeight="1">
      <c r="A388" s="320" t="s">
        <v>891</v>
      </c>
      <c r="B388" s="321" t="s">
        <v>892</v>
      </c>
      <c r="C388" s="321" t="s">
        <v>871</v>
      </c>
      <c r="D388" s="321">
        <v>1033</v>
      </c>
      <c r="E388" s="319">
        <v>4393</v>
      </c>
      <c r="F388" s="322">
        <v>8.499413833528722</v>
      </c>
      <c r="G388" s="323">
        <v>3.972736124634859</v>
      </c>
      <c r="H388" s="323">
        <v>4.285714285714286</v>
      </c>
      <c r="I388" s="323">
        <v>2.271360812345514</v>
      </c>
      <c r="J388" s="323">
        <v>0.9808</v>
      </c>
      <c r="K388" s="321"/>
      <c r="L388" s="321"/>
      <c r="M388" s="321"/>
      <c r="N388" s="321"/>
      <c r="O388" s="321"/>
      <c r="P388" s="294"/>
      <c r="Q388" s="294"/>
    </row>
    <row r="389" spans="1:17" ht="12" customHeight="1">
      <c r="A389" s="320" t="s">
        <v>893</v>
      </c>
      <c r="B389" s="321" t="s">
        <v>892</v>
      </c>
      <c r="C389" s="321" t="s">
        <v>871</v>
      </c>
      <c r="D389" s="321">
        <v>1140</v>
      </c>
      <c r="E389" s="319">
        <v>4783</v>
      </c>
      <c r="F389" s="322">
        <v>8.499413833528722</v>
      </c>
      <c r="G389" s="323">
        <v>3.972736124634859</v>
      </c>
      <c r="H389" s="323">
        <v>4.285714285714286</v>
      </c>
      <c r="I389" s="323">
        <v>2.271360812345514</v>
      </c>
      <c r="J389" s="323">
        <v>0.9808</v>
      </c>
      <c r="K389" s="321"/>
      <c r="L389" s="321"/>
      <c r="M389" s="321"/>
      <c r="N389" s="321"/>
      <c r="O389" s="321"/>
      <c r="P389" s="294"/>
      <c r="Q389" s="294"/>
    </row>
    <row r="390" spans="1:17" ht="12" customHeight="1">
      <c r="A390" s="320" t="s">
        <v>894</v>
      </c>
      <c r="B390" s="321" t="s">
        <v>895</v>
      </c>
      <c r="C390" s="321" t="s">
        <v>871</v>
      </c>
      <c r="D390" s="321">
        <v>1031</v>
      </c>
      <c r="E390" s="319">
        <v>4646</v>
      </c>
      <c r="F390" s="322">
        <v>8.499413833528722</v>
      </c>
      <c r="G390" s="323">
        <v>3.972736124634859</v>
      </c>
      <c r="H390" s="323">
        <v>4.285714285714286</v>
      </c>
      <c r="I390" s="323">
        <v>2.271360812345514</v>
      </c>
      <c r="J390" s="323">
        <v>0.9808</v>
      </c>
      <c r="K390" s="321"/>
      <c r="L390" s="321"/>
      <c r="M390" s="321"/>
      <c r="N390" s="321"/>
      <c r="O390" s="321"/>
      <c r="P390" s="294"/>
      <c r="Q390" s="294"/>
    </row>
    <row r="391" spans="1:17" ht="12" customHeight="1">
      <c r="A391" s="320" t="s">
        <v>896</v>
      </c>
      <c r="B391" s="321" t="s">
        <v>895</v>
      </c>
      <c r="C391" s="321" t="s">
        <v>871</v>
      </c>
      <c r="D391" s="321">
        <v>1005</v>
      </c>
      <c r="E391" s="319">
        <v>4665</v>
      </c>
      <c r="F391" s="322">
        <v>8.499413833528722</v>
      </c>
      <c r="G391" s="323">
        <v>3.972736124634859</v>
      </c>
      <c r="H391" s="323">
        <v>4.285714285714286</v>
      </c>
      <c r="I391" s="323">
        <v>2.271360812345514</v>
      </c>
      <c r="J391" s="323">
        <v>0.9808</v>
      </c>
      <c r="K391" s="321"/>
      <c r="L391" s="321"/>
      <c r="M391" s="321"/>
      <c r="N391" s="321"/>
      <c r="O391" s="321"/>
      <c r="P391" s="294"/>
      <c r="Q391" s="294"/>
    </row>
    <row r="392" spans="1:17" ht="12" customHeight="1">
      <c r="A392" s="320" t="s">
        <v>897</v>
      </c>
      <c r="B392" s="321" t="s">
        <v>898</v>
      </c>
      <c r="C392" s="321" t="s">
        <v>871</v>
      </c>
      <c r="D392" s="321">
        <v>1005</v>
      </c>
      <c r="E392" s="319">
        <v>4665</v>
      </c>
      <c r="F392" s="322">
        <v>8.499413833528722</v>
      </c>
      <c r="G392" s="323">
        <v>3.972736124634859</v>
      </c>
      <c r="H392" s="323">
        <v>4.285714285714286</v>
      </c>
      <c r="I392" s="323">
        <v>2.271360812345514</v>
      </c>
      <c r="J392" s="323">
        <v>0.9808</v>
      </c>
      <c r="K392" s="321"/>
      <c r="L392" s="321"/>
      <c r="M392" s="321"/>
      <c r="N392" s="321"/>
      <c r="O392" s="321"/>
      <c r="P392" s="294"/>
      <c r="Q392" s="294"/>
    </row>
    <row r="393" spans="1:17" ht="12" customHeight="1">
      <c r="A393" s="320" t="s">
        <v>899</v>
      </c>
      <c r="B393" s="321" t="s">
        <v>898</v>
      </c>
      <c r="C393" s="321" t="s">
        <v>871</v>
      </c>
      <c r="D393" s="321">
        <v>1005</v>
      </c>
      <c r="E393" s="319">
        <v>4665</v>
      </c>
      <c r="F393" s="322">
        <v>8.499413833528722</v>
      </c>
      <c r="G393" s="323">
        <v>3.972736124634859</v>
      </c>
      <c r="H393" s="323">
        <v>4.285714285714286</v>
      </c>
      <c r="I393" s="323">
        <v>2.271360812345514</v>
      </c>
      <c r="J393" s="323">
        <v>0.9808</v>
      </c>
      <c r="K393" s="321"/>
      <c r="L393" s="321"/>
      <c r="M393" s="321"/>
      <c r="N393" s="321"/>
      <c r="O393" s="321"/>
      <c r="P393" s="294"/>
      <c r="Q393" s="294"/>
    </row>
    <row r="394" spans="1:17" ht="12" customHeight="1">
      <c r="A394" s="320" t="s">
        <v>900</v>
      </c>
      <c r="B394" s="321" t="s">
        <v>901</v>
      </c>
      <c r="C394" s="321" t="s">
        <v>871</v>
      </c>
      <c r="D394" s="321">
        <v>1475</v>
      </c>
      <c r="E394" s="319">
        <v>4279</v>
      </c>
      <c r="F394" s="322">
        <v>8.499413833528722</v>
      </c>
      <c r="G394" s="323">
        <v>3.972736124634859</v>
      </c>
      <c r="H394" s="323">
        <v>4.285714285714286</v>
      </c>
      <c r="I394" s="323">
        <v>2.271360812345514</v>
      </c>
      <c r="J394" s="323">
        <v>0.9808</v>
      </c>
      <c r="K394" s="321"/>
      <c r="L394" s="321"/>
      <c r="M394" s="321"/>
      <c r="N394" s="321"/>
      <c r="O394" s="321"/>
      <c r="P394" s="294"/>
      <c r="Q394" s="294"/>
    </row>
    <row r="395" spans="1:17" ht="12" customHeight="1">
      <c r="A395" s="320" t="s">
        <v>902</v>
      </c>
      <c r="B395" s="321" t="s">
        <v>903</v>
      </c>
      <c r="C395" s="321" t="s">
        <v>871</v>
      </c>
      <c r="D395" s="321">
        <v>1288</v>
      </c>
      <c r="E395" s="319">
        <v>4514</v>
      </c>
      <c r="F395" s="322">
        <v>8.499413833528722</v>
      </c>
      <c r="G395" s="323">
        <v>3.972736124634859</v>
      </c>
      <c r="H395" s="323">
        <v>4.285714285714286</v>
      </c>
      <c r="I395" s="323">
        <v>2.271360812345514</v>
      </c>
      <c r="J395" s="323">
        <v>0.9808</v>
      </c>
      <c r="K395" s="321"/>
      <c r="L395" s="321"/>
      <c r="M395" s="321"/>
      <c r="N395" s="321"/>
      <c r="O395" s="321"/>
      <c r="P395" s="294"/>
      <c r="Q395" s="294"/>
    </row>
    <row r="396" spans="1:17" ht="12" customHeight="1">
      <c r="A396" s="320" t="s">
        <v>904</v>
      </c>
      <c r="B396" s="321" t="s">
        <v>905</v>
      </c>
      <c r="C396" s="321" t="s">
        <v>871</v>
      </c>
      <c r="D396" s="321">
        <v>1288</v>
      </c>
      <c r="E396" s="319">
        <v>4514</v>
      </c>
      <c r="F396" s="322">
        <v>8.499413833528722</v>
      </c>
      <c r="G396" s="323">
        <v>3.972736124634859</v>
      </c>
      <c r="H396" s="323">
        <v>4.285714285714286</v>
      </c>
      <c r="I396" s="323">
        <v>2.271360812345514</v>
      </c>
      <c r="J396" s="323">
        <v>0.9808</v>
      </c>
      <c r="K396" s="321"/>
      <c r="L396" s="321"/>
      <c r="M396" s="321"/>
      <c r="N396" s="321"/>
      <c r="O396" s="321"/>
      <c r="P396" s="294"/>
      <c r="Q396" s="294"/>
    </row>
    <row r="397" spans="1:17" ht="12" customHeight="1">
      <c r="A397" s="320" t="s">
        <v>906</v>
      </c>
      <c r="B397" s="321" t="s">
        <v>907</v>
      </c>
      <c r="C397" s="321" t="s">
        <v>871</v>
      </c>
      <c r="D397" s="321">
        <v>1616</v>
      </c>
      <c r="E397" s="319">
        <v>3729</v>
      </c>
      <c r="F397" s="322">
        <v>8.499413833528722</v>
      </c>
      <c r="G397" s="323">
        <v>3.972736124634859</v>
      </c>
      <c r="H397" s="323">
        <v>4.285714285714286</v>
      </c>
      <c r="I397" s="323">
        <v>2.271360812345514</v>
      </c>
      <c r="J397" s="323">
        <v>0.9808</v>
      </c>
      <c r="K397" s="321"/>
      <c r="L397" s="321"/>
      <c r="M397" s="321"/>
      <c r="N397" s="321"/>
      <c r="O397" s="321"/>
      <c r="P397" s="294"/>
      <c r="Q397" s="294"/>
    </row>
    <row r="398" spans="1:17" ht="12" customHeight="1">
      <c r="A398" s="320" t="s">
        <v>908</v>
      </c>
      <c r="B398" s="321" t="s">
        <v>909</v>
      </c>
      <c r="C398" s="321" t="s">
        <v>871</v>
      </c>
      <c r="D398" s="321">
        <v>1376</v>
      </c>
      <c r="E398" s="319">
        <v>4708</v>
      </c>
      <c r="F398" s="322">
        <v>8.499413833528722</v>
      </c>
      <c r="G398" s="323">
        <v>3.972736124634859</v>
      </c>
      <c r="H398" s="323">
        <v>4.285714285714286</v>
      </c>
      <c r="I398" s="323">
        <v>2.271360812345514</v>
      </c>
      <c r="J398" s="323">
        <v>0.9808</v>
      </c>
      <c r="K398" s="321"/>
      <c r="L398" s="321"/>
      <c r="M398" s="321"/>
      <c r="N398" s="321"/>
      <c r="O398" s="321"/>
      <c r="P398" s="294"/>
      <c r="Q398" s="294"/>
    </row>
    <row r="399" spans="1:17" ht="12" customHeight="1">
      <c r="A399" s="320" t="s">
        <v>910</v>
      </c>
      <c r="B399" s="321" t="s">
        <v>473</v>
      </c>
      <c r="C399" s="321" t="s">
        <v>871</v>
      </c>
      <c r="D399" s="321">
        <v>1140</v>
      </c>
      <c r="E399" s="319">
        <v>4783</v>
      </c>
      <c r="F399" s="322">
        <v>8.499413833528722</v>
      </c>
      <c r="G399" s="323">
        <v>3.972736124634859</v>
      </c>
      <c r="H399" s="323">
        <v>4.285714285714286</v>
      </c>
      <c r="I399" s="323">
        <v>2.271360812345514</v>
      </c>
      <c r="J399" s="323">
        <v>0.9808</v>
      </c>
      <c r="K399" s="321"/>
      <c r="L399" s="321"/>
      <c r="M399" s="321"/>
      <c r="N399" s="321"/>
      <c r="O399" s="321"/>
      <c r="P399" s="294"/>
      <c r="Q399" s="294"/>
    </row>
    <row r="400" spans="1:17" ht="12" customHeight="1">
      <c r="A400" s="320" t="s">
        <v>911</v>
      </c>
      <c r="B400" s="321" t="s">
        <v>473</v>
      </c>
      <c r="C400" s="321" t="s">
        <v>871</v>
      </c>
      <c r="D400" s="321">
        <v>1140</v>
      </c>
      <c r="E400" s="319">
        <v>4783</v>
      </c>
      <c r="F400" s="322">
        <v>8.499413833528722</v>
      </c>
      <c r="G400" s="323">
        <v>3.972736124634859</v>
      </c>
      <c r="H400" s="323">
        <v>4.285714285714286</v>
      </c>
      <c r="I400" s="323">
        <v>2.271360812345514</v>
      </c>
      <c r="J400" s="323">
        <v>0.9808</v>
      </c>
      <c r="K400" s="321"/>
      <c r="L400" s="321"/>
      <c r="M400" s="321"/>
      <c r="N400" s="321"/>
      <c r="O400" s="321"/>
      <c r="P400" s="294"/>
      <c r="Q400" s="294"/>
    </row>
    <row r="401" spans="1:17" ht="12" customHeight="1">
      <c r="A401" s="320" t="s">
        <v>912</v>
      </c>
      <c r="B401" s="321" t="s">
        <v>913</v>
      </c>
      <c r="C401" s="321" t="s">
        <v>871</v>
      </c>
      <c r="D401" s="321">
        <v>1616</v>
      </c>
      <c r="E401" s="319">
        <v>3729</v>
      </c>
      <c r="F401" s="322">
        <v>8.499413833528722</v>
      </c>
      <c r="G401" s="323">
        <v>3.972736124634859</v>
      </c>
      <c r="H401" s="323">
        <v>4.285714285714286</v>
      </c>
      <c r="I401" s="323">
        <v>2.271360812345514</v>
      </c>
      <c r="J401" s="323">
        <v>0.9808</v>
      </c>
      <c r="K401" s="321"/>
      <c r="L401" s="321"/>
      <c r="M401" s="321"/>
      <c r="N401" s="321"/>
      <c r="O401" s="321"/>
      <c r="P401" s="294"/>
      <c r="Q401" s="294"/>
    </row>
    <row r="402" spans="1:17" ht="12" customHeight="1">
      <c r="A402" s="320" t="s">
        <v>914</v>
      </c>
      <c r="B402" s="321" t="s">
        <v>747</v>
      </c>
      <c r="C402" s="321" t="s">
        <v>915</v>
      </c>
      <c r="D402" s="321">
        <v>797</v>
      </c>
      <c r="E402" s="319">
        <v>5708</v>
      </c>
      <c r="F402" s="322">
        <v>12.3094958968347</v>
      </c>
      <c r="G402" s="323">
        <v>4.2940603700097375</v>
      </c>
      <c r="H402" s="323">
        <v>4.372294372294372</v>
      </c>
      <c r="I402" s="323">
        <v>2.271360812345514</v>
      </c>
      <c r="J402" s="323">
        <v>1.3008000000000002</v>
      </c>
      <c r="K402" s="321"/>
      <c r="L402" s="321"/>
      <c r="M402" s="321"/>
      <c r="N402" s="321"/>
      <c r="O402" s="321"/>
      <c r="P402" s="294"/>
      <c r="Q402" s="294"/>
    </row>
    <row r="403" spans="1:17" ht="12" customHeight="1">
      <c r="A403" s="320" t="s">
        <v>916</v>
      </c>
      <c r="B403" s="321" t="s">
        <v>747</v>
      </c>
      <c r="C403" s="321" t="s">
        <v>915</v>
      </c>
      <c r="D403" s="321">
        <v>797</v>
      </c>
      <c r="E403" s="319">
        <v>5708</v>
      </c>
      <c r="F403" s="322">
        <v>12.3094958968347</v>
      </c>
      <c r="G403" s="323">
        <v>4.2940603700097375</v>
      </c>
      <c r="H403" s="323">
        <v>4.372294372294372</v>
      </c>
      <c r="I403" s="323">
        <v>2.271360812345514</v>
      </c>
      <c r="J403" s="323">
        <v>1.3008000000000002</v>
      </c>
      <c r="K403" s="321"/>
      <c r="L403" s="321"/>
      <c r="M403" s="321"/>
      <c r="N403" s="321"/>
      <c r="O403" s="321"/>
      <c r="P403" s="294"/>
      <c r="Q403" s="294"/>
    </row>
    <row r="404" spans="1:17" ht="12" customHeight="1">
      <c r="A404" s="320" t="s">
        <v>917</v>
      </c>
      <c r="B404" s="321" t="s">
        <v>747</v>
      </c>
      <c r="C404" s="321" t="s">
        <v>915</v>
      </c>
      <c r="D404" s="321">
        <v>797</v>
      </c>
      <c r="E404" s="319">
        <v>5708</v>
      </c>
      <c r="F404" s="322">
        <v>12.3094958968347</v>
      </c>
      <c r="G404" s="323">
        <v>4.2940603700097375</v>
      </c>
      <c r="H404" s="323">
        <v>4.372294372294372</v>
      </c>
      <c r="I404" s="323">
        <v>2.271360812345514</v>
      </c>
      <c r="J404" s="323">
        <v>1.3008000000000002</v>
      </c>
      <c r="K404" s="321"/>
      <c r="L404" s="321"/>
      <c r="M404" s="321"/>
      <c r="N404" s="321"/>
      <c r="O404" s="321"/>
      <c r="P404" s="294"/>
      <c r="Q404" s="294"/>
    </row>
    <row r="405" spans="1:17" ht="12" customHeight="1">
      <c r="A405" s="320" t="s">
        <v>918</v>
      </c>
      <c r="B405" s="321" t="s">
        <v>919</v>
      </c>
      <c r="C405" s="321" t="s">
        <v>915</v>
      </c>
      <c r="D405" s="321">
        <v>886</v>
      </c>
      <c r="E405" s="319">
        <v>5708</v>
      </c>
      <c r="F405" s="322">
        <v>12.3094958968347</v>
      </c>
      <c r="G405" s="323">
        <v>4.2940603700097375</v>
      </c>
      <c r="H405" s="323">
        <v>4.372294372294372</v>
      </c>
      <c r="I405" s="323">
        <v>2.271360812345514</v>
      </c>
      <c r="J405" s="323">
        <v>1.3008000000000002</v>
      </c>
      <c r="K405" s="321"/>
      <c r="L405" s="321"/>
      <c r="M405" s="321"/>
      <c r="N405" s="321"/>
      <c r="O405" s="321"/>
      <c r="P405" s="294"/>
      <c r="Q405" s="294"/>
    </row>
    <row r="406" spans="1:17" ht="12" customHeight="1">
      <c r="A406" s="320" t="s">
        <v>920</v>
      </c>
      <c r="B406" s="321" t="s">
        <v>903</v>
      </c>
      <c r="C406" s="321" t="s">
        <v>915</v>
      </c>
      <c r="D406" s="321">
        <v>610</v>
      </c>
      <c r="E406" s="319">
        <v>6579</v>
      </c>
      <c r="F406" s="322">
        <v>12.3094958968347</v>
      </c>
      <c r="G406" s="323">
        <v>4.2940603700097375</v>
      </c>
      <c r="H406" s="323">
        <v>4.372294372294372</v>
      </c>
      <c r="I406" s="323">
        <v>2.271360812345514</v>
      </c>
      <c r="J406" s="323">
        <v>1.3008000000000002</v>
      </c>
      <c r="K406" s="321"/>
      <c r="L406" s="321"/>
      <c r="M406" s="321"/>
      <c r="N406" s="321"/>
      <c r="O406" s="321"/>
      <c r="P406" s="294"/>
      <c r="Q406" s="294"/>
    </row>
    <row r="407" spans="1:17" ht="12" customHeight="1">
      <c r="A407" s="320" t="s">
        <v>921</v>
      </c>
      <c r="B407" s="321" t="s">
        <v>922</v>
      </c>
      <c r="C407" s="321" t="s">
        <v>915</v>
      </c>
      <c r="D407" s="321">
        <v>824</v>
      </c>
      <c r="E407" s="319">
        <v>6273</v>
      </c>
      <c r="F407" s="322">
        <v>12.3094958968347</v>
      </c>
      <c r="G407" s="323">
        <v>4.2940603700097375</v>
      </c>
      <c r="H407" s="323">
        <v>4.372294372294372</v>
      </c>
      <c r="I407" s="323">
        <v>2.271360812345514</v>
      </c>
      <c r="J407" s="323">
        <v>1.3008000000000002</v>
      </c>
      <c r="K407" s="321"/>
      <c r="L407" s="321"/>
      <c r="M407" s="321"/>
      <c r="N407" s="321"/>
      <c r="O407" s="321"/>
      <c r="P407" s="294"/>
      <c r="Q407" s="294"/>
    </row>
    <row r="408" spans="1:17" ht="12" customHeight="1">
      <c r="A408" s="320" t="s">
        <v>923</v>
      </c>
      <c r="B408" s="321" t="s">
        <v>924</v>
      </c>
      <c r="C408" s="321" t="s">
        <v>915</v>
      </c>
      <c r="D408" s="321">
        <v>610</v>
      </c>
      <c r="E408" s="319">
        <v>6579</v>
      </c>
      <c r="F408" s="322">
        <v>12.3094958968347</v>
      </c>
      <c r="G408" s="323">
        <v>4.2940603700097375</v>
      </c>
      <c r="H408" s="323">
        <v>4.372294372294372</v>
      </c>
      <c r="I408" s="323">
        <v>2.271360812345514</v>
      </c>
      <c r="J408" s="323">
        <v>1.3008000000000002</v>
      </c>
      <c r="K408" s="321"/>
      <c r="L408" s="321"/>
      <c r="M408" s="321"/>
      <c r="N408" s="321"/>
      <c r="O408" s="321"/>
      <c r="P408" s="294"/>
      <c r="Q408" s="294"/>
    </row>
    <row r="409" spans="1:17" ht="12" customHeight="1">
      <c r="A409" s="320" t="s">
        <v>925</v>
      </c>
      <c r="B409" s="321" t="s">
        <v>926</v>
      </c>
      <c r="C409" s="321" t="s">
        <v>915</v>
      </c>
      <c r="D409" s="321">
        <v>654</v>
      </c>
      <c r="E409" s="319">
        <v>5968</v>
      </c>
      <c r="F409" s="322">
        <v>12.3094958968347</v>
      </c>
      <c r="G409" s="323">
        <v>4.2940603700097375</v>
      </c>
      <c r="H409" s="323">
        <v>4.372294372294372</v>
      </c>
      <c r="I409" s="323">
        <v>2.271360812345514</v>
      </c>
      <c r="J409" s="323">
        <v>1.3008000000000002</v>
      </c>
      <c r="K409" s="321"/>
      <c r="L409" s="321"/>
      <c r="M409" s="321"/>
      <c r="N409" s="321"/>
      <c r="O409" s="321"/>
      <c r="P409" s="294"/>
      <c r="Q409" s="294"/>
    </row>
    <row r="410" spans="1:17" ht="12" customHeight="1">
      <c r="A410" s="320" t="s">
        <v>927</v>
      </c>
      <c r="B410" s="321" t="s">
        <v>926</v>
      </c>
      <c r="C410" s="321" t="s">
        <v>915</v>
      </c>
      <c r="D410" s="321">
        <v>797</v>
      </c>
      <c r="E410" s="319">
        <v>5708</v>
      </c>
      <c r="F410" s="322">
        <v>12.3094958968347</v>
      </c>
      <c r="G410" s="323">
        <v>4.2940603700097375</v>
      </c>
      <c r="H410" s="323">
        <v>4.372294372294372</v>
      </c>
      <c r="I410" s="323">
        <v>2.271360812345514</v>
      </c>
      <c r="J410" s="323">
        <v>1.3008000000000002</v>
      </c>
      <c r="K410" s="321"/>
      <c r="L410" s="321"/>
      <c r="M410" s="321"/>
      <c r="N410" s="321"/>
      <c r="O410" s="321"/>
      <c r="P410" s="294"/>
      <c r="Q410" s="294"/>
    </row>
    <row r="411" spans="1:17" ht="12" customHeight="1">
      <c r="A411" s="320" t="s">
        <v>928</v>
      </c>
      <c r="B411" s="321" t="s">
        <v>929</v>
      </c>
      <c r="C411" s="321" t="s">
        <v>915</v>
      </c>
      <c r="D411" s="321">
        <v>654</v>
      </c>
      <c r="E411" s="319">
        <v>5968</v>
      </c>
      <c r="F411" s="322">
        <v>12.3094958968347</v>
      </c>
      <c r="G411" s="323">
        <v>4.2940603700097375</v>
      </c>
      <c r="H411" s="323">
        <v>4.372294372294372</v>
      </c>
      <c r="I411" s="323">
        <v>2.271360812345514</v>
      </c>
      <c r="J411" s="323">
        <v>1.3008000000000002</v>
      </c>
      <c r="K411" s="321"/>
      <c r="L411" s="321"/>
      <c r="M411" s="321"/>
      <c r="N411" s="321"/>
      <c r="O411" s="321"/>
      <c r="P411" s="294"/>
      <c r="Q411" s="294"/>
    </row>
    <row r="412" spans="1:17" ht="12" customHeight="1">
      <c r="A412" s="320" t="s">
        <v>930</v>
      </c>
      <c r="B412" s="321" t="s">
        <v>931</v>
      </c>
      <c r="C412" s="321" t="s">
        <v>915</v>
      </c>
      <c r="D412" s="321">
        <v>621</v>
      </c>
      <c r="E412" s="319">
        <v>6201</v>
      </c>
      <c r="F412" s="322">
        <v>12.3094958968347</v>
      </c>
      <c r="G412" s="323">
        <v>4.2940603700097375</v>
      </c>
      <c r="H412" s="323">
        <v>4.372294372294372</v>
      </c>
      <c r="I412" s="323">
        <v>2.271360812345514</v>
      </c>
      <c r="J412" s="323">
        <v>1.3008000000000002</v>
      </c>
      <c r="K412" s="321"/>
      <c r="L412" s="321"/>
      <c r="M412" s="321"/>
      <c r="N412" s="321"/>
      <c r="O412" s="321"/>
      <c r="P412" s="294"/>
      <c r="Q412" s="294"/>
    </row>
    <row r="413" spans="1:17" ht="12" customHeight="1">
      <c r="A413" s="320" t="s">
        <v>932</v>
      </c>
      <c r="B413" s="321" t="s">
        <v>931</v>
      </c>
      <c r="C413" s="321" t="s">
        <v>915</v>
      </c>
      <c r="D413" s="321">
        <v>621</v>
      </c>
      <c r="E413" s="319">
        <v>6201</v>
      </c>
      <c r="F413" s="322">
        <v>12.3094958968347</v>
      </c>
      <c r="G413" s="323">
        <v>4.2940603700097375</v>
      </c>
      <c r="H413" s="323">
        <v>4.372294372294372</v>
      </c>
      <c r="I413" s="323">
        <v>2.271360812345514</v>
      </c>
      <c r="J413" s="323">
        <v>1.3008000000000002</v>
      </c>
      <c r="K413" s="321"/>
      <c r="L413" s="321"/>
      <c r="M413" s="321"/>
      <c r="N413" s="321"/>
      <c r="O413" s="321"/>
      <c r="P413" s="294"/>
      <c r="Q413" s="294"/>
    </row>
    <row r="414" spans="1:17" ht="12" customHeight="1">
      <c r="A414" s="320" t="s">
        <v>933</v>
      </c>
      <c r="B414" s="321" t="s">
        <v>934</v>
      </c>
      <c r="C414" s="321" t="s">
        <v>915</v>
      </c>
      <c r="D414" s="321">
        <v>625</v>
      </c>
      <c r="E414" s="319">
        <v>6160</v>
      </c>
      <c r="F414" s="322">
        <v>12.3094958968347</v>
      </c>
      <c r="G414" s="323">
        <v>4.2940603700097375</v>
      </c>
      <c r="H414" s="323">
        <v>4.372294372294372</v>
      </c>
      <c r="I414" s="323">
        <v>2.271360812345514</v>
      </c>
      <c r="J414" s="323">
        <v>1.3008000000000002</v>
      </c>
      <c r="K414" s="321"/>
      <c r="L414" s="321"/>
      <c r="M414" s="321"/>
      <c r="N414" s="321"/>
      <c r="O414" s="321"/>
      <c r="P414" s="294"/>
      <c r="Q414" s="294"/>
    </row>
    <row r="415" spans="1:17" ht="12" customHeight="1">
      <c r="A415" s="320" t="s">
        <v>935</v>
      </c>
      <c r="B415" s="321" t="s">
        <v>934</v>
      </c>
      <c r="C415" s="321" t="s">
        <v>915</v>
      </c>
      <c r="D415" s="321">
        <v>625</v>
      </c>
      <c r="E415" s="319">
        <v>6160</v>
      </c>
      <c r="F415" s="322">
        <v>12.3094958968347</v>
      </c>
      <c r="G415" s="323">
        <v>4.2940603700097375</v>
      </c>
      <c r="H415" s="323">
        <v>4.372294372294372</v>
      </c>
      <c r="I415" s="323">
        <v>2.271360812345514</v>
      </c>
      <c r="J415" s="323">
        <v>1.3008000000000002</v>
      </c>
      <c r="K415" s="321"/>
      <c r="L415" s="321"/>
      <c r="M415" s="321"/>
      <c r="N415" s="321"/>
      <c r="O415" s="321"/>
      <c r="P415" s="294"/>
      <c r="Q415" s="294"/>
    </row>
    <row r="416" spans="1:17" ht="12" customHeight="1">
      <c r="A416" s="320" t="s">
        <v>936</v>
      </c>
      <c r="B416" s="321" t="s">
        <v>937</v>
      </c>
      <c r="C416" s="321" t="s">
        <v>915</v>
      </c>
      <c r="D416" s="321">
        <v>497</v>
      </c>
      <c r="E416" s="319">
        <v>6544</v>
      </c>
      <c r="F416" s="322">
        <v>12.3094958968347</v>
      </c>
      <c r="G416" s="323">
        <v>4.2940603700097375</v>
      </c>
      <c r="H416" s="323">
        <v>4.372294372294372</v>
      </c>
      <c r="I416" s="323">
        <v>2.271360812345514</v>
      </c>
      <c r="J416" s="323">
        <v>1.3008000000000002</v>
      </c>
      <c r="K416" s="321"/>
      <c r="L416" s="321"/>
      <c r="M416" s="321"/>
      <c r="N416" s="321"/>
      <c r="O416" s="321"/>
      <c r="P416" s="294"/>
      <c r="Q416" s="294"/>
    </row>
    <row r="417" spans="1:17" ht="12" customHeight="1">
      <c r="A417" s="320" t="s">
        <v>938</v>
      </c>
      <c r="B417" s="321" t="s">
        <v>937</v>
      </c>
      <c r="C417" s="321" t="s">
        <v>915</v>
      </c>
      <c r="D417" s="321">
        <v>497</v>
      </c>
      <c r="E417" s="319">
        <v>6544</v>
      </c>
      <c r="F417" s="322">
        <v>12.3094958968347</v>
      </c>
      <c r="G417" s="323">
        <v>4.2940603700097375</v>
      </c>
      <c r="H417" s="323">
        <v>4.372294372294372</v>
      </c>
      <c r="I417" s="323">
        <v>2.271360812345514</v>
      </c>
      <c r="J417" s="323">
        <v>1.3008000000000002</v>
      </c>
      <c r="K417" s="321"/>
      <c r="L417" s="321"/>
      <c r="M417" s="321"/>
      <c r="N417" s="321"/>
      <c r="O417" s="321"/>
      <c r="P417" s="294"/>
      <c r="Q417" s="294"/>
    </row>
    <row r="418" spans="1:17" ht="12" customHeight="1">
      <c r="A418" s="320" t="s">
        <v>939</v>
      </c>
      <c r="B418" s="321" t="s">
        <v>940</v>
      </c>
      <c r="C418" s="321" t="s">
        <v>915</v>
      </c>
      <c r="D418" s="321">
        <v>625</v>
      </c>
      <c r="E418" s="319">
        <v>6160</v>
      </c>
      <c r="F418" s="322">
        <v>12.3094958968347</v>
      </c>
      <c r="G418" s="323">
        <v>4.2940603700097375</v>
      </c>
      <c r="H418" s="323">
        <v>4.372294372294372</v>
      </c>
      <c r="I418" s="323">
        <v>2.271360812345514</v>
      </c>
      <c r="J418" s="323">
        <v>1.3008000000000002</v>
      </c>
      <c r="K418" s="321"/>
      <c r="L418" s="321"/>
      <c r="M418" s="321"/>
      <c r="N418" s="321"/>
      <c r="O418" s="321"/>
      <c r="P418" s="294"/>
      <c r="Q418" s="294"/>
    </row>
    <row r="419" spans="1:17" ht="12" customHeight="1">
      <c r="A419" s="320" t="s">
        <v>941</v>
      </c>
      <c r="B419" s="321" t="s">
        <v>940</v>
      </c>
      <c r="C419" s="321" t="s">
        <v>915</v>
      </c>
      <c r="D419" s="321">
        <v>625</v>
      </c>
      <c r="E419" s="319">
        <v>6160</v>
      </c>
      <c r="F419" s="322">
        <v>12.3094958968347</v>
      </c>
      <c r="G419" s="323">
        <v>4.2940603700097375</v>
      </c>
      <c r="H419" s="323">
        <v>4.372294372294372</v>
      </c>
      <c r="I419" s="323">
        <v>2.271360812345514</v>
      </c>
      <c r="J419" s="323">
        <v>1.3008000000000002</v>
      </c>
      <c r="K419" s="321"/>
      <c r="L419" s="321"/>
      <c r="M419" s="321"/>
      <c r="N419" s="321"/>
      <c r="O419" s="321"/>
      <c r="P419" s="294"/>
      <c r="Q419" s="294"/>
    </row>
    <row r="420" spans="1:17" ht="12" customHeight="1">
      <c r="A420" s="320" t="s">
        <v>942</v>
      </c>
      <c r="B420" s="321" t="s">
        <v>943</v>
      </c>
      <c r="C420" s="321" t="s">
        <v>915</v>
      </c>
      <c r="D420" s="321">
        <v>666</v>
      </c>
      <c r="E420" s="319">
        <v>6258</v>
      </c>
      <c r="F420" s="322">
        <v>12.3094958968347</v>
      </c>
      <c r="G420" s="323">
        <v>4.2940603700097375</v>
      </c>
      <c r="H420" s="323">
        <v>4.372294372294372</v>
      </c>
      <c r="I420" s="323">
        <v>2.271360812345514</v>
      </c>
      <c r="J420" s="323">
        <v>1.3008000000000002</v>
      </c>
      <c r="K420" s="321"/>
      <c r="L420" s="321"/>
      <c r="M420" s="321"/>
      <c r="N420" s="321"/>
      <c r="O420" s="321"/>
      <c r="P420" s="294"/>
      <c r="Q420" s="294"/>
    </row>
    <row r="421" spans="1:17" ht="12" customHeight="1">
      <c r="A421" s="320" t="s">
        <v>944</v>
      </c>
      <c r="B421" s="321" t="s">
        <v>943</v>
      </c>
      <c r="C421" s="321" t="s">
        <v>915</v>
      </c>
      <c r="D421" s="321">
        <v>666</v>
      </c>
      <c r="E421" s="319">
        <v>6258</v>
      </c>
      <c r="F421" s="322">
        <v>12.3094958968347</v>
      </c>
      <c r="G421" s="323">
        <v>4.2940603700097375</v>
      </c>
      <c r="H421" s="323">
        <v>4.372294372294372</v>
      </c>
      <c r="I421" s="323">
        <v>2.271360812345514</v>
      </c>
      <c r="J421" s="323">
        <v>1.3008000000000002</v>
      </c>
      <c r="K421" s="321"/>
      <c r="L421" s="321"/>
      <c r="M421" s="321"/>
      <c r="N421" s="321"/>
      <c r="O421" s="321"/>
      <c r="P421" s="294"/>
      <c r="Q421" s="294"/>
    </row>
    <row r="422" spans="1:17" ht="12" customHeight="1">
      <c r="A422" s="320" t="s">
        <v>945</v>
      </c>
      <c r="B422" s="321" t="s">
        <v>946</v>
      </c>
      <c r="C422" s="321" t="s">
        <v>915</v>
      </c>
      <c r="D422" s="321">
        <v>996</v>
      </c>
      <c r="E422" s="319">
        <v>5248</v>
      </c>
      <c r="F422" s="322">
        <v>12.3094958968347</v>
      </c>
      <c r="G422" s="323">
        <v>4.2940603700097375</v>
      </c>
      <c r="H422" s="323">
        <v>4.372294372294372</v>
      </c>
      <c r="I422" s="323">
        <v>2.271360812345514</v>
      </c>
      <c r="J422" s="323">
        <v>1.3008000000000002</v>
      </c>
      <c r="K422" s="321"/>
      <c r="L422" s="321"/>
      <c r="M422" s="321"/>
      <c r="N422" s="321"/>
      <c r="O422" s="321"/>
      <c r="P422" s="294"/>
      <c r="Q422" s="294"/>
    </row>
    <row r="423" spans="1:17" ht="12" customHeight="1">
      <c r="A423" s="320" t="s">
        <v>947</v>
      </c>
      <c r="B423" s="321" t="s">
        <v>946</v>
      </c>
      <c r="C423" s="321" t="s">
        <v>915</v>
      </c>
      <c r="D423" s="321">
        <v>996</v>
      </c>
      <c r="E423" s="319">
        <v>5248</v>
      </c>
      <c r="F423" s="322">
        <v>12.3094958968347</v>
      </c>
      <c r="G423" s="323">
        <v>4.2940603700097375</v>
      </c>
      <c r="H423" s="323">
        <v>4.372294372294372</v>
      </c>
      <c r="I423" s="323">
        <v>2.271360812345514</v>
      </c>
      <c r="J423" s="323">
        <v>1.3008000000000002</v>
      </c>
      <c r="K423" s="321"/>
      <c r="L423" s="321"/>
      <c r="M423" s="321"/>
      <c r="N423" s="321"/>
      <c r="O423" s="321"/>
      <c r="P423" s="294"/>
      <c r="Q423" s="294"/>
    </row>
    <row r="424" spans="1:17" ht="12" customHeight="1">
      <c r="A424" s="320" t="s">
        <v>948</v>
      </c>
      <c r="B424" s="321" t="s">
        <v>946</v>
      </c>
      <c r="C424" s="321" t="s">
        <v>915</v>
      </c>
      <c r="D424" s="321">
        <v>996</v>
      </c>
      <c r="E424" s="319">
        <v>5248</v>
      </c>
      <c r="F424" s="322">
        <v>12.3094958968347</v>
      </c>
      <c r="G424" s="323">
        <v>4.2940603700097375</v>
      </c>
      <c r="H424" s="323">
        <v>4.372294372294372</v>
      </c>
      <c r="I424" s="323">
        <v>2.271360812345514</v>
      </c>
      <c r="J424" s="323">
        <v>1.3008000000000002</v>
      </c>
      <c r="K424" s="321"/>
      <c r="L424" s="321"/>
      <c r="M424" s="321"/>
      <c r="N424" s="321"/>
      <c r="O424" s="321"/>
      <c r="P424" s="294"/>
      <c r="Q424" s="294"/>
    </row>
    <row r="425" spans="1:17" ht="12" customHeight="1">
      <c r="A425" s="320" t="s">
        <v>949</v>
      </c>
      <c r="B425" s="321" t="s">
        <v>950</v>
      </c>
      <c r="C425" s="321" t="s">
        <v>915</v>
      </c>
      <c r="D425" s="321">
        <v>797</v>
      </c>
      <c r="E425" s="319">
        <v>5708</v>
      </c>
      <c r="F425" s="322">
        <v>12.3094958968347</v>
      </c>
      <c r="G425" s="323">
        <v>4.2940603700097375</v>
      </c>
      <c r="H425" s="323">
        <v>4.372294372294372</v>
      </c>
      <c r="I425" s="323">
        <v>2.271360812345514</v>
      </c>
      <c r="J425" s="323">
        <v>1.3008000000000002</v>
      </c>
      <c r="K425" s="321"/>
      <c r="L425" s="321"/>
      <c r="M425" s="321"/>
      <c r="N425" s="321"/>
      <c r="O425" s="321"/>
      <c r="P425" s="294"/>
      <c r="Q425" s="294"/>
    </row>
    <row r="426" spans="1:17" ht="12" customHeight="1">
      <c r="A426" s="320" t="s">
        <v>951</v>
      </c>
      <c r="B426" s="321" t="s">
        <v>950</v>
      </c>
      <c r="C426" s="321" t="s">
        <v>915</v>
      </c>
      <c r="D426" s="321">
        <v>886</v>
      </c>
      <c r="E426" s="319">
        <v>5708</v>
      </c>
      <c r="F426" s="322">
        <v>12.3094958968347</v>
      </c>
      <c r="G426" s="323">
        <v>4.2940603700097375</v>
      </c>
      <c r="H426" s="323">
        <v>4.372294372294372</v>
      </c>
      <c r="I426" s="323">
        <v>2.271360812345514</v>
      </c>
      <c r="J426" s="323">
        <v>1.3008000000000002</v>
      </c>
      <c r="K426" s="321"/>
      <c r="L426" s="321"/>
      <c r="M426" s="321"/>
      <c r="N426" s="321"/>
      <c r="O426" s="321"/>
      <c r="P426" s="294"/>
      <c r="Q426" s="294"/>
    </row>
    <row r="427" spans="1:17" ht="12" customHeight="1">
      <c r="A427" s="320" t="s">
        <v>952</v>
      </c>
      <c r="B427" s="321" t="s">
        <v>233</v>
      </c>
      <c r="C427" s="321" t="s">
        <v>915</v>
      </c>
      <c r="D427" s="321">
        <v>886</v>
      </c>
      <c r="E427" s="319">
        <v>5708</v>
      </c>
      <c r="F427" s="322">
        <v>12.3094958968347</v>
      </c>
      <c r="G427" s="323">
        <v>4.2940603700097375</v>
      </c>
      <c r="H427" s="323">
        <v>4.372294372294372</v>
      </c>
      <c r="I427" s="323">
        <v>2.271360812345514</v>
      </c>
      <c r="J427" s="323">
        <v>1.3008000000000002</v>
      </c>
      <c r="K427" s="321"/>
      <c r="L427" s="321"/>
      <c r="M427" s="321"/>
      <c r="N427" s="321"/>
      <c r="O427" s="321"/>
      <c r="P427" s="294"/>
      <c r="Q427" s="294"/>
    </row>
    <row r="428" spans="1:17" ht="12" customHeight="1">
      <c r="A428" s="320" t="s">
        <v>953</v>
      </c>
      <c r="B428" s="321" t="s">
        <v>954</v>
      </c>
      <c r="C428" s="321" t="s">
        <v>915</v>
      </c>
      <c r="D428" s="321">
        <v>996</v>
      </c>
      <c r="E428" s="319">
        <v>5248</v>
      </c>
      <c r="F428" s="322">
        <v>12.3094958968347</v>
      </c>
      <c r="G428" s="323">
        <v>4.2940603700097375</v>
      </c>
      <c r="H428" s="323">
        <v>4.372294372294372</v>
      </c>
      <c r="I428" s="323">
        <v>2.271360812345514</v>
      </c>
      <c r="J428" s="323">
        <v>1.3008000000000002</v>
      </c>
      <c r="K428" s="321"/>
      <c r="L428" s="321"/>
      <c r="M428" s="321"/>
      <c r="N428" s="321"/>
      <c r="O428" s="321"/>
      <c r="P428" s="294"/>
      <c r="Q428" s="294"/>
    </row>
    <row r="429" spans="1:17" ht="12" customHeight="1">
      <c r="A429" s="320" t="s">
        <v>955</v>
      </c>
      <c r="B429" s="321" t="s">
        <v>729</v>
      </c>
      <c r="C429" s="321" t="s">
        <v>915</v>
      </c>
      <c r="D429" s="321">
        <v>797</v>
      </c>
      <c r="E429" s="319">
        <v>5708</v>
      </c>
      <c r="F429" s="322">
        <v>12.3094958968347</v>
      </c>
      <c r="G429" s="323">
        <v>4.2940603700097375</v>
      </c>
      <c r="H429" s="323">
        <v>4.372294372294372</v>
      </c>
      <c r="I429" s="323">
        <v>2.271360812345514</v>
      </c>
      <c r="J429" s="323">
        <v>1.3008000000000002</v>
      </c>
      <c r="K429" s="321"/>
      <c r="L429" s="321"/>
      <c r="M429" s="321"/>
      <c r="N429" s="321"/>
      <c r="O429" s="321"/>
      <c r="P429" s="294"/>
      <c r="Q429" s="294"/>
    </row>
    <row r="430" spans="1:17" ht="12" customHeight="1">
      <c r="A430" s="320" t="s">
        <v>956</v>
      </c>
      <c r="B430" s="321" t="s">
        <v>957</v>
      </c>
      <c r="C430" s="321" t="s">
        <v>915</v>
      </c>
      <c r="D430" s="321">
        <v>886</v>
      </c>
      <c r="E430" s="319">
        <v>5708</v>
      </c>
      <c r="F430" s="322">
        <v>12.3094958968347</v>
      </c>
      <c r="G430" s="323">
        <v>4.2940603700097375</v>
      </c>
      <c r="H430" s="323">
        <v>4.372294372294372</v>
      </c>
      <c r="I430" s="323">
        <v>2.271360812345514</v>
      </c>
      <c r="J430" s="323">
        <v>1.3008000000000002</v>
      </c>
      <c r="K430" s="321"/>
      <c r="L430" s="321"/>
      <c r="M430" s="321"/>
      <c r="N430" s="321"/>
      <c r="O430" s="321"/>
      <c r="P430" s="294"/>
      <c r="Q430" s="294"/>
    </row>
    <row r="431" spans="1:17" ht="12" customHeight="1">
      <c r="A431" s="320" t="s">
        <v>958</v>
      </c>
      <c r="B431" s="321" t="s">
        <v>959</v>
      </c>
      <c r="C431" s="321" t="s">
        <v>960</v>
      </c>
      <c r="D431" s="321">
        <v>1014</v>
      </c>
      <c r="E431" s="319">
        <v>5615</v>
      </c>
      <c r="F431" s="322">
        <v>11.430246189917936</v>
      </c>
      <c r="G431" s="323">
        <v>4.527750730282377</v>
      </c>
      <c r="H431" s="323">
        <v>4.090909090909092</v>
      </c>
      <c r="I431" s="323">
        <v>2.271360812345514</v>
      </c>
      <c r="J431" s="323">
        <v>0.9452</v>
      </c>
      <c r="K431" s="321"/>
      <c r="L431" s="321"/>
      <c r="M431" s="321"/>
      <c r="N431" s="321"/>
      <c r="O431" s="321"/>
      <c r="P431" s="294"/>
      <c r="Q431" s="294"/>
    </row>
    <row r="432" spans="1:17" ht="12" customHeight="1">
      <c r="A432" s="320" t="s">
        <v>961</v>
      </c>
      <c r="B432" s="321" t="s">
        <v>959</v>
      </c>
      <c r="C432" s="321" t="s">
        <v>960</v>
      </c>
      <c r="D432" s="321">
        <v>1014</v>
      </c>
      <c r="E432" s="319">
        <v>5615</v>
      </c>
      <c r="F432" s="322">
        <v>11.430246189917936</v>
      </c>
      <c r="G432" s="323">
        <v>4.527750730282377</v>
      </c>
      <c r="H432" s="323">
        <v>4.090909090909092</v>
      </c>
      <c r="I432" s="323">
        <v>2.271360812345514</v>
      </c>
      <c r="J432" s="323">
        <v>0.9452</v>
      </c>
      <c r="K432" s="321"/>
      <c r="L432" s="321"/>
      <c r="M432" s="321"/>
      <c r="N432" s="321"/>
      <c r="O432" s="321"/>
      <c r="P432" s="294"/>
      <c r="Q432" s="294"/>
    </row>
    <row r="433" spans="1:17" ht="12" customHeight="1">
      <c r="A433" s="320" t="s">
        <v>962</v>
      </c>
      <c r="B433" s="321" t="s">
        <v>959</v>
      </c>
      <c r="C433" s="321" t="s">
        <v>960</v>
      </c>
      <c r="D433" s="321">
        <v>1014</v>
      </c>
      <c r="E433" s="319">
        <v>5615</v>
      </c>
      <c r="F433" s="322">
        <v>11.430246189917936</v>
      </c>
      <c r="G433" s="323">
        <v>4.527750730282377</v>
      </c>
      <c r="H433" s="323">
        <v>4.090909090909092</v>
      </c>
      <c r="I433" s="323">
        <v>2.271360812345514</v>
      </c>
      <c r="J433" s="323">
        <v>0.9452</v>
      </c>
      <c r="K433" s="321"/>
      <c r="L433" s="321"/>
      <c r="M433" s="321"/>
      <c r="N433" s="321"/>
      <c r="O433" s="321"/>
      <c r="P433" s="294"/>
      <c r="Q433" s="294"/>
    </row>
    <row r="434" spans="1:17" ht="12" customHeight="1">
      <c r="A434" s="320" t="s">
        <v>963</v>
      </c>
      <c r="B434" s="321" t="s">
        <v>964</v>
      </c>
      <c r="C434" s="321" t="s">
        <v>960</v>
      </c>
      <c r="D434" s="321">
        <v>728</v>
      </c>
      <c r="E434" s="319">
        <v>6331</v>
      </c>
      <c r="F434" s="322">
        <v>11.430246189917936</v>
      </c>
      <c r="G434" s="323">
        <v>4.527750730282377</v>
      </c>
      <c r="H434" s="323">
        <v>4.090909090909092</v>
      </c>
      <c r="I434" s="323">
        <v>2.271360812345514</v>
      </c>
      <c r="J434" s="323">
        <v>0.9452</v>
      </c>
      <c r="K434" s="321"/>
      <c r="L434" s="321"/>
      <c r="M434" s="321"/>
      <c r="N434" s="321"/>
      <c r="O434" s="321"/>
      <c r="P434" s="294"/>
      <c r="Q434" s="294"/>
    </row>
    <row r="435" spans="1:17" ht="12" customHeight="1">
      <c r="A435" s="320" t="s">
        <v>965</v>
      </c>
      <c r="B435" s="321" t="s">
        <v>964</v>
      </c>
      <c r="C435" s="321" t="s">
        <v>960</v>
      </c>
      <c r="D435" s="321">
        <v>752</v>
      </c>
      <c r="E435" s="319">
        <v>6536</v>
      </c>
      <c r="F435" s="322">
        <v>11.430246189917936</v>
      </c>
      <c r="G435" s="323">
        <v>4.527750730282377</v>
      </c>
      <c r="H435" s="323">
        <v>4.090909090909092</v>
      </c>
      <c r="I435" s="323">
        <v>2.271360812345514</v>
      </c>
      <c r="J435" s="323">
        <v>0.9452</v>
      </c>
      <c r="K435" s="321"/>
      <c r="L435" s="321"/>
      <c r="M435" s="321"/>
      <c r="N435" s="321"/>
      <c r="O435" s="321"/>
      <c r="P435" s="294"/>
      <c r="Q435" s="294"/>
    </row>
    <row r="436" spans="1:17" ht="12" customHeight="1">
      <c r="A436" s="320" t="s">
        <v>966</v>
      </c>
      <c r="B436" s="321" t="s">
        <v>967</v>
      </c>
      <c r="C436" s="321" t="s">
        <v>960</v>
      </c>
      <c r="D436" s="321">
        <v>824</v>
      </c>
      <c r="E436" s="319">
        <v>6273</v>
      </c>
      <c r="F436" s="322">
        <v>11.430246189917936</v>
      </c>
      <c r="G436" s="323">
        <v>4.527750730282377</v>
      </c>
      <c r="H436" s="323">
        <v>4.090909090909092</v>
      </c>
      <c r="I436" s="323">
        <v>2.271360812345514</v>
      </c>
      <c r="J436" s="323">
        <v>0.9452</v>
      </c>
      <c r="K436" s="321"/>
      <c r="L436" s="321"/>
      <c r="M436" s="321"/>
      <c r="N436" s="321"/>
      <c r="O436" s="321"/>
      <c r="P436" s="294"/>
      <c r="Q436" s="294"/>
    </row>
    <row r="437" spans="1:17" ht="12" customHeight="1">
      <c r="A437" s="320" t="s">
        <v>968</v>
      </c>
      <c r="B437" s="321" t="s">
        <v>967</v>
      </c>
      <c r="C437" s="321" t="s">
        <v>960</v>
      </c>
      <c r="D437" s="321">
        <v>728</v>
      </c>
      <c r="E437" s="319">
        <v>6331</v>
      </c>
      <c r="F437" s="322">
        <v>11.430246189917936</v>
      </c>
      <c r="G437" s="323">
        <v>4.527750730282377</v>
      </c>
      <c r="H437" s="323">
        <v>4.090909090909092</v>
      </c>
      <c r="I437" s="323">
        <v>2.271360812345514</v>
      </c>
      <c r="J437" s="323">
        <v>0.9452</v>
      </c>
      <c r="K437" s="321"/>
      <c r="L437" s="321"/>
      <c r="M437" s="321"/>
      <c r="N437" s="321"/>
      <c r="O437" s="321"/>
      <c r="P437" s="294"/>
      <c r="Q437" s="294"/>
    </row>
    <row r="438" spans="1:17" ht="12" customHeight="1">
      <c r="A438" s="320" t="s">
        <v>969</v>
      </c>
      <c r="B438" s="321" t="s">
        <v>970</v>
      </c>
      <c r="C438" s="321" t="s">
        <v>960</v>
      </c>
      <c r="D438" s="321">
        <v>728</v>
      </c>
      <c r="E438" s="319">
        <v>6331</v>
      </c>
      <c r="F438" s="322">
        <v>11.430246189917936</v>
      </c>
      <c r="G438" s="323">
        <v>4.527750730282377</v>
      </c>
      <c r="H438" s="323">
        <v>4.090909090909092</v>
      </c>
      <c r="I438" s="323">
        <v>2.271360812345514</v>
      </c>
      <c r="J438" s="323">
        <v>0.9452</v>
      </c>
      <c r="K438" s="321"/>
      <c r="L438" s="321"/>
      <c r="M438" s="321"/>
      <c r="N438" s="321"/>
      <c r="O438" s="321"/>
      <c r="P438" s="294"/>
      <c r="Q438" s="294"/>
    </row>
    <row r="439" spans="1:17" ht="12" customHeight="1">
      <c r="A439" s="320" t="s">
        <v>971</v>
      </c>
      <c r="B439" s="321" t="s">
        <v>970</v>
      </c>
      <c r="C439" s="321" t="s">
        <v>960</v>
      </c>
      <c r="D439" s="321">
        <v>824</v>
      </c>
      <c r="E439" s="319">
        <v>6273</v>
      </c>
      <c r="F439" s="322">
        <v>11.430246189917936</v>
      </c>
      <c r="G439" s="323">
        <v>4.527750730282377</v>
      </c>
      <c r="H439" s="323">
        <v>4.090909090909092</v>
      </c>
      <c r="I439" s="323">
        <v>2.271360812345514</v>
      </c>
      <c r="J439" s="323">
        <v>0.9452</v>
      </c>
      <c r="K439" s="321"/>
      <c r="L439" s="321"/>
      <c r="M439" s="321"/>
      <c r="N439" s="321"/>
      <c r="O439" s="321"/>
      <c r="P439" s="294"/>
      <c r="Q439" s="294"/>
    </row>
    <row r="440" spans="1:17" ht="12" customHeight="1">
      <c r="A440" s="320" t="s">
        <v>972</v>
      </c>
      <c r="B440" s="321" t="s">
        <v>973</v>
      </c>
      <c r="C440" s="321" t="s">
        <v>960</v>
      </c>
      <c r="D440" s="321">
        <v>728</v>
      </c>
      <c r="E440" s="319">
        <v>6331</v>
      </c>
      <c r="F440" s="322">
        <v>11.430246189917936</v>
      </c>
      <c r="G440" s="323">
        <v>4.527750730282377</v>
      </c>
      <c r="H440" s="323">
        <v>4.090909090909092</v>
      </c>
      <c r="I440" s="323">
        <v>2.271360812345514</v>
      </c>
      <c r="J440" s="323">
        <v>0.9452</v>
      </c>
      <c r="K440" s="321"/>
      <c r="L440" s="321"/>
      <c r="M440" s="321"/>
      <c r="N440" s="321"/>
      <c r="O440" s="321"/>
      <c r="P440" s="294"/>
      <c r="Q440" s="294"/>
    </row>
    <row r="441" spans="1:17" ht="12" customHeight="1">
      <c r="A441" s="320" t="s">
        <v>974</v>
      </c>
      <c r="B441" s="321" t="s">
        <v>975</v>
      </c>
      <c r="C441" s="321" t="s">
        <v>960</v>
      </c>
      <c r="D441" s="321">
        <v>996</v>
      </c>
      <c r="E441" s="319">
        <v>5248</v>
      </c>
      <c r="F441" s="322">
        <v>11.430246189917936</v>
      </c>
      <c r="G441" s="323">
        <v>4.527750730282377</v>
      </c>
      <c r="H441" s="323">
        <v>4.090909090909092</v>
      </c>
      <c r="I441" s="323">
        <v>2.271360812345514</v>
      </c>
      <c r="J441" s="323">
        <v>0.9452</v>
      </c>
      <c r="K441" s="321"/>
      <c r="L441" s="321"/>
      <c r="M441" s="321"/>
      <c r="N441" s="321"/>
      <c r="O441" s="321"/>
      <c r="P441" s="294"/>
      <c r="Q441" s="294"/>
    </row>
    <row r="442" spans="1:17" ht="12" customHeight="1">
      <c r="A442" s="320" t="s">
        <v>976</v>
      </c>
      <c r="B442" s="321" t="s">
        <v>977</v>
      </c>
      <c r="C442" s="321" t="s">
        <v>960</v>
      </c>
      <c r="D442" s="321">
        <v>1288</v>
      </c>
      <c r="E442" s="319">
        <v>4514</v>
      </c>
      <c r="F442" s="322">
        <v>11.430246189917936</v>
      </c>
      <c r="G442" s="323">
        <v>4.527750730282377</v>
      </c>
      <c r="H442" s="323">
        <v>4.090909090909092</v>
      </c>
      <c r="I442" s="323">
        <v>2.271360812345514</v>
      </c>
      <c r="J442" s="323">
        <v>0.9452</v>
      </c>
      <c r="K442" s="321"/>
      <c r="L442" s="321"/>
      <c r="M442" s="321"/>
      <c r="N442" s="321"/>
      <c r="O442" s="321"/>
      <c r="P442" s="294"/>
      <c r="Q442" s="294"/>
    </row>
    <row r="443" spans="1:17" ht="12" customHeight="1">
      <c r="A443" s="320" t="s">
        <v>978</v>
      </c>
      <c r="B443" s="321" t="s">
        <v>747</v>
      </c>
      <c r="C443" s="321" t="s">
        <v>960</v>
      </c>
      <c r="D443" s="321">
        <v>1014</v>
      </c>
      <c r="E443" s="319">
        <v>5615</v>
      </c>
      <c r="F443" s="322">
        <v>11.430246189917936</v>
      </c>
      <c r="G443" s="323">
        <v>4.527750730282377</v>
      </c>
      <c r="H443" s="323">
        <v>4.090909090909092</v>
      </c>
      <c r="I443" s="323">
        <v>2.271360812345514</v>
      </c>
      <c r="J443" s="323">
        <v>0.9452</v>
      </c>
      <c r="K443" s="321"/>
      <c r="L443" s="321"/>
      <c r="M443" s="321"/>
      <c r="N443" s="321"/>
      <c r="O443" s="321"/>
      <c r="P443" s="294"/>
      <c r="Q443" s="294"/>
    </row>
    <row r="444" spans="1:17" ht="12" customHeight="1">
      <c r="A444" s="320" t="s">
        <v>979</v>
      </c>
      <c r="B444" s="321" t="s">
        <v>980</v>
      </c>
      <c r="C444" s="321" t="s">
        <v>960</v>
      </c>
      <c r="D444" s="321">
        <v>886</v>
      </c>
      <c r="E444" s="319">
        <v>5708</v>
      </c>
      <c r="F444" s="322">
        <v>11.430246189917936</v>
      </c>
      <c r="G444" s="323">
        <v>4.527750730282377</v>
      </c>
      <c r="H444" s="323">
        <v>4.090909090909092</v>
      </c>
      <c r="I444" s="323">
        <v>2.271360812345514</v>
      </c>
      <c r="J444" s="323">
        <v>0.9452</v>
      </c>
      <c r="K444" s="321"/>
      <c r="L444" s="321"/>
      <c r="M444" s="321"/>
      <c r="N444" s="321"/>
      <c r="O444" s="321"/>
      <c r="P444" s="294"/>
      <c r="Q444" s="294"/>
    </row>
    <row r="445" spans="1:17" ht="12" customHeight="1">
      <c r="A445" s="320" t="s">
        <v>981</v>
      </c>
      <c r="B445" s="321" t="s">
        <v>982</v>
      </c>
      <c r="C445" s="321" t="s">
        <v>960</v>
      </c>
      <c r="D445" s="321">
        <v>1014</v>
      </c>
      <c r="E445" s="319">
        <v>5615</v>
      </c>
      <c r="F445" s="322">
        <v>11.430246189917936</v>
      </c>
      <c r="G445" s="323">
        <v>4.527750730282377</v>
      </c>
      <c r="H445" s="323">
        <v>4.090909090909092</v>
      </c>
      <c r="I445" s="323">
        <v>2.271360812345514</v>
      </c>
      <c r="J445" s="323">
        <v>0.9452</v>
      </c>
      <c r="K445" s="321"/>
      <c r="L445" s="321"/>
      <c r="M445" s="321"/>
      <c r="N445" s="321"/>
      <c r="O445" s="321"/>
      <c r="P445" s="294"/>
      <c r="Q445" s="294"/>
    </row>
    <row r="446" spans="1:17" ht="12" customHeight="1">
      <c r="A446" s="320" t="s">
        <v>983</v>
      </c>
      <c r="B446" s="321" t="s">
        <v>469</v>
      </c>
      <c r="C446" s="321" t="s">
        <v>960</v>
      </c>
      <c r="D446" s="321">
        <v>1376</v>
      </c>
      <c r="E446" s="319">
        <v>4708</v>
      </c>
      <c r="F446" s="322">
        <v>11.430246189917936</v>
      </c>
      <c r="G446" s="323">
        <v>4.527750730282377</v>
      </c>
      <c r="H446" s="323">
        <v>4.090909090909092</v>
      </c>
      <c r="I446" s="323">
        <v>2.271360812345514</v>
      </c>
      <c r="J446" s="323">
        <v>0.9452</v>
      </c>
      <c r="K446" s="321"/>
      <c r="L446" s="321"/>
      <c r="M446" s="321"/>
      <c r="N446" s="321"/>
      <c r="O446" s="321"/>
      <c r="P446" s="294"/>
      <c r="Q446" s="294"/>
    </row>
    <row r="447" spans="1:17" ht="12" customHeight="1">
      <c r="A447" s="320" t="s">
        <v>984</v>
      </c>
      <c r="B447" s="321" t="s">
        <v>985</v>
      </c>
      <c r="C447" s="321" t="s">
        <v>960</v>
      </c>
      <c r="D447" s="321">
        <v>1376</v>
      </c>
      <c r="E447" s="319">
        <v>4708</v>
      </c>
      <c r="F447" s="322">
        <v>11.430246189917936</v>
      </c>
      <c r="G447" s="323">
        <v>4.527750730282377</v>
      </c>
      <c r="H447" s="323">
        <v>4.090909090909092</v>
      </c>
      <c r="I447" s="323">
        <v>2.271360812345514</v>
      </c>
      <c r="J447" s="323">
        <v>0.9452</v>
      </c>
      <c r="K447" s="321"/>
      <c r="L447" s="321"/>
      <c r="M447" s="321"/>
      <c r="N447" s="321"/>
      <c r="O447" s="321"/>
      <c r="P447" s="294"/>
      <c r="Q447" s="294"/>
    </row>
    <row r="448" spans="1:17" ht="12" customHeight="1">
      <c r="A448" s="320" t="s">
        <v>986</v>
      </c>
      <c r="B448" s="321" t="s">
        <v>985</v>
      </c>
      <c r="C448" s="321" t="s">
        <v>960</v>
      </c>
      <c r="D448" s="321">
        <v>1376</v>
      </c>
      <c r="E448" s="319">
        <v>4708</v>
      </c>
      <c r="F448" s="322">
        <v>11.430246189917936</v>
      </c>
      <c r="G448" s="323">
        <v>4.527750730282377</v>
      </c>
      <c r="H448" s="323">
        <v>4.090909090909092</v>
      </c>
      <c r="I448" s="323">
        <v>2.271360812345514</v>
      </c>
      <c r="J448" s="323">
        <v>0.9452</v>
      </c>
      <c r="K448" s="321"/>
      <c r="L448" s="321"/>
      <c r="M448" s="321"/>
      <c r="N448" s="321"/>
      <c r="O448" s="321"/>
      <c r="P448" s="294"/>
      <c r="Q448" s="294"/>
    </row>
    <row r="449" spans="1:17" ht="12" customHeight="1">
      <c r="A449" s="320" t="s">
        <v>987</v>
      </c>
      <c r="B449" s="321" t="s">
        <v>988</v>
      </c>
      <c r="C449" s="321" t="s">
        <v>960</v>
      </c>
      <c r="D449" s="321">
        <v>1014</v>
      </c>
      <c r="E449" s="319">
        <v>5615</v>
      </c>
      <c r="F449" s="322">
        <v>11.430246189917936</v>
      </c>
      <c r="G449" s="323">
        <v>4.527750730282377</v>
      </c>
      <c r="H449" s="323">
        <v>4.090909090909092</v>
      </c>
      <c r="I449" s="323">
        <v>2.271360812345514</v>
      </c>
      <c r="J449" s="323">
        <v>0.9452</v>
      </c>
      <c r="K449" s="321"/>
      <c r="L449" s="321"/>
      <c r="M449" s="321"/>
      <c r="N449" s="321"/>
      <c r="O449" s="321"/>
      <c r="P449" s="294"/>
      <c r="Q449" s="294"/>
    </row>
    <row r="450" spans="1:17" ht="12" customHeight="1">
      <c r="A450" s="320" t="s">
        <v>989</v>
      </c>
      <c r="B450" s="321" t="s">
        <v>990</v>
      </c>
      <c r="C450" s="321" t="s">
        <v>960</v>
      </c>
      <c r="D450" s="321">
        <v>728</v>
      </c>
      <c r="E450" s="319">
        <v>6331</v>
      </c>
      <c r="F450" s="322">
        <v>11.430246189917936</v>
      </c>
      <c r="G450" s="323">
        <v>4.527750730282377</v>
      </c>
      <c r="H450" s="323">
        <v>4.090909090909092</v>
      </c>
      <c r="I450" s="323">
        <v>2.271360812345514</v>
      </c>
      <c r="J450" s="323">
        <v>0.9452</v>
      </c>
      <c r="K450" s="321"/>
      <c r="L450" s="321"/>
      <c r="M450" s="321"/>
      <c r="N450" s="321"/>
      <c r="O450" s="321"/>
      <c r="P450" s="294"/>
      <c r="Q450" s="294"/>
    </row>
    <row r="451" spans="1:17" ht="12" customHeight="1">
      <c r="A451" s="320" t="s">
        <v>991</v>
      </c>
      <c r="B451" s="321" t="s">
        <v>992</v>
      </c>
      <c r="C451" s="321" t="s">
        <v>993</v>
      </c>
      <c r="D451" s="321">
        <v>626</v>
      </c>
      <c r="E451" s="319">
        <v>6569</v>
      </c>
      <c r="F451" s="322">
        <v>14.654161781946073</v>
      </c>
      <c r="G451" s="323">
        <v>3.8169425511197668</v>
      </c>
      <c r="H451" s="323">
        <v>4.754689754689755</v>
      </c>
      <c r="I451" s="323">
        <v>2.1577927717282384</v>
      </c>
      <c r="J451" s="323">
        <v>1.1276000000000002</v>
      </c>
      <c r="K451" s="321"/>
      <c r="L451" s="321"/>
      <c r="M451" s="321"/>
      <c r="N451" s="321"/>
      <c r="O451" s="321"/>
      <c r="P451" s="294"/>
      <c r="Q451" s="294"/>
    </row>
    <row r="452" spans="1:17" ht="12" customHeight="1">
      <c r="A452" s="320" t="s">
        <v>994</v>
      </c>
      <c r="B452" s="321" t="s">
        <v>995</v>
      </c>
      <c r="C452" s="321" t="s">
        <v>993</v>
      </c>
      <c r="D452" s="321">
        <v>626</v>
      </c>
      <c r="E452" s="319">
        <v>6569</v>
      </c>
      <c r="F452" s="322">
        <v>14.654161781946073</v>
      </c>
      <c r="G452" s="323">
        <v>3.8169425511197668</v>
      </c>
      <c r="H452" s="323">
        <v>4.754689754689755</v>
      </c>
      <c r="I452" s="323">
        <v>2.1577927717282384</v>
      </c>
      <c r="J452" s="323">
        <v>1.1276000000000002</v>
      </c>
      <c r="K452" s="321"/>
      <c r="L452" s="321"/>
      <c r="M452" s="321"/>
      <c r="N452" s="321"/>
      <c r="O452" s="321"/>
      <c r="P452" s="294"/>
      <c r="Q452" s="294"/>
    </row>
    <row r="453" spans="1:17" ht="12" customHeight="1">
      <c r="A453" s="320" t="s">
        <v>996</v>
      </c>
      <c r="B453" s="321" t="s">
        <v>997</v>
      </c>
      <c r="C453" s="321" t="s">
        <v>993</v>
      </c>
      <c r="D453" s="321">
        <v>626</v>
      </c>
      <c r="E453" s="319">
        <v>6569</v>
      </c>
      <c r="F453" s="322">
        <v>14.654161781946073</v>
      </c>
      <c r="G453" s="323">
        <v>3.8169425511197668</v>
      </c>
      <c r="H453" s="323">
        <v>4.754689754689755</v>
      </c>
      <c r="I453" s="323">
        <v>2.1577927717282384</v>
      </c>
      <c r="J453" s="323">
        <v>1.1276000000000002</v>
      </c>
      <c r="K453" s="321"/>
      <c r="L453" s="321"/>
      <c r="M453" s="321"/>
      <c r="N453" s="321"/>
      <c r="O453" s="321"/>
      <c r="P453" s="294"/>
      <c r="Q453" s="294"/>
    </row>
    <row r="454" spans="1:17" ht="12" customHeight="1">
      <c r="A454" s="320" t="s">
        <v>998</v>
      </c>
      <c r="B454" s="321" t="s">
        <v>997</v>
      </c>
      <c r="C454" s="321" t="s">
        <v>993</v>
      </c>
      <c r="D454" s="321">
        <v>626</v>
      </c>
      <c r="E454" s="319">
        <v>6569</v>
      </c>
      <c r="F454" s="322">
        <v>14.654161781946073</v>
      </c>
      <c r="G454" s="323">
        <v>3.8169425511197668</v>
      </c>
      <c r="H454" s="323">
        <v>4.754689754689755</v>
      </c>
      <c r="I454" s="323">
        <v>2.1577927717282384</v>
      </c>
      <c r="J454" s="323">
        <v>1.1276000000000002</v>
      </c>
      <c r="K454" s="321"/>
      <c r="L454" s="321"/>
      <c r="M454" s="321"/>
      <c r="N454" s="321"/>
      <c r="O454" s="321"/>
      <c r="P454" s="294"/>
      <c r="Q454" s="294"/>
    </row>
    <row r="455" spans="1:17" ht="12" customHeight="1">
      <c r="A455" s="320" t="s">
        <v>999</v>
      </c>
      <c r="B455" s="321" t="s">
        <v>1000</v>
      </c>
      <c r="C455" s="321" t="s">
        <v>993</v>
      </c>
      <c r="D455" s="321">
        <v>490</v>
      </c>
      <c r="E455" s="319">
        <v>7101</v>
      </c>
      <c r="F455" s="322">
        <v>14.654161781946073</v>
      </c>
      <c r="G455" s="323">
        <v>3.8169425511197668</v>
      </c>
      <c r="H455" s="323">
        <v>4.754689754689755</v>
      </c>
      <c r="I455" s="323">
        <v>2.1577927717282384</v>
      </c>
      <c r="J455" s="323">
        <v>1.1276000000000002</v>
      </c>
      <c r="K455" s="321"/>
      <c r="L455" s="321"/>
      <c r="M455" s="321"/>
      <c r="N455" s="321"/>
      <c r="O455" s="321"/>
      <c r="P455" s="294"/>
      <c r="Q455" s="294"/>
    </row>
    <row r="456" spans="1:17" ht="12" customHeight="1">
      <c r="A456" s="320" t="s">
        <v>1001</v>
      </c>
      <c r="B456" s="321" t="s">
        <v>1000</v>
      </c>
      <c r="C456" s="321" t="s">
        <v>993</v>
      </c>
      <c r="D456" s="321">
        <v>483</v>
      </c>
      <c r="E456" s="319">
        <v>6979</v>
      </c>
      <c r="F456" s="322">
        <v>14.654161781946073</v>
      </c>
      <c r="G456" s="323">
        <v>3.8169425511197668</v>
      </c>
      <c r="H456" s="323">
        <v>4.754689754689755</v>
      </c>
      <c r="I456" s="323">
        <v>2.1577927717282384</v>
      </c>
      <c r="J456" s="323">
        <v>1.1276000000000002</v>
      </c>
      <c r="K456" s="321"/>
      <c r="L456" s="321"/>
      <c r="M456" s="321"/>
      <c r="N456" s="321"/>
      <c r="O456" s="321"/>
      <c r="P456" s="294"/>
      <c r="Q456" s="294"/>
    </row>
    <row r="457" spans="1:17" ht="12" customHeight="1">
      <c r="A457" s="320" t="s">
        <v>1002</v>
      </c>
      <c r="B457" s="321" t="s">
        <v>1003</v>
      </c>
      <c r="C457" s="321" t="s">
        <v>993</v>
      </c>
      <c r="D457" s="321">
        <v>490</v>
      </c>
      <c r="E457" s="319">
        <v>7101</v>
      </c>
      <c r="F457" s="322">
        <v>14.654161781946073</v>
      </c>
      <c r="G457" s="323">
        <v>3.8169425511197668</v>
      </c>
      <c r="H457" s="323">
        <v>4.754689754689755</v>
      </c>
      <c r="I457" s="323">
        <v>2.1577927717282384</v>
      </c>
      <c r="J457" s="323">
        <v>1.1276000000000002</v>
      </c>
      <c r="K457" s="321"/>
      <c r="L457" s="321"/>
      <c r="M457" s="321"/>
      <c r="N457" s="321"/>
      <c r="O457" s="321"/>
      <c r="P457" s="294"/>
      <c r="Q457" s="294"/>
    </row>
    <row r="458" spans="1:17" ht="12" customHeight="1">
      <c r="A458" s="320" t="s">
        <v>1004</v>
      </c>
      <c r="B458" s="321" t="s">
        <v>1003</v>
      </c>
      <c r="C458" s="321" t="s">
        <v>993</v>
      </c>
      <c r="D458" s="321">
        <v>483</v>
      </c>
      <c r="E458" s="319">
        <v>6979</v>
      </c>
      <c r="F458" s="322">
        <v>14.654161781946073</v>
      </c>
      <c r="G458" s="323">
        <v>3.8169425511197668</v>
      </c>
      <c r="H458" s="323">
        <v>4.754689754689755</v>
      </c>
      <c r="I458" s="323">
        <v>2.1577927717282384</v>
      </c>
      <c r="J458" s="323">
        <v>1.1276000000000002</v>
      </c>
      <c r="K458" s="321"/>
      <c r="L458" s="321"/>
      <c r="M458" s="321"/>
      <c r="N458" s="321"/>
      <c r="O458" s="321"/>
      <c r="P458" s="294"/>
      <c r="Q458" s="294"/>
    </row>
    <row r="459" spans="1:17" ht="12" customHeight="1">
      <c r="A459" s="320" t="s">
        <v>1005</v>
      </c>
      <c r="B459" s="321" t="s">
        <v>1006</v>
      </c>
      <c r="C459" s="321" t="s">
        <v>993</v>
      </c>
      <c r="D459" s="321">
        <v>483</v>
      </c>
      <c r="E459" s="319">
        <v>6979</v>
      </c>
      <c r="F459" s="322">
        <v>14.654161781946073</v>
      </c>
      <c r="G459" s="323">
        <v>3.8169425511197668</v>
      </c>
      <c r="H459" s="323">
        <v>4.754689754689755</v>
      </c>
      <c r="I459" s="323">
        <v>2.1577927717282384</v>
      </c>
      <c r="J459" s="323">
        <v>1.1276000000000002</v>
      </c>
      <c r="K459" s="321"/>
      <c r="L459" s="321"/>
      <c r="M459" s="321"/>
      <c r="N459" s="321"/>
      <c r="O459" s="321"/>
      <c r="P459" s="294"/>
      <c r="Q459" s="294"/>
    </row>
    <row r="460" spans="1:17" ht="12" customHeight="1">
      <c r="A460" s="320" t="s">
        <v>1007</v>
      </c>
      <c r="B460" s="321" t="s">
        <v>1006</v>
      </c>
      <c r="C460" s="321" t="s">
        <v>993</v>
      </c>
      <c r="D460" s="321">
        <v>490</v>
      </c>
      <c r="E460" s="319">
        <v>7101</v>
      </c>
      <c r="F460" s="322">
        <v>14.654161781946073</v>
      </c>
      <c r="G460" s="323">
        <v>3.8169425511197668</v>
      </c>
      <c r="H460" s="323">
        <v>4.754689754689755</v>
      </c>
      <c r="I460" s="323">
        <v>2.1577927717282384</v>
      </c>
      <c r="J460" s="323">
        <v>1.1276000000000002</v>
      </c>
      <c r="K460" s="321"/>
      <c r="L460" s="321"/>
      <c r="M460" s="321"/>
      <c r="N460" s="321"/>
      <c r="O460" s="321"/>
      <c r="P460" s="294"/>
      <c r="Q460" s="294"/>
    </row>
    <row r="461" spans="1:17" ht="12" customHeight="1">
      <c r="A461" s="320" t="s">
        <v>1008</v>
      </c>
      <c r="B461" s="321" t="s">
        <v>1009</v>
      </c>
      <c r="C461" s="321" t="s">
        <v>993</v>
      </c>
      <c r="D461" s="321">
        <v>728</v>
      </c>
      <c r="E461" s="319">
        <v>6331</v>
      </c>
      <c r="F461" s="322">
        <v>14.654161781946073</v>
      </c>
      <c r="G461" s="323">
        <v>3.8169425511197668</v>
      </c>
      <c r="H461" s="323">
        <v>4.754689754689755</v>
      </c>
      <c r="I461" s="323">
        <v>2.1577927717282384</v>
      </c>
      <c r="J461" s="323">
        <v>1.1276000000000002</v>
      </c>
      <c r="K461" s="321"/>
      <c r="L461" s="321"/>
      <c r="M461" s="321"/>
      <c r="N461" s="321"/>
      <c r="O461" s="321"/>
      <c r="P461" s="294"/>
      <c r="Q461" s="294"/>
    </row>
    <row r="462" spans="1:17" ht="12" customHeight="1">
      <c r="A462" s="320" t="s">
        <v>1010</v>
      </c>
      <c r="B462" s="321" t="s">
        <v>1009</v>
      </c>
      <c r="C462" s="321" t="s">
        <v>993</v>
      </c>
      <c r="D462" s="321">
        <v>728</v>
      </c>
      <c r="E462" s="319">
        <v>6331</v>
      </c>
      <c r="F462" s="322">
        <v>14.654161781946073</v>
      </c>
      <c r="G462" s="323">
        <v>3.8169425511197668</v>
      </c>
      <c r="H462" s="323">
        <v>4.754689754689755</v>
      </c>
      <c r="I462" s="323">
        <v>2.1577927717282384</v>
      </c>
      <c r="J462" s="323">
        <v>1.1276000000000002</v>
      </c>
      <c r="K462" s="321"/>
      <c r="L462" s="321"/>
      <c r="M462" s="321"/>
      <c r="N462" s="321"/>
      <c r="O462" s="321"/>
      <c r="P462" s="294"/>
      <c r="Q462" s="294"/>
    </row>
    <row r="463" spans="1:17" ht="12" customHeight="1">
      <c r="A463" s="320" t="s">
        <v>1011</v>
      </c>
      <c r="B463" s="321" t="s">
        <v>846</v>
      </c>
      <c r="C463" s="321" t="s">
        <v>993</v>
      </c>
      <c r="D463" s="321">
        <v>610</v>
      </c>
      <c r="E463" s="319">
        <v>6579</v>
      </c>
      <c r="F463" s="322">
        <v>14.654161781946073</v>
      </c>
      <c r="G463" s="323">
        <v>3.8169425511197668</v>
      </c>
      <c r="H463" s="323">
        <v>4.754689754689755</v>
      </c>
      <c r="I463" s="323">
        <v>2.1577927717282384</v>
      </c>
      <c r="J463" s="323">
        <v>1.1276000000000002</v>
      </c>
      <c r="K463" s="321"/>
      <c r="L463" s="321"/>
      <c r="M463" s="321"/>
      <c r="N463" s="321"/>
      <c r="O463" s="321"/>
      <c r="P463" s="294"/>
      <c r="Q463" s="294"/>
    </row>
    <row r="464" spans="1:17" ht="12" customHeight="1">
      <c r="A464" s="320" t="s">
        <v>1012</v>
      </c>
      <c r="B464" s="321" t="s">
        <v>1013</v>
      </c>
      <c r="C464" s="321" t="s">
        <v>993</v>
      </c>
      <c r="D464" s="321">
        <v>431</v>
      </c>
      <c r="E464" s="319">
        <v>6924</v>
      </c>
      <c r="F464" s="322">
        <v>14.654161781946073</v>
      </c>
      <c r="G464" s="323">
        <v>3.8169425511197668</v>
      </c>
      <c r="H464" s="323">
        <v>4.754689754689755</v>
      </c>
      <c r="I464" s="323">
        <v>2.1577927717282384</v>
      </c>
      <c r="J464" s="323">
        <v>1.1276000000000002</v>
      </c>
      <c r="K464" s="321"/>
      <c r="L464" s="321"/>
      <c r="M464" s="321"/>
      <c r="N464" s="321"/>
      <c r="O464" s="321"/>
      <c r="P464" s="294"/>
      <c r="Q464" s="294"/>
    </row>
    <row r="465" spans="1:17" ht="12" customHeight="1">
      <c r="A465" s="320" t="s">
        <v>1014</v>
      </c>
      <c r="B465" s="321" t="s">
        <v>1015</v>
      </c>
      <c r="C465" s="321" t="s">
        <v>993</v>
      </c>
      <c r="D465" s="321">
        <v>431</v>
      </c>
      <c r="E465" s="319">
        <v>6924</v>
      </c>
      <c r="F465" s="322">
        <v>14.654161781946073</v>
      </c>
      <c r="G465" s="323">
        <v>3.8169425511197668</v>
      </c>
      <c r="H465" s="323">
        <v>4.754689754689755</v>
      </c>
      <c r="I465" s="323">
        <v>2.1577927717282384</v>
      </c>
      <c r="J465" s="323">
        <v>1.1276000000000002</v>
      </c>
      <c r="K465" s="321"/>
      <c r="L465" s="321"/>
      <c r="M465" s="321"/>
      <c r="N465" s="321"/>
      <c r="O465" s="321"/>
      <c r="P465" s="294"/>
      <c r="Q465" s="294"/>
    </row>
    <row r="466" spans="1:17" ht="12" customHeight="1">
      <c r="A466" s="320" t="s">
        <v>1016</v>
      </c>
      <c r="B466" s="321" t="s">
        <v>1013</v>
      </c>
      <c r="C466" s="321" t="s">
        <v>993</v>
      </c>
      <c r="D466" s="321">
        <v>534</v>
      </c>
      <c r="E466" s="319">
        <v>6973</v>
      </c>
      <c r="F466" s="322">
        <v>14.654161781946073</v>
      </c>
      <c r="G466" s="323">
        <v>3.8169425511197668</v>
      </c>
      <c r="H466" s="323">
        <v>4.754689754689755</v>
      </c>
      <c r="I466" s="323">
        <v>2.1577927717282384</v>
      </c>
      <c r="J466" s="323">
        <v>1.1276000000000002</v>
      </c>
      <c r="K466" s="321"/>
      <c r="L466" s="321"/>
      <c r="M466" s="321"/>
      <c r="N466" s="321"/>
      <c r="O466" s="321"/>
      <c r="P466" s="294"/>
      <c r="Q466" s="294"/>
    </row>
    <row r="467" spans="1:17" ht="12" customHeight="1">
      <c r="A467" s="320" t="s">
        <v>1017</v>
      </c>
      <c r="B467" s="321" t="s">
        <v>1018</v>
      </c>
      <c r="C467" s="321" t="s">
        <v>993</v>
      </c>
      <c r="D467" s="321">
        <v>231</v>
      </c>
      <c r="E467" s="319">
        <v>8284</v>
      </c>
      <c r="F467" s="322">
        <v>14.654161781946073</v>
      </c>
      <c r="G467" s="323">
        <v>3.8169425511197668</v>
      </c>
      <c r="H467" s="323">
        <v>4.754689754689755</v>
      </c>
      <c r="I467" s="323">
        <v>2.1577927717282384</v>
      </c>
      <c r="J467" s="323">
        <v>1.1276000000000002</v>
      </c>
      <c r="K467" s="321"/>
      <c r="L467" s="321"/>
      <c r="M467" s="321"/>
      <c r="N467" s="321"/>
      <c r="O467" s="321"/>
      <c r="P467" s="294"/>
      <c r="Q467" s="294"/>
    </row>
    <row r="468" spans="1:17" ht="12" customHeight="1">
      <c r="A468" s="320" t="s">
        <v>1019</v>
      </c>
      <c r="B468" s="321" t="s">
        <v>1020</v>
      </c>
      <c r="C468" s="321" t="s">
        <v>993</v>
      </c>
      <c r="D468" s="321">
        <v>131</v>
      </c>
      <c r="E468" s="319">
        <v>9316</v>
      </c>
      <c r="F468" s="322">
        <v>14.654161781946073</v>
      </c>
      <c r="G468" s="323">
        <v>3.8169425511197668</v>
      </c>
      <c r="H468" s="323">
        <v>4.754689754689755</v>
      </c>
      <c r="I468" s="323">
        <v>2.1577927717282384</v>
      </c>
      <c r="J468" s="323">
        <v>1.1276000000000002</v>
      </c>
      <c r="K468" s="321"/>
      <c r="L468" s="321"/>
      <c r="M468" s="321"/>
      <c r="N468" s="321"/>
      <c r="O468" s="321"/>
      <c r="P468" s="294"/>
      <c r="Q468" s="294"/>
    </row>
    <row r="469" spans="1:17" ht="12" customHeight="1">
      <c r="A469" s="320" t="s">
        <v>1021</v>
      </c>
      <c r="B469" s="321" t="s">
        <v>1022</v>
      </c>
      <c r="C469" s="321" t="s">
        <v>993</v>
      </c>
      <c r="D469" s="321">
        <v>155</v>
      </c>
      <c r="E469" s="319">
        <v>9567</v>
      </c>
      <c r="F469" s="322">
        <v>14.654161781946073</v>
      </c>
      <c r="G469" s="323">
        <v>3.8169425511197668</v>
      </c>
      <c r="H469" s="323">
        <v>4.754689754689755</v>
      </c>
      <c r="I469" s="323">
        <v>2.1577927717282384</v>
      </c>
      <c r="J469" s="323">
        <v>1.1276000000000002</v>
      </c>
      <c r="K469" s="321"/>
      <c r="L469" s="321"/>
      <c r="M469" s="321"/>
      <c r="N469" s="321"/>
      <c r="O469" s="321"/>
      <c r="P469" s="294"/>
      <c r="Q469" s="294"/>
    </row>
    <row r="470" spans="1:17" ht="12" customHeight="1">
      <c r="A470" s="320" t="s">
        <v>1023</v>
      </c>
      <c r="B470" s="321" t="s">
        <v>1024</v>
      </c>
      <c r="C470" s="321" t="s">
        <v>993</v>
      </c>
      <c r="D470" s="321">
        <v>256</v>
      </c>
      <c r="E470" s="319">
        <v>8218</v>
      </c>
      <c r="F470" s="322">
        <v>14.654161781946073</v>
      </c>
      <c r="G470" s="323">
        <v>3.8169425511197668</v>
      </c>
      <c r="H470" s="323">
        <v>4.754689754689755</v>
      </c>
      <c r="I470" s="323">
        <v>2.1577927717282384</v>
      </c>
      <c r="J470" s="323">
        <v>1.1276000000000002</v>
      </c>
      <c r="K470" s="321"/>
      <c r="L470" s="321"/>
      <c r="M470" s="321"/>
      <c r="N470" s="321"/>
      <c r="O470" s="321"/>
      <c r="P470" s="294"/>
      <c r="Q470" s="294"/>
    </row>
    <row r="471" spans="1:17" ht="12" customHeight="1">
      <c r="A471" s="320" t="s">
        <v>1025</v>
      </c>
      <c r="B471" s="321" t="s">
        <v>1026</v>
      </c>
      <c r="C471" s="321" t="s">
        <v>1027</v>
      </c>
      <c r="D471" s="321">
        <v>1036</v>
      </c>
      <c r="E471" s="319">
        <v>6497</v>
      </c>
      <c r="F471" s="322">
        <v>10.550996483001171</v>
      </c>
      <c r="G471" s="323">
        <v>3.4761441090555016</v>
      </c>
      <c r="H471" s="323">
        <v>4.285714285714286</v>
      </c>
      <c r="I471" s="323">
        <v>2.271360812345514</v>
      </c>
      <c r="J471" s="323">
        <v>0.6048</v>
      </c>
      <c r="K471" s="321"/>
      <c r="L471" s="321"/>
      <c r="M471" s="321"/>
      <c r="N471" s="321"/>
      <c r="O471" s="321"/>
      <c r="P471" s="294"/>
      <c r="Q471" s="294"/>
    </row>
    <row r="472" spans="1:17" ht="12" customHeight="1">
      <c r="A472" s="320" t="s">
        <v>1028</v>
      </c>
      <c r="B472" s="321" t="s">
        <v>1026</v>
      </c>
      <c r="C472" s="321" t="s">
        <v>1027</v>
      </c>
      <c r="D472" s="321">
        <v>1036</v>
      </c>
      <c r="E472" s="319">
        <v>6497</v>
      </c>
      <c r="F472" s="322">
        <v>10.550996483001171</v>
      </c>
      <c r="G472" s="323">
        <v>3.4761441090555016</v>
      </c>
      <c r="H472" s="323">
        <v>4.285714285714286</v>
      </c>
      <c r="I472" s="323">
        <v>2.271360812345514</v>
      </c>
      <c r="J472" s="323">
        <v>0.6048</v>
      </c>
      <c r="K472" s="321"/>
      <c r="L472" s="321"/>
      <c r="M472" s="321"/>
      <c r="N472" s="321"/>
      <c r="O472" s="321"/>
      <c r="P472" s="294"/>
      <c r="Q472" s="294"/>
    </row>
    <row r="473" spans="1:17" ht="12" customHeight="1">
      <c r="A473" s="320" t="s">
        <v>1029</v>
      </c>
      <c r="B473" s="321" t="s">
        <v>1026</v>
      </c>
      <c r="C473" s="321" t="s">
        <v>1027</v>
      </c>
      <c r="D473" s="321">
        <v>1036</v>
      </c>
      <c r="E473" s="319">
        <v>6497</v>
      </c>
      <c r="F473" s="322">
        <v>10.550996483001171</v>
      </c>
      <c r="G473" s="323">
        <v>3.4761441090555016</v>
      </c>
      <c r="H473" s="323">
        <v>4.285714285714286</v>
      </c>
      <c r="I473" s="323">
        <v>2.271360812345514</v>
      </c>
      <c r="J473" s="323">
        <v>0.6048</v>
      </c>
      <c r="K473" s="321"/>
      <c r="L473" s="321"/>
      <c r="M473" s="321"/>
      <c r="N473" s="321"/>
      <c r="O473" s="321"/>
      <c r="P473" s="294"/>
      <c r="Q473" s="294"/>
    </row>
    <row r="474" spans="1:17" ht="12" customHeight="1">
      <c r="A474" s="320" t="s">
        <v>1030</v>
      </c>
      <c r="B474" s="321" t="s">
        <v>1026</v>
      </c>
      <c r="C474" s="321" t="s">
        <v>1027</v>
      </c>
      <c r="D474" s="321">
        <v>1036</v>
      </c>
      <c r="E474" s="319">
        <v>6497</v>
      </c>
      <c r="F474" s="322">
        <v>10.550996483001171</v>
      </c>
      <c r="G474" s="323">
        <v>3.4761441090555016</v>
      </c>
      <c r="H474" s="323">
        <v>4.285714285714286</v>
      </c>
      <c r="I474" s="323">
        <v>2.271360812345514</v>
      </c>
      <c r="J474" s="323">
        <v>0.6048</v>
      </c>
      <c r="K474" s="321"/>
      <c r="L474" s="321"/>
      <c r="M474" s="321"/>
      <c r="N474" s="321"/>
      <c r="O474" s="321"/>
      <c r="P474" s="294"/>
      <c r="Q474" s="294"/>
    </row>
    <row r="475" spans="1:17" ht="12" customHeight="1">
      <c r="A475" s="320" t="s">
        <v>1031</v>
      </c>
      <c r="B475" s="321" t="s">
        <v>1032</v>
      </c>
      <c r="C475" s="321" t="s">
        <v>1027</v>
      </c>
      <c r="D475" s="321">
        <v>702</v>
      </c>
      <c r="E475" s="319">
        <v>7406</v>
      </c>
      <c r="F475" s="322">
        <v>10.550996483001171</v>
      </c>
      <c r="G475" s="323">
        <v>3.4761441090555016</v>
      </c>
      <c r="H475" s="323">
        <v>4.285714285714286</v>
      </c>
      <c r="I475" s="323">
        <v>2.271360812345514</v>
      </c>
      <c r="J475" s="323">
        <v>0.6048</v>
      </c>
      <c r="K475" s="321"/>
      <c r="L475" s="321"/>
      <c r="M475" s="321"/>
      <c r="N475" s="321"/>
      <c r="O475" s="321"/>
      <c r="P475" s="294"/>
      <c r="Q475" s="294"/>
    </row>
    <row r="476" spans="1:17" ht="12" customHeight="1">
      <c r="A476" s="320" t="s">
        <v>1033</v>
      </c>
      <c r="B476" s="321" t="s">
        <v>1034</v>
      </c>
      <c r="C476" s="321" t="s">
        <v>1027</v>
      </c>
      <c r="D476" s="321">
        <v>907</v>
      </c>
      <c r="E476" s="319">
        <v>6893</v>
      </c>
      <c r="F476" s="322">
        <v>10.550996483001171</v>
      </c>
      <c r="G476" s="323">
        <v>3.4761441090555016</v>
      </c>
      <c r="H476" s="323">
        <v>4.285714285714286</v>
      </c>
      <c r="I476" s="323">
        <v>2.271360812345514</v>
      </c>
      <c r="J476" s="323">
        <v>0.6048</v>
      </c>
      <c r="K476" s="321"/>
      <c r="L476" s="321"/>
      <c r="M476" s="321"/>
      <c r="N476" s="321"/>
      <c r="O476" s="321"/>
      <c r="P476" s="294"/>
      <c r="Q476" s="294"/>
    </row>
    <row r="477" spans="1:17" ht="12" customHeight="1">
      <c r="A477" s="320" t="s">
        <v>1035</v>
      </c>
      <c r="B477" s="321" t="s">
        <v>1036</v>
      </c>
      <c r="C477" s="321" t="s">
        <v>1027</v>
      </c>
      <c r="D477" s="321">
        <v>702</v>
      </c>
      <c r="E477" s="319">
        <v>7406</v>
      </c>
      <c r="F477" s="322">
        <v>10.550996483001171</v>
      </c>
      <c r="G477" s="323">
        <v>3.4761441090555016</v>
      </c>
      <c r="H477" s="323">
        <v>4.285714285714286</v>
      </c>
      <c r="I477" s="323">
        <v>2.271360812345514</v>
      </c>
      <c r="J477" s="323">
        <v>0.6048</v>
      </c>
      <c r="K477" s="321"/>
      <c r="L477" s="321"/>
      <c r="M477" s="321"/>
      <c r="N477" s="321"/>
      <c r="O477" s="321"/>
      <c r="P477" s="294"/>
      <c r="Q477" s="294"/>
    </row>
    <row r="478" spans="1:17" ht="12" customHeight="1">
      <c r="A478" s="320" t="s">
        <v>1037</v>
      </c>
      <c r="B478" s="321" t="s">
        <v>1036</v>
      </c>
      <c r="C478" s="321" t="s">
        <v>1027</v>
      </c>
      <c r="D478" s="321">
        <v>702</v>
      </c>
      <c r="E478" s="319">
        <v>7406</v>
      </c>
      <c r="F478" s="322">
        <v>10.550996483001171</v>
      </c>
      <c r="G478" s="323">
        <v>3.4761441090555016</v>
      </c>
      <c r="H478" s="323">
        <v>4.285714285714286</v>
      </c>
      <c r="I478" s="323">
        <v>2.271360812345514</v>
      </c>
      <c r="J478" s="323">
        <v>0.6048</v>
      </c>
      <c r="K478" s="321"/>
      <c r="L478" s="321"/>
      <c r="M478" s="321"/>
      <c r="N478" s="321"/>
      <c r="O478" s="321"/>
      <c r="P478" s="294"/>
      <c r="Q478" s="294"/>
    </row>
    <row r="479" spans="1:17" ht="12" customHeight="1">
      <c r="A479" s="320" t="s">
        <v>1038</v>
      </c>
      <c r="B479" s="321" t="s">
        <v>1039</v>
      </c>
      <c r="C479" s="321" t="s">
        <v>1027</v>
      </c>
      <c r="D479" s="321">
        <v>1036</v>
      </c>
      <c r="E479" s="319">
        <v>6497</v>
      </c>
      <c r="F479" s="322">
        <v>10.550996483001171</v>
      </c>
      <c r="G479" s="323">
        <v>3.4761441090555016</v>
      </c>
      <c r="H479" s="323">
        <v>4.285714285714286</v>
      </c>
      <c r="I479" s="323">
        <v>2.271360812345514</v>
      </c>
      <c r="J479" s="323">
        <v>0.6048</v>
      </c>
      <c r="K479" s="321"/>
      <c r="L479" s="321"/>
      <c r="M479" s="321"/>
      <c r="N479" s="321"/>
      <c r="O479" s="321"/>
      <c r="P479" s="294"/>
      <c r="Q479" s="294"/>
    </row>
    <row r="480" spans="1:17" ht="12" customHeight="1">
      <c r="A480" s="320" t="s">
        <v>1040</v>
      </c>
      <c r="B480" s="321" t="s">
        <v>1041</v>
      </c>
      <c r="C480" s="321" t="s">
        <v>1027</v>
      </c>
      <c r="D480" s="321">
        <v>907</v>
      </c>
      <c r="E480" s="319">
        <v>6893</v>
      </c>
      <c r="F480" s="322">
        <v>10.550996483001171</v>
      </c>
      <c r="G480" s="323">
        <v>3.4761441090555016</v>
      </c>
      <c r="H480" s="323">
        <v>4.285714285714286</v>
      </c>
      <c r="I480" s="323">
        <v>2.271360812345514</v>
      </c>
      <c r="J480" s="323">
        <v>0.6048</v>
      </c>
      <c r="K480" s="321"/>
      <c r="L480" s="321"/>
      <c r="M480" s="321"/>
      <c r="N480" s="321"/>
      <c r="O480" s="321"/>
      <c r="P480" s="294"/>
      <c r="Q480" s="294"/>
    </row>
    <row r="481" spans="1:17" ht="12" customHeight="1">
      <c r="A481" s="320" t="s">
        <v>1042</v>
      </c>
      <c r="B481" s="321" t="s">
        <v>1041</v>
      </c>
      <c r="C481" s="321" t="s">
        <v>1027</v>
      </c>
      <c r="D481" s="321">
        <v>907</v>
      </c>
      <c r="E481" s="319">
        <v>6893</v>
      </c>
      <c r="F481" s="322">
        <v>10.550996483001171</v>
      </c>
      <c r="G481" s="323">
        <v>3.4761441090555016</v>
      </c>
      <c r="H481" s="323">
        <v>4.285714285714286</v>
      </c>
      <c r="I481" s="323">
        <v>2.271360812345514</v>
      </c>
      <c r="J481" s="323">
        <v>0.6048</v>
      </c>
      <c r="K481" s="321"/>
      <c r="L481" s="321"/>
      <c r="M481" s="321"/>
      <c r="N481" s="321"/>
      <c r="O481" s="321"/>
      <c r="P481" s="294"/>
      <c r="Q481" s="294"/>
    </row>
    <row r="482" spans="1:17" ht="12" customHeight="1">
      <c r="A482" s="320" t="s">
        <v>1043</v>
      </c>
      <c r="B482" s="321" t="s">
        <v>1044</v>
      </c>
      <c r="C482" s="321" t="s">
        <v>1027</v>
      </c>
      <c r="D482" s="321">
        <v>744</v>
      </c>
      <c r="E482" s="319">
        <v>7809</v>
      </c>
      <c r="F482" s="322">
        <v>10.550996483001171</v>
      </c>
      <c r="G482" s="323">
        <v>3.4761441090555016</v>
      </c>
      <c r="H482" s="323">
        <v>4.285714285714286</v>
      </c>
      <c r="I482" s="323">
        <v>2.271360812345514</v>
      </c>
      <c r="J482" s="323">
        <v>0.6048</v>
      </c>
      <c r="K482" s="321"/>
      <c r="L482" s="321"/>
      <c r="M482" s="321"/>
      <c r="N482" s="321"/>
      <c r="O482" s="321"/>
      <c r="P482" s="294"/>
      <c r="Q482" s="294"/>
    </row>
    <row r="483" spans="1:17" ht="12" customHeight="1">
      <c r="A483" s="320" t="s">
        <v>1045</v>
      </c>
      <c r="B483" s="321" t="s">
        <v>1046</v>
      </c>
      <c r="C483" s="321" t="s">
        <v>1027</v>
      </c>
      <c r="D483" s="321">
        <v>744</v>
      </c>
      <c r="E483" s="319">
        <v>7809</v>
      </c>
      <c r="F483" s="322">
        <v>10.550996483001171</v>
      </c>
      <c r="G483" s="323">
        <v>3.4761441090555016</v>
      </c>
      <c r="H483" s="323">
        <v>4.285714285714286</v>
      </c>
      <c r="I483" s="323">
        <v>2.271360812345514</v>
      </c>
      <c r="J483" s="323">
        <v>0.6048</v>
      </c>
      <c r="K483" s="321"/>
      <c r="L483" s="321"/>
      <c r="M483" s="321"/>
      <c r="N483" s="321"/>
      <c r="O483" s="321"/>
      <c r="P483" s="294"/>
      <c r="Q483" s="294"/>
    </row>
    <row r="484" spans="1:17" ht="12" customHeight="1">
      <c r="A484" s="320" t="s">
        <v>1047</v>
      </c>
      <c r="B484" s="321" t="s">
        <v>1048</v>
      </c>
      <c r="C484" s="321" t="s">
        <v>1027</v>
      </c>
      <c r="D484" s="321">
        <v>907</v>
      </c>
      <c r="E484" s="319">
        <v>6893</v>
      </c>
      <c r="F484" s="322">
        <v>10.550996483001171</v>
      </c>
      <c r="G484" s="323">
        <v>3.4761441090555016</v>
      </c>
      <c r="H484" s="323">
        <v>4.285714285714286</v>
      </c>
      <c r="I484" s="323">
        <v>2.271360812345514</v>
      </c>
      <c r="J484" s="323">
        <v>0.6048</v>
      </c>
      <c r="K484" s="321"/>
      <c r="L484" s="321"/>
      <c r="M484" s="321"/>
      <c r="N484" s="321"/>
      <c r="O484" s="321"/>
      <c r="P484" s="294"/>
      <c r="Q484" s="294"/>
    </row>
    <row r="485" spans="1:17" ht="12" customHeight="1">
      <c r="A485" s="320" t="s">
        <v>1049</v>
      </c>
      <c r="B485" s="321" t="s">
        <v>1050</v>
      </c>
      <c r="C485" s="321" t="s">
        <v>1027</v>
      </c>
      <c r="D485" s="321">
        <v>1037</v>
      </c>
      <c r="E485" s="319">
        <v>6413</v>
      </c>
      <c r="F485" s="322">
        <v>10.550996483001171</v>
      </c>
      <c r="G485" s="323">
        <v>3.4761441090555016</v>
      </c>
      <c r="H485" s="323">
        <v>4.285714285714286</v>
      </c>
      <c r="I485" s="323">
        <v>2.271360812345514</v>
      </c>
      <c r="J485" s="323">
        <v>0.6048</v>
      </c>
      <c r="K485" s="321"/>
      <c r="L485" s="321"/>
      <c r="M485" s="321"/>
      <c r="N485" s="321"/>
      <c r="O485" s="321"/>
      <c r="P485" s="294"/>
      <c r="Q485" s="294"/>
    </row>
    <row r="486" spans="1:17" ht="12" customHeight="1">
      <c r="A486" s="320" t="s">
        <v>1051</v>
      </c>
      <c r="B486" s="321" t="s">
        <v>1052</v>
      </c>
      <c r="C486" s="321" t="s">
        <v>1027</v>
      </c>
      <c r="D486" s="321">
        <v>1037</v>
      </c>
      <c r="E486" s="319">
        <v>6413</v>
      </c>
      <c r="F486" s="322">
        <v>10.550996483001171</v>
      </c>
      <c r="G486" s="323">
        <v>3.4761441090555016</v>
      </c>
      <c r="H486" s="323">
        <v>4.285714285714286</v>
      </c>
      <c r="I486" s="323">
        <v>2.271360812345514</v>
      </c>
      <c r="J486" s="323">
        <v>0.6048</v>
      </c>
      <c r="K486" s="321"/>
      <c r="L486" s="321"/>
      <c r="M486" s="321"/>
      <c r="N486" s="321"/>
      <c r="O486" s="321"/>
      <c r="P486" s="294"/>
      <c r="Q486" s="294"/>
    </row>
    <row r="487" spans="1:17" ht="12" customHeight="1">
      <c r="A487" s="320" t="s">
        <v>1053</v>
      </c>
      <c r="B487" s="321" t="s">
        <v>1054</v>
      </c>
      <c r="C487" s="321" t="s">
        <v>1027</v>
      </c>
      <c r="D487" s="321">
        <v>593</v>
      </c>
      <c r="E487" s="319">
        <v>7327</v>
      </c>
      <c r="F487" s="322">
        <v>10.550996483001171</v>
      </c>
      <c r="G487" s="323">
        <v>3.4761441090555016</v>
      </c>
      <c r="H487" s="323">
        <v>4.285714285714286</v>
      </c>
      <c r="I487" s="323">
        <v>2.271360812345514</v>
      </c>
      <c r="J487" s="323">
        <v>0.6048</v>
      </c>
      <c r="K487" s="321"/>
      <c r="L487" s="321"/>
      <c r="M487" s="321"/>
      <c r="N487" s="321"/>
      <c r="O487" s="321"/>
      <c r="P487" s="294"/>
      <c r="Q487" s="294"/>
    </row>
    <row r="488" spans="1:17" ht="12" customHeight="1">
      <c r="A488" s="320" t="s">
        <v>1055</v>
      </c>
      <c r="B488" s="321" t="s">
        <v>1056</v>
      </c>
      <c r="C488" s="321" t="s">
        <v>1027</v>
      </c>
      <c r="D488" s="321">
        <v>692</v>
      </c>
      <c r="E488" s="319">
        <v>7491</v>
      </c>
      <c r="F488" s="322">
        <v>10.550996483001171</v>
      </c>
      <c r="G488" s="323">
        <v>3.4761441090555016</v>
      </c>
      <c r="H488" s="323">
        <v>4.285714285714286</v>
      </c>
      <c r="I488" s="323">
        <v>2.271360812345514</v>
      </c>
      <c r="J488" s="323">
        <v>0.6048</v>
      </c>
      <c r="K488" s="321"/>
      <c r="L488" s="321"/>
      <c r="M488" s="321"/>
      <c r="N488" s="321"/>
      <c r="O488" s="321"/>
      <c r="P488" s="294"/>
      <c r="Q488" s="294"/>
    </row>
    <row r="489" spans="1:17" ht="12" customHeight="1">
      <c r="A489" s="320" t="s">
        <v>1057</v>
      </c>
      <c r="B489" s="321" t="s">
        <v>1058</v>
      </c>
      <c r="C489" s="321" t="s">
        <v>1027</v>
      </c>
      <c r="D489" s="321">
        <v>1036</v>
      </c>
      <c r="E489" s="319">
        <v>6497</v>
      </c>
      <c r="F489" s="322">
        <v>10.550996483001171</v>
      </c>
      <c r="G489" s="323">
        <v>3.4761441090555016</v>
      </c>
      <c r="H489" s="323">
        <v>4.285714285714286</v>
      </c>
      <c r="I489" s="323">
        <v>2.271360812345514</v>
      </c>
      <c r="J489" s="323">
        <v>0.6048</v>
      </c>
      <c r="K489" s="321"/>
      <c r="L489" s="321"/>
      <c r="M489" s="321"/>
      <c r="N489" s="321"/>
      <c r="O489" s="321"/>
      <c r="P489" s="294"/>
      <c r="Q489" s="294"/>
    </row>
    <row r="490" spans="1:17" ht="12" customHeight="1">
      <c r="A490" s="320" t="s">
        <v>1059</v>
      </c>
      <c r="B490" s="321" t="s">
        <v>1058</v>
      </c>
      <c r="C490" s="321" t="s">
        <v>1027</v>
      </c>
      <c r="D490" s="321">
        <v>1036</v>
      </c>
      <c r="E490" s="319">
        <v>6497</v>
      </c>
      <c r="F490" s="322">
        <v>10.550996483001171</v>
      </c>
      <c r="G490" s="323">
        <v>3.4761441090555016</v>
      </c>
      <c r="H490" s="323">
        <v>4.285714285714286</v>
      </c>
      <c r="I490" s="323">
        <v>2.271360812345514</v>
      </c>
      <c r="J490" s="323">
        <v>0.6048</v>
      </c>
      <c r="K490" s="321"/>
      <c r="L490" s="321"/>
      <c r="M490" s="321"/>
      <c r="N490" s="321"/>
      <c r="O490" s="321"/>
      <c r="P490" s="294"/>
      <c r="Q490" s="294"/>
    </row>
    <row r="491" spans="1:17" ht="12" customHeight="1">
      <c r="A491" s="320" t="s">
        <v>1060</v>
      </c>
      <c r="B491" s="321" t="s">
        <v>1058</v>
      </c>
      <c r="C491" s="321" t="s">
        <v>1027</v>
      </c>
      <c r="D491" s="321">
        <v>702</v>
      </c>
      <c r="E491" s="319">
        <v>7406</v>
      </c>
      <c r="F491" s="322">
        <v>10.550996483001171</v>
      </c>
      <c r="G491" s="323">
        <v>3.4761441090555016</v>
      </c>
      <c r="H491" s="323">
        <v>4.285714285714286</v>
      </c>
      <c r="I491" s="323">
        <v>2.271360812345514</v>
      </c>
      <c r="J491" s="323">
        <v>0.6048</v>
      </c>
      <c r="K491" s="321"/>
      <c r="L491" s="321"/>
      <c r="M491" s="321"/>
      <c r="N491" s="321"/>
      <c r="O491" s="321"/>
      <c r="P491" s="294"/>
      <c r="Q491" s="294"/>
    </row>
    <row r="492" spans="1:17" ht="12" customHeight="1">
      <c r="A492" s="320" t="s">
        <v>1061</v>
      </c>
      <c r="B492" s="321" t="s">
        <v>1062</v>
      </c>
      <c r="C492" s="321" t="s">
        <v>1027</v>
      </c>
      <c r="D492" s="321">
        <v>911</v>
      </c>
      <c r="E492" s="319">
        <v>6474</v>
      </c>
      <c r="F492" s="322">
        <v>10.550996483001171</v>
      </c>
      <c r="G492" s="323">
        <v>3.4761441090555016</v>
      </c>
      <c r="H492" s="323">
        <v>4.285714285714286</v>
      </c>
      <c r="I492" s="323">
        <v>2.271360812345514</v>
      </c>
      <c r="J492" s="323">
        <v>0.6048</v>
      </c>
      <c r="K492" s="321"/>
      <c r="L492" s="321"/>
      <c r="M492" s="321"/>
      <c r="N492" s="321"/>
      <c r="O492" s="321"/>
      <c r="P492" s="294"/>
      <c r="Q492" s="294"/>
    </row>
    <row r="493" spans="1:17" ht="12" customHeight="1">
      <c r="A493" s="320" t="s">
        <v>1063</v>
      </c>
      <c r="B493" s="321" t="s">
        <v>316</v>
      </c>
      <c r="C493" s="321" t="s">
        <v>1027</v>
      </c>
      <c r="D493" s="321">
        <v>911</v>
      </c>
      <c r="E493" s="319">
        <v>6474</v>
      </c>
      <c r="F493" s="322">
        <v>10.550996483001171</v>
      </c>
      <c r="G493" s="323">
        <v>3.4761441090555016</v>
      </c>
      <c r="H493" s="323">
        <v>4.285714285714286</v>
      </c>
      <c r="I493" s="323">
        <v>2.271360812345514</v>
      </c>
      <c r="J493" s="323">
        <v>0.6048</v>
      </c>
      <c r="K493" s="321"/>
      <c r="L493" s="321"/>
      <c r="M493" s="321"/>
      <c r="N493" s="321"/>
      <c r="O493" s="321"/>
      <c r="P493" s="294"/>
      <c r="Q493" s="294"/>
    </row>
    <row r="494" spans="1:17" ht="12" customHeight="1">
      <c r="A494" s="320" t="s">
        <v>1064</v>
      </c>
      <c r="B494" s="321" t="s">
        <v>1065</v>
      </c>
      <c r="C494" s="321" t="s">
        <v>1027</v>
      </c>
      <c r="D494" s="321">
        <v>911</v>
      </c>
      <c r="E494" s="319">
        <v>6474</v>
      </c>
      <c r="F494" s="322">
        <v>10.550996483001171</v>
      </c>
      <c r="G494" s="323">
        <v>3.4761441090555016</v>
      </c>
      <c r="H494" s="323">
        <v>4.285714285714286</v>
      </c>
      <c r="I494" s="323">
        <v>2.271360812345514</v>
      </c>
      <c r="J494" s="323">
        <v>0.6048</v>
      </c>
      <c r="K494" s="321"/>
      <c r="L494" s="321"/>
      <c r="M494" s="321"/>
      <c r="N494" s="321"/>
      <c r="O494" s="321"/>
      <c r="P494" s="294"/>
      <c r="Q494" s="294"/>
    </row>
    <row r="495" spans="1:17" ht="12" customHeight="1">
      <c r="A495" s="320" t="s">
        <v>1066</v>
      </c>
      <c r="B495" s="321" t="s">
        <v>1065</v>
      </c>
      <c r="C495" s="321" t="s">
        <v>1027</v>
      </c>
      <c r="D495" s="321">
        <v>911</v>
      </c>
      <c r="E495" s="319">
        <v>6474</v>
      </c>
      <c r="F495" s="322">
        <v>10.550996483001171</v>
      </c>
      <c r="G495" s="323">
        <v>3.4761441090555016</v>
      </c>
      <c r="H495" s="323">
        <v>4.285714285714286</v>
      </c>
      <c r="I495" s="323">
        <v>2.271360812345514</v>
      </c>
      <c r="J495" s="323">
        <v>0.6048</v>
      </c>
      <c r="K495" s="321"/>
      <c r="L495" s="321"/>
      <c r="M495" s="321"/>
      <c r="N495" s="321"/>
      <c r="O495" s="321"/>
      <c r="P495" s="294"/>
      <c r="Q495" s="294"/>
    </row>
    <row r="496" spans="1:17" ht="12" customHeight="1">
      <c r="A496" s="320" t="s">
        <v>1067</v>
      </c>
      <c r="B496" s="321" t="s">
        <v>1068</v>
      </c>
      <c r="C496" s="321" t="s">
        <v>1069</v>
      </c>
      <c r="D496" s="321">
        <v>485</v>
      </c>
      <c r="E496" s="319">
        <v>7673</v>
      </c>
      <c r="F496" s="322">
        <v>11.430246189917936</v>
      </c>
      <c r="G496" s="323">
        <v>4.109055501460565</v>
      </c>
      <c r="H496" s="323">
        <v>4.682539682539683</v>
      </c>
      <c r="I496" s="323">
        <v>2.1177099338633174</v>
      </c>
      <c r="J496" s="323">
        <v>0.7988</v>
      </c>
      <c r="K496" s="321"/>
      <c r="L496" s="321"/>
      <c r="M496" s="321"/>
      <c r="N496" s="321"/>
      <c r="O496" s="321"/>
      <c r="P496" s="294"/>
      <c r="Q496" s="294"/>
    </row>
    <row r="497" spans="1:17" ht="12" customHeight="1">
      <c r="A497" s="320" t="s">
        <v>1070</v>
      </c>
      <c r="B497" s="321" t="s">
        <v>1068</v>
      </c>
      <c r="C497" s="321" t="s">
        <v>1069</v>
      </c>
      <c r="D497" s="321">
        <v>485</v>
      </c>
      <c r="E497" s="319">
        <v>7673</v>
      </c>
      <c r="F497" s="322">
        <v>11.430246189917936</v>
      </c>
      <c r="G497" s="323">
        <v>4.109055501460565</v>
      </c>
      <c r="H497" s="323">
        <v>4.682539682539683</v>
      </c>
      <c r="I497" s="323">
        <v>2.1177099338633174</v>
      </c>
      <c r="J497" s="323">
        <v>0.7988</v>
      </c>
      <c r="K497" s="321"/>
      <c r="L497" s="321"/>
      <c r="M497" s="321"/>
      <c r="N497" s="321"/>
      <c r="O497" s="321"/>
      <c r="P497" s="294"/>
      <c r="Q497" s="294"/>
    </row>
    <row r="498" spans="1:17" ht="12" customHeight="1">
      <c r="A498" s="320" t="s">
        <v>1071</v>
      </c>
      <c r="B498" s="321" t="s">
        <v>1068</v>
      </c>
      <c r="C498" s="321" t="s">
        <v>1069</v>
      </c>
      <c r="D498" s="321">
        <v>479</v>
      </c>
      <c r="E498" s="319">
        <v>7324</v>
      </c>
      <c r="F498" s="322">
        <v>11.430246189917936</v>
      </c>
      <c r="G498" s="323">
        <v>4.109055501460565</v>
      </c>
      <c r="H498" s="323">
        <v>4.682539682539683</v>
      </c>
      <c r="I498" s="323">
        <v>2.1177099338633174</v>
      </c>
      <c r="J498" s="323">
        <v>0.7988</v>
      </c>
      <c r="K498" s="321"/>
      <c r="L498" s="321"/>
      <c r="M498" s="321"/>
      <c r="N498" s="321"/>
      <c r="O498" s="321"/>
      <c r="P498" s="294"/>
      <c r="Q498" s="294"/>
    </row>
    <row r="499" spans="1:17" ht="12" customHeight="1">
      <c r="A499" s="320" t="s">
        <v>1072</v>
      </c>
      <c r="B499" s="321" t="s">
        <v>1068</v>
      </c>
      <c r="C499" s="321" t="s">
        <v>1069</v>
      </c>
      <c r="D499" s="321">
        <v>479</v>
      </c>
      <c r="E499" s="319">
        <v>7324</v>
      </c>
      <c r="F499" s="322">
        <v>11.430246189917936</v>
      </c>
      <c r="G499" s="323">
        <v>4.109055501460565</v>
      </c>
      <c r="H499" s="323">
        <v>4.682539682539683</v>
      </c>
      <c r="I499" s="323">
        <v>2.1177099338633174</v>
      </c>
      <c r="J499" s="323">
        <v>0.7988</v>
      </c>
      <c r="K499" s="321"/>
      <c r="L499" s="321"/>
      <c r="M499" s="321"/>
      <c r="N499" s="321"/>
      <c r="O499" s="321"/>
      <c r="P499" s="294"/>
      <c r="Q499" s="294"/>
    </row>
    <row r="500" spans="1:17" ht="12" customHeight="1">
      <c r="A500" s="320" t="s">
        <v>1073</v>
      </c>
      <c r="B500" s="321" t="s">
        <v>1074</v>
      </c>
      <c r="C500" s="321" t="s">
        <v>1069</v>
      </c>
      <c r="D500" s="321">
        <v>479</v>
      </c>
      <c r="E500" s="319">
        <v>7324</v>
      </c>
      <c r="F500" s="322">
        <v>11.430246189917936</v>
      </c>
      <c r="G500" s="323">
        <v>4.109055501460565</v>
      </c>
      <c r="H500" s="323">
        <v>4.682539682539683</v>
      </c>
      <c r="I500" s="323">
        <v>2.1177099338633174</v>
      </c>
      <c r="J500" s="323">
        <v>0.7988</v>
      </c>
      <c r="K500" s="321"/>
      <c r="L500" s="321"/>
      <c r="M500" s="321"/>
      <c r="N500" s="321"/>
      <c r="O500" s="321"/>
      <c r="P500" s="294"/>
      <c r="Q500" s="294"/>
    </row>
    <row r="501" spans="1:17" ht="12" customHeight="1">
      <c r="A501" s="320" t="s">
        <v>1075</v>
      </c>
      <c r="B501" s="321" t="s">
        <v>1076</v>
      </c>
      <c r="C501" s="321" t="s">
        <v>1069</v>
      </c>
      <c r="D501" s="321">
        <v>692</v>
      </c>
      <c r="E501" s="319">
        <v>7491</v>
      </c>
      <c r="F501" s="322">
        <v>11.430246189917936</v>
      </c>
      <c r="G501" s="323">
        <v>4.109055501460565</v>
      </c>
      <c r="H501" s="323">
        <v>4.682539682539683</v>
      </c>
      <c r="I501" s="323">
        <v>2.1177099338633174</v>
      </c>
      <c r="J501" s="323">
        <v>0.7988</v>
      </c>
      <c r="K501" s="321"/>
      <c r="L501" s="321"/>
      <c r="M501" s="321"/>
      <c r="N501" s="321"/>
      <c r="O501" s="321"/>
      <c r="P501" s="294"/>
      <c r="Q501" s="294"/>
    </row>
    <row r="502" spans="1:17" ht="12" customHeight="1">
      <c r="A502" s="320" t="s">
        <v>1077</v>
      </c>
      <c r="B502" s="321" t="s">
        <v>1076</v>
      </c>
      <c r="C502" s="321" t="s">
        <v>1069</v>
      </c>
      <c r="D502" s="321">
        <v>692</v>
      </c>
      <c r="E502" s="319">
        <v>7491</v>
      </c>
      <c r="F502" s="322">
        <v>11.430246189917936</v>
      </c>
      <c r="G502" s="323">
        <v>4.109055501460565</v>
      </c>
      <c r="H502" s="323">
        <v>4.682539682539683</v>
      </c>
      <c r="I502" s="323">
        <v>2.1177099338633174</v>
      </c>
      <c r="J502" s="323">
        <v>0.7988</v>
      </c>
      <c r="K502" s="321"/>
      <c r="L502" s="321"/>
      <c r="M502" s="321"/>
      <c r="N502" s="321"/>
      <c r="O502" s="321"/>
      <c r="P502" s="294"/>
      <c r="Q502" s="294"/>
    </row>
    <row r="503" spans="1:17" ht="12" customHeight="1">
      <c r="A503" s="320" t="s">
        <v>1078</v>
      </c>
      <c r="B503" s="321" t="s">
        <v>1076</v>
      </c>
      <c r="C503" s="321" t="s">
        <v>1069</v>
      </c>
      <c r="D503" s="321">
        <v>485</v>
      </c>
      <c r="E503" s="319">
        <v>7673</v>
      </c>
      <c r="F503" s="322">
        <v>11.430246189917936</v>
      </c>
      <c r="G503" s="323">
        <v>4.109055501460565</v>
      </c>
      <c r="H503" s="323">
        <v>4.682539682539683</v>
      </c>
      <c r="I503" s="323">
        <v>2.1177099338633174</v>
      </c>
      <c r="J503" s="323">
        <v>0.7988</v>
      </c>
      <c r="K503" s="321"/>
      <c r="L503" s="321"/>
      <c r="M503" s="321"/>
      <c r="N503" s="321"/>
      <c r="O503" s="321"/>
      <c r="P503" s="294"/>
      <c r="Q503" s="294"/>
    </row>
    <row r="504" spans="1:17" ht="12" customHeight="1">
      <c r="A504" s="320" t="s">
        <v>1079</v>
      </c>
      <c r="B504" s="321" t="s">
        <v>1080</v>
      </c>
      <c r="C504" s="321" t="s">
        <v>1069</v>
      </c>
      <c r="D504" s="321">
        <v>702</v>
      </c>
      <c r="E504" s="319">
        <v>7406</v>
      </c>
      <c r="F504" s="322">
        <v>11.430246189917936</v>
      </c>
      <c r="G504" s="323">
        <v>4.109055501460565</v>
      </c>
      <c r="H504" s="323">
        <v>4.682539682539683</v>
      </c>
      <c r="I504" s="323">
        <v>2.1177099338633174</v>
      </c>
      <c r="J504" s="323">
        <v>0.7988</v>
      </c>
      <c r="K504" s="321"/>
      <c r="L504" s="321"/>
      <c r="M504" s="321"/>
      <c r="N504" s="321"/>
      <c r="O504" s="321"/>
      <c r="P504" s="294"/>
      <c r="Q504" s="294"/>
    </row>
    <row r="505" spans="1:17" ht="12" customHeight="1">
      <c r="A505" s="320" t="s">
        <v>1081</v>
      </c>
      <c r="B505" s="321" t="s">
        <v>1082</v>
      </c>
      <c r="C505" s="321" t="s">
        <v>1069</v>
      </c>
      <c r="D505" s="321">
        <v>485</v>
      </c>
      <c r="E505" s="319">
        <v>7673</v>
      </c>
      <c r="F505" s="322">
        <v>11.430246189917936</v>
      </c>
      <c r="G505" s="323">
        <v>4.109055501460565</v>
      </c>
      <c r="H505" s="323">
        <v>4.682539682539683</v>
      </c>
      <c r="I505" s="323">
        <v>2.1177099338633174</v>
      </c>
      <c r="J505" s="323">
        <v>0.7988</v>
      </c>
      <c r="K505" s="321"/>
      <c r="L505" s="321"/>
      <c r="M505" s="321"/>
      <c r="N505" s="321"/>
      <c r="O505" s="321"/>
      <c r="P505" s="294"/>
      <c r="Q505" s="294"/>
    </row>
    <row r="506" spans="1:17" ht="12" customHeight="1">
      <c r="A506" s="320" t="s">
        <v>1083</v>
      </c>
      <c r="B506" s="321" t="s">
        <v>1084</v>
      </c>
      <c r="C506" s="321" t="s">
        <v>1069</v>
      </c>
      <c r="D506" s="321">
        <v>682</v>
      </c>
      <c r="E506" s="319">
        <v>7981</v>
      </c>
      <c r="F506" s="322">
        <v>11.430246189917936</v>
      </c>
      <c r="G506" s="323">
        <v>4.109055501460565</v>
      </c>
      <c r="H506" s="323">
        <v>4.682539682539683</v>
      </c>
      <c r="I506" s="323">
        <v>2.1177099338633174</v>
      </c>
      <c r="J506" s="323">
        <v>0.7988</v>
      </c>
      <c r="K506" s="321"/>
      <c r="L506" s="321"/>
      <c r="M506" s="321"/>
      <c r="N506" s="321"/>
      <c r="O506" s="321"/>
      <c r="P506" s="294"/>
      <c r="Q506" s="294"/>
    </row>
    <row r="507" spans="1:17" ht="12" customHeight="1">
      <c r="A507" s="320" t="s">
        <v>1085</v>
      </c>
      <c r="B507" s="321" t="s">
        <v>1086</v>
      </c>
      <c r="C507" s="321" t="s">
        <v>1069</v>
      </c>
      <c r="D507" s="321">
        <v>381</v>
      </c>
      <c r="E507" s="319">
        <v>8089</v>
      </c>
      <c r="F507" s="322">
        <v>11.430246189917936</v>
      </c>
      <c r="G507" s="323">
        <v>4.109055501460565</v>
      </c>
      <c r="H507" s="323">
        <v>4.682539682539683</v>
      </c>
      <c r="I507" s="323">
        <v>2.1177099338633174</v>
      </c>
      <c r="J507" s="323">
        <v>0.7988</v>
      </c>
      <c r="K507" s="321"/>
      <c r="L507" s="321"/>
      <c r="M507" s="321"/>
      <c r="N507" s="321"/>
      <c r="O507" s="321"/>
      <c r="P507" s="294"/>
      <c r="Q507" s="294"/>
    </row>
    <row r="508" spans="1:17" ht="12" customHeight="1">
      <c r="A508" s="320" t="s">
        <v>1087</v>
      </c>
      <c r="B508" s="321" t="s">
        <v>1086</v>
      </c>
      <c r="C508" s="321" t="s">
        <v>1069</v>
      </c>
      <c r="D508" s="321">
        <v>381</v>
      </c>
      <c r="E508" s="319">
        <v>8089</v>
      </c>
      <c r="F508" s="322">
        <v>11.430246189917936</v>
      </c>
      <c r="G508" s="323">
        <v>4.109055501460565</v>
      </c>
      <c r="H508" s="323">
        <v>4.682539682539683</v>
      </c>
      <c r="I508" s="323">
        <v>2.1177099338633174</v>
      </c>
      <c r="J508" s="323">
        <v>0.7988</v>
      </c>
      <c r="K508" s="321"/>
      <c r="L508" s="321"/>
      <c r="M508" s="321"/>
      <c r="N508" s="321"/>
      <c r="O508" s="321"/>
      <c r="P508" s="294"/>
      <c r="Q508" s="294"/>
    </row>
    <row r="509" spans="1:17" ht="12" customHeight="1">
      <c r="A509" s="320" t="s">
        <v>1088</v>
      </c>
      <c r="B509" s="321" t="s">
        <v>1086</v>
      </c>
      <c r="C509" s="321" t="s">
        <v>1069</v>
      </c>
      <c r="D509" s="321">
        <v>381</v>
      </c>
      <c r="E509" s="319">
        <v>8089</v>
      </c>
      <c r="F509" s="322">
        <v>11.430246189917936</v>
      </c>
      <c r="G509" s="323">
        <v>4.109055501460565</v>
      </c>
      <c r="H509" s="323">
        <v>4.682539682539683</v>
      </c>
      <c r="I509" s="323">
        <v>2.1177099338633174</v>
      </c>
      <c r="J509" s="323">
        <v>0.7988</v>
      </c>
      <c r="K509" s="321"/>
      <c r="L509" s="321"/>
      <c r="M509" s="321"/>
      <c r="N509" s="321"/>
      <c r="O509" s="321"/>
      <c r="P509" s="294"/>
      <c r="Q509" s="294"/>
    </row>
    <row r="510" spans="1:17" ht="12" customHeight="1">
      <c r="A510" s="320" t="s">
        <v>1089</v>
      </c>
      <c r="B510" s="321" t="s">
        <v>1090</v>
      </c>
      <c r="C510" s="321" t="s">
        <v>1069</v>
      </c>
      <c r="D510" s="321">
        <v>381</v>
      </c>
      <c r="E510" s="319">
        <v>8089</v>
      </c>
      <c r="F510" s="322">
        <v>11.430246189917936</v>
      </c>
      <c r="G510" s="323">
        <v>4.109055501460565</v>
      </c>
      <c r="H510" s="323">
        <v>4.682539682539683</v>
      </c>
      <c r="I510" s="323">
        <v>2.1177099338633174</v>
      </c>
      <c r="J510" s="323">
        <v>0.7988</v>
      </c>
      <c r="K510" s="321"/>
      <c r="L510" s="321"/>
      <c r="M510" s="321"/>
      <c r="N510" s="321"/>
      <c r="O510" s="321"/>
      <c r="P510" s="294"/>
      <c r="Q510" s="294"/>
    </row>
    <row r="511" spans="1:17" ht="12" customHeight="1">
      <c r="A511" s="320" t="s">
        <v>1091</v>
      </c>
      <c r="B511" s="321" t="s">
        <v>1092</v>
      </c>
      <c r="C511" s="321" t="s">
        <v>1069</v>
      </c>
      <c r="D511" s="321">
        <v>256</v>
      </c>
      <c r="E511" s="319">
        <v>8218</v>
      </c>
      <c r="F511" s="322">
        <v>11.430246189917936</v>
      </c>
      <c r="G511" s="323">
        <v>4.109055501460565</v>
      </c>
      <c r="H511" s="323">
        <v>4.682539682539683</v>
      </c>
      <c r="I511" s="323">
        <v>2.1177099338633174</v>
      </c>
      <c r="J511" s="323">
        <v>0.7988</v>
      </c>
      <c r="K511" s="321"/>
      <c r="L511" s="321"/>
      <c r="M511" s="321"/>
      <c r="N511" s="321"/>
      <c r="O511" s="321"/>
      <c r="P511" s="294"/>
      <c r="Q511" s="294"/>
    </row>
    <row r="512" spans="1:17" ht="12" customHeight="1">
      <c r="A512" s="320" t="s">
        <v>1093</v>
      </c>
      <c r="B512" s="321" t="s">
        <v>1094</v>
      </c>
      <c r="C512" s="321" t="s">
        <v>1069</v>
      </c>
      <c r="D512" s="321">
        <v>485</v>
      </c>
      <c r="E512" s="319">
        <v>7673</v>
      </c>
      <c r="F512" s="322">
        <v>11.430246189917936</v>
      </c>
      <c r="G512" s="323">
        <v>4.109055501460565</v>
      </c>
      <c r="H512" s="323">
        <v>4.682539682539683</v>
      </c>
      <c r="I512" s="323">
        <v>2.1177099338633174</v>
      </c>
      <c r="J512" s="323">
        <v>0.7988</v>
      </c>
      <c r="K512" s="321"/>
      <c r="L512" s="321"/>
      <c r="M512" s="321"/>
      <c r="N512" s="321"/>
      <c r="O512" s="321"/>
      <c r="P512" s="294"/>
      <c r="Q512" s="294"/>
    </row>
    <row r="513" spans="1:17" ht="12" customHeight="1">
      <c r="A513" s="320" t="s">
        <v>1095</v>
      </c>
      <c r="B513" s="321" t="s">
        <v>1096</v>
      </c>
      <c r="C513" s="321" t="s">
        <v>1069</v>
      </c>
      <c r="D513" s="321">
        <v>682</v>
      </c>
      <c r="E513" s="319">
        <v>7981</v>
      </c>
      <c r="F513" s="322">
        <v>11.430246189917936</v>
      </c>
      <c r="G513" s="323">
        <v>4.109055501460565</v>
      </c>
      <c r="H513" s="323">
        <v>4.682539682539683</v>
      </c>
      <c r="I513" s="323">
        <v>2.1177099338633174</v>
      </c>
      <c r="J513" s="323">
        <v>0.7988</v>
      </c>
      <c r="K513" s="321"/>
      <c r="L513" s="321"/>
      <c r="M513" s="321"/>
      <c r="N513" s="321"/>
      <c r="O513" s="321"/>
      <c r="P513" s="294"/>
      <c r="Q513" s="294"/>
    </row>
    <row r="514" spans="1:17" ht="12" customHeight="1">
      <c r="A514" s="320" t="s">
        <v>1097</v>
      </c>
      <c r="B514" s="321" t="s">
        <v>1098</v>
      </c>
      <c r="C514" s="321" t="s">
        <v>1069</v>
      </c>
      <c r="D514" s="321">
        <v>415</v>
      </c>
      <c r="E514" s="319">
        <v>8928</v>
      </c>
      <c r="F514" s="322">
        <v>11.430246189917936</v>
      </c>
      <c r="G514" s="323">
        <v>4.109055501460565</v>
      </c>
      <c r="H514" s="323">
        <v>4.682539682539683</v>
      </c>
      <c r="I514" s="323">
        <v>2.1177099338633174</v>
      </c>
      <c r="J514" s="323">
        <v>0.7988</v>
      </c>
      <c r="K514" s="321"/>
      <c r="L514" s="321"/>
      <c r="M514" s="321"/>
      <c r="N514" s="321"/>
      <c r="O514" s="321"/>
      <c r="P514" s="294"/>
      <c r="Q514" s="294"/>
    </row>
    <row r="515" spans="1:17" ht="12" customHeight="1">
      <c r="A515" s="320" t="s">
        <v>1099</v>
      </c>
      <c r="B515" s="321" t="s">
        <v>1100</v>
      </c>
      <c r="C515" s="321" t="s">
        <v>1069</v>
      </c>
      <c r="D515" s="321">
        <v>692</v>
      </c>
      <c r="E515" s="319">
        <v>7491</v>
      </c>
      <c r="F515" s="322">
        <v>11.430246189917936</v>
      </c>
      <c r="G515" s="323">
        <v>4.109055501460565</v>
      </c>
      <c r="H515" s="323">
        <v>4.682539682539683</v>
      </c>
      <c r="I515" s="323">
        <v>2.1177099338633174</v>
      </c>
      <c r="J515" s="323">
        <v>0.7988</v>
      </c>
      <c r="K515" s="321"/>
      <c r="L515" s="321"/>
      <c r="M515" s="321"/>
      <c r="N515" s="321"/>
      <c r="O515" s="321"/>
      <c r="P515" s="294"/>
      <c r="Q515" s="294"/>
    </row>
    <row r="516" spans="1:17" ht="12" customHeight="1">
      <c r="A516" s="320" t="s">
        <v>1101</v>
      </c>
      <c r="B516" s="321" t="s">
        <v>1102</v>
      </c>
      <c r="C516" s="321" t="s">
        <v>1103</v>
      </c>
      <c r="D516" s="321">
        <v>682</v>
      </c>
      <c r="E516" s="319">
        <v>7981</v>
      </c>
      <c r="F516" s="322">
        <v>12.895662368112545</v>
      </c>
      <c r="G516" s="323">
        <v>4.50827653359299</v>
      </c>
      <c r="H516" s="323">
        <v>4.329004329004329</v>
      </c>
      <c r="I516" s="323">
        <v>2.030863785155989</v>
      </c>
      <c r="J516" s="323">
        <v>0.76</v>
      </c>
      <c r="K516" s="321"/>
      <c r="L516" s="321"/>
      <c r="M516" s="321"/>
      <c r="N516" s="321"/>
      <c r="O516" s="321"/>
      <c r="P516" s="294"/>
      <c r="Q516" s="294"/>
    </row>
    <row r="517" spans="1:17" ht="12" customHeight="1">
      <c r="A517" s="320" t="s">
        <v>1104</v>
      </c>
      <c r="B517" s="321" t="s">
        <v>1102</v>
      </c>
      <c r="C517" s="321" t="s">
        <v>1103</v>
      </c>
      <c r="D517" s="321">
        <v>682</v>
      </c>
      <c r="E517" s="319">
        <v>7981</v>
      </c>
      <c r="F517" s="322">
        <v>12.895662368112545</v>
      </c>
      <c r="G517" s="323">
        <v>4.50827653359299</v>
      </c>
      <c r="H517" s="323">
        <v>4.329004329004329</v>
      </c>
      <c r="I517" s="323">
        <v>2.030863785155989</v>
      </c>
      <c r="J517" s="323">
        <v>0.76</v>
      </c>
      <c r="K517" s="321"/>
      <c r="L517" s="321"/>
      <c r="M517" s="321"/>
      <c r="N517" s="321"/>
      <c r="O517" s="321"/>
      <c r="P517" s="294"/>
      <c r="Q517" s="294"/>
    </row>
    <row r="518" spans="1:17" ht="12" customHeight="1">
      <c r="A518" s="320" t="s">
        <v>1105</v>
      </c>
      <c r="B518" s="321" t="s">
        <v>1106</v>
      </c>
      <c r="C518" s="321" t="s">
        <v>1103</v>
      </c>
      <c r="D518" s="321">
        <v>682</v>
      </c>
      <c r="E518" s="319">
        <v>7981</v>
      </c>
      <c r="F518" s="322">
        <v>12.895662368112545</v>
      </c>
      <c r="G518" s="323">
        <v>4.50827653359299</v>
      </c>
      <c r="H518" s="323">
        <v>4.329004329004329</v>
      </c>
      <c r="I518" s="323">
        <v>2.030863785155989</v>
      </c>
      <c r="J518" s="323">
        <v>0.76</v>
      </c>
      <c r="K518" s="321"/>
      <c r="L518" s="321"/>
      <c r="M518" s="321"/>
      <c r="N518" s="321"/>
      <c r="O518" s="321"/>
      <c r="P518" s="294"/>
      <c r="Q518" s="294"/>
    </row>
    <row r="519" spans="1:17" ht="12" customHeight="1">
      <c r="A519" s="320" t="s">
        <v>1107</v>
      </c>
      <c r="B519" s="321" t="s">
        <v>1106</v>
      </c>
      <c r="C519" s="321" t="s">
        <v>1103</v>
      </c>
      <c r="D519" s="321">
        <v>682</v>
      </c>
      <c r="E519" s="319">
        <v>7981</v>
      </c>
      <c r="F519" s="322">
        <v>12.895662368112545</v>
      </c>
      <c r="G519" s="323">
        <v>4.50827653359299</v>
      </c>
      <c r="H519" s="323">
        <v>4.329004329004329</v>
      </c>
      <c r="I519" s="323">
        <v>2.030863785155989</v>
      </c>
      <c r="J519" s="323">
        <v>0.76</v>
      </c>
      <c r="K519" s="321"/>
      <c r="L519" s="321"/>
      <c r="M519" s="321"/>
      <c r="N519" s="321"/>
      <c r="O519" s="321"/>
      <c r="P519" s="294"/>
      <c r="Q519" s="294"/>
    </row>
    <row r="520" spans="1:17" ht="12" customHeight="1">
      <c r="A520" s="320" t="s">
        <v>1108</v>
      </c>
      <c r="B520" s="321" t="s">
        <v>1109</v>
      </c>
      <c r="C520" s="321" t="s">
        <v>1103</v>
      </c>
      <c r="D520" s="321">
        <v>180</v>
      </c>
      <c r="E520" s="319">
        <v>9818</v>
      </c>
      <c r="F520" s="322">
        <v>12.895662368112545</v>
      </c>
      <c r="G520" s="323">
        <v>4.50827653359299</v>
      </c>
      <c r="H520" s="323">
        <v>4.329004329004329</v>
      </c>
      <c r="I520" s="323">
        <v>2.030863785155989</v>
      </c>
      <c r="J520" s="323">
        <v>0.76</v>
      </c>
      <c r="K520" s="321"/>
      <c r="L520" s="321"/>
      <c r="M520" s="321"/>
      <c r="N520" s="321"/>
      <c r="O520" s="321"/>
      <c r="P520" s="294"/>
      <c r="Q520" s="294"/>
    </row>
    <row r="521" spans="1:17" ht="12" customHeight="1">
      <c r="A521" s="320" t="s">
        <v>1110</v>
      </c>
      <c r="B521" s="321" t="s">
        <v>1109</v>
      </c>
      <c r="C521" s="321" t="s">
        <v>1103</v>
      </c>
      <c r="D521" s="321">
        <v>180</v>
      </c>
      <c r="E521" s="319">
        <v>9818</v>
      </c>
      <c r="F521" s="322">
        <v>12.895662368112545</v>
      </c>
      <c r="G521" s="323">
        <v>4.50827653359299</v>
      </c>
      <c r="H521" s="323">
        <v>4.329004329004329</v>
      </c>
      <c r="I521" s="323">
        <v>2.030863785155989</v>
      </c>
      <c r="J521" s="323">
        <v>0.76</v>
      </c>
      <c r="K521" s="321"/>
      <c r="L521" s="321"/>
      <c r="M521" s="321"/>
      <c r="N521" s="321"/>
      <c r="O521" s="321"/>
      <c r="P521" s="294"/>
      <c r="Q521" s="294"/>
    </row>
    <row r="522" spans="1:17" ht="12" customHeight="1">
      <c r="A522" s="320" t="s">
        <v>1111</v>
      </c>
      <c r="B522" s="321" t="s">
        <v>1109</v>
      </c>
      <c r="C522" s="321" t="s">
        <v>1103</v>
      </c>
      <c r="D522" s="321">
        <v>180</v>
      </c>
      <c r="E522" s="319">
        <v>9818</v>
      </c>
      <c r="F522" s="322">
        <v>12.895662368112545</v>
      </c>
      <c r="G522" s="323">
        <v>4.50827653359299</v>
      </c>
      <c r="H522" s="323">
        <v>4.329004329004329</v>
      </c>
      <c r="I522" s="323">
        <v>2.030863785155989</v>
      </c>
      <c r="J522" s="323">
        <v>0.76</v>
      </c>
      <c r="K522" s="321"/>
      <c r="L522" s="321"/>
      <c r="M522" s="321"/>
      <c r="N522" s="321"/>
      <c r="O522" s="321"/>
      <c r="P522" s="294"/>
      <c r="Q522" s="294"/>
    </row>
    <row r="523" spans="1:17" ht="12" customHeight="1">
      <c r="A523" s="320" t="s">
        <v>1112</v>
      </c>
      <c r="B523" s="321" t="s">
        <v>454</v>
      </c>
      <c r="C523" s="321" t="s">
        <v>1103</v>
      </c>
      <c r="D523" s="321">
        <v>472</v>
      </c>
      <c r="E523" s="319">
        <v>8250</v>
      </c>
      <c r="F523" s="322">
        <v>12.895662368112545</v>
      </c>
      <c r="G523" s="323">
        <v>4.50827653359299</v>
      </c>
      <c r="H523" s="323">
        <v>4.329004329004329</v>
      </c>
      <c r="I523" s="323">
        <v>2.030863785155989</v>
      </c>
      <c r="J523" s="323">
        <v>0.76</v>
      </c>
      <c r="K523" s="321"/>
      <c r="L523" s="321"/>
      <c r="M523" s="321"/>
      <c r="N523" s="321"/>
      <c r="O523" s="321"/>
      <c r="P523" s="294"/>
      <c r="Q523" s="294"/>
    </row>
    <row r="524" spans="1:17" ht="12" customHeight="1">
      <c r="A524" s="320" t="s">
        <v>1113</v>
      </c>
      <c r="B524" s="321" t="s">
        <v>1114</v>
      </c>
      <c r="C524" s="321" t="s">
        <v>1103</v>
      </c>
      <c r="D524" s="321">
        <v>472</v>
      </c>
      <c r="E524" s="319">
        <v>8250</v>
      </c>
      <c r="F524" s="322">
        <v>12.895662368112545</v>
      </c>
      <c r="G524" s="323">
        <v>4.50827653359299</v>
      </c>
      <c r="H524" s="323">
        <v>4.329004329004329</v>
      </c>
      <c r="I524" s="323">
        <v>2.030863785155989</v>
      </c>
      <c r="J524" s="323">
        <v>0.76</v>
      </c>
      <c r="K524" s="321"/>
      <c r="L524" s="321"/>
      <c r="M524" s="321"/>
      <c r="N524" s="321"/>
      <c r="O524" s="321"/>
      <c r="P524" s="294"/>
      <c r="Q524" s="294"/>
    </row>
    <row r="525" spans="1:17" ht="12" customHeight="1">
      <c r="A525" s="320" t="s">
        <v>1115</v>
      </c>
      <c r="B525" s="321" t="s">
        <v>1116</v>
      </c>
      <c r="C525" s="321" t="s">
        <v>1103</v>
      </c>
      <c r="D525" s="321">
        <v>744</v>
      </c>
      <c r="E525" s="319">
        <v>7809</v>
      </c>
      <c r="F525" s="322">
        <v>12.895662368112545</v>
      </c>
      <c r="G525" s="323">
        <v>4.50827653359299</v>
      </c>
      <c r="H525" s="323">
        <v>4.329004329004329</v>
      </c>
      <c r="I525" s="323">
        <v>2.030863785155989</v>
      </c>
      <c r="J525" s="323">
        <v>0.76</v>
      </c>
      <c r="K525" s="321"/>
      <c r="L525" s="321"/>
      <c r="M525" s="321"/>
      <c r="N525" s="321"/>
      <c r="O525" s="321"/>
      <c r="P525" s="294"/>
      <c r="Q525" s="294"/>
    </row>
    <row r="526" spans="1:17" ht="12" customHeight="1">
      <c r="A526" s="320" t="s">
        <v>1117</v>
      </c>
      <c r="B526" s="321" t="s">
        <v>1118</v>
      </c>
      <c r="C526" s="321" t="s">
        <v>1103</v>
      </c>
      <c r="D526" s="321">
        <v>743</v>
      </c>
      <c r="E526" s="319">
        <v>7923</v>
      </c>
      <c r="F526" s="322">
        <v>12.895662368112545</v>
      </c>
      <c r="G526" s="323">
        <v>4.50827653359299</v>
      </c>
      <c r="H526" s="323">
        <v>4.329004329004329</v>
      </c>
      <c r="I526" s="323">
        <v>2.030863785155989</v>
      </c>
      <c r="J526" s="323">
        <v>0.76</v>
      </c>
      <c r="K526" s="321"/>
      <c r="L526" s="321"/>
      <c r="M526" s="321"/>
      <c r="N526" s="321"/>
      <c r="O526" s="321"/>
      <c r="P526" s="294"/>
      <c r="Q526" s="294"/>
    </row>
    <row r="527" spans="1:17" ht="12" customHeight="1">
      <c r="A527" s="320" t="s">
        <v>1119</v>
      </c>
      <c r="B527" s="321" t="s">
        <v>1120</v>
      </c>
      <c r="C527" s="321" t="s">
        <v>1103</v>
      </c>
      <c r="D527" s="321">
        <v>415</v>
      </c>
      <c r="E527" s="319">
        <v>8928</v>
      </c>
      <c r="F527" s="322">
        <v>12.895662368112545</v>
      </c>
      <c r="G527" s="323">
        <v>4.50827653359299</v>
      </c>
      <c r="H527" s="323">
        <v>4.329004329004329</v>
      </c>
      <c r="I527" s="323">
        <v>2.030863785155989</v>
      </c>
      <c r="J527" s="323">
        <v>0.76</v>
      </c>
      <c r="K527" s="321"/>
      <c r="L527" s="321"/>
      <c r="M527" s="321"/>
      <c r="N527" s="321"/>
      <c r="O527" s="321"/>
      <c r="P527" s="294"/>
      <c r="Q527" s="294"/>
    </row>
    <row r="528" spans="1:17" ht="12" customHeight="1">
      <c r="A528" s="320" t="s">
        <v>1121</v>
      </c>
      <c r="B528" s="321" t="s">
        <v>1122</v>
      </c>
      <c r="C528" s="321" t="s">
        <v>1103</v>
      </c>
      <c r="D528" s="321">
        <v>415</v>
      </c>
      <c r="E528" s="319">
        <v>8928</v>
      </c>
      <c r="F528" s="322">
        <v>12.895662368112545</v>
      </c>
      <c r="G528" s="323">
        <v>4.50827653359299</v>
      </c>
      <c r="H528" s="323">
        <v>4.329004329004329</v>
      </c>
      <c r="I528" s="323">
        <v>2.030863785155989</v>
      </c>
      <c r="J528" s="323">
        <v>0.76</v>
      </c>
      <c r="K528" s="321"/>
      <c r="L528" s="321"/>
      <c r="M528" s="321"/>
      <c r="N528" s="321"/>
      <c r="O528" s="321"/>
      <c r="P528" s="294"/>
      <c r="Q528" s="294"/>
    </row>
    <row r="529" spans="1:17" ht="12" customHeight="1">
      <c r="A529" s="320" t="s">
        <v>1123</v>
      </c>
      <c r="B529" s="321" t="s">
        <v>1124</v>
      </c>
      <c r="C529" s="321" t="s">
        <v>1103</v>
      </c>
      <c r="D529" s="321">
        <v>537</v>
      </c>
      <c r="E529" s="319">
        <v>9254</v>
      </c>
      <c r="F529" s="322">
        <v>12.895662368112545</v>
      </c>
      <c r="G529" s="323">
        <v>4.50827653359299</v>
      </c>
      <c r="H529" s="323">
        <v>4.329004329004329</v>
      </c>
      <c r="I529" s="323">
        <v>2.030863785155989</v>
      </c>
      <c r="J529" s="323">
        <v>0.76</v>
      </c>
      <c r="K529" s="321"/>
      <c r="L529" s="321"/>
      <c r="M529" s="321"/>
      <c r="N529" s="321"/>
      <c r="O529" s="321"/>
      <c r="P529" s="294"/>
      <c r="Q529" s="294"/>
    </row>
    <row r="530" spans="1:17" ht="12" customHeight="1">
      <c r="A530" s="320" t="s">
        <v>1125</v>
      </c>
      <c r="B530" s="321" t="s">
        <v>1126</v>
      </c>
      <c r="C530" s="321" t="s">
        <v>1103</v>
      </c>
      <c r="D530" s="321">
        <v>249</v>
      </c>
      <c r="E530" s="319">
        <v>10487</v>
      </c>
      <c r="F530" s="322">
        <v>12.895662368112545</v>
      </c>
      <c r="G530" s="323">
        <v>4.50827653359299</v>
      </c>
      <c r="H530" s="323">
        <v>4.329004329004329</v>
      </c>
      <c r="I530" s="323">
        <v>2.030863785155989</v>
      </c>
      <c r="J530" s="323">
        <v>0.76</v>
      </c>
      <c r="K530" s="321"/>
      <c r="L530" s="321"/>
      <c r="M530" s="321"/>
      <c r="N530" s="321"/>
      <c r="O530" s="321"/>
      <c r="P530" s="294"/>
      <c r="Q530" s="294"/>
    </row>
    <row r="531" spans="1:17" ht="12" customHeight="1">
      <c r="A531" s="320" t="s">
        <v>1127</v>
      </c>
      <c r="B531" s="321" t="s">
        <v>1128</v>
      </c>
      <c r="C531" s="321" t="s">
        <v>1103</v>
      </c>
      <c r="D531" s="321">
        <v>537</v>
      </c>
      <c r="E531" s="319">
        <v>9254</v>
      </c>
      <c r="F531" s="322">
        <v>12.895662368112545</v>
      </c>
      <c r="G531" s="323">
        <v>4.50827653359299</v>
      </c>
      <c r="H531" s="323">
        <v>4.329004329004329</v>
      </c>
      <c r="I531" s="323">
        <v>2.030863785155989</v>
      </c>
      <c r="J531" s="323">
        <v>0.76</v>
      </c>
      <c r="K531" s="321"/>
      <c r="L531" s="321"/>
      <c r="M531" s="321"/>
      <c r="N531" s="321"/>
      <c r="O531" s="321"/>
      <c r="P531" s="294"/>
      <c r="Q531" s="294"/>
    </row>
    <row r="532" spans="1:17" ht="12" customHeight="1">
      <c r="A532" s="320" t="s">
        <v>1129</v>
      </c>
      <c r="B532" s="321" t="s">
        <v>1130</v>
      </c>
      <c r="C532" s="321" t="s">
        <v>1131</v>
      </c>
      <c r="D532" s="321">
        <v>744</v>
      </c>
      <c r="E532" s="319">
        <v>7809</v>
      </c>
      <c r="F532" s="322">
        <v>12.895662368112545</v>
      </c>
      <c r="G532" s="323">
        <v>3.26192794547225</v>
      </c>
      <c r="H532" s="323">
        <v>4.285714285714286</v>
      </c>
      <c r="I532" s="323">
        <v>2.271360812345514</v>
      </c>
      <c r="J532" s="323">
        <v>0.6476000000000001</v>
      </c>
      <c r="K532" s="321"/>
      <c r="L532" s="321"/>
      <c r="M532" s="321"/>
      <c r="N532" s="321"/>
      <c r="O532" s="321"/>
      <c r="P532" s="294"/>
      <c r="Q532" s="294"/>
    </row>
    <row r="533" spans="1:17" ht="12" customHeight="1">
      <c r="A533" s="320" t="s">
        <v>1132</v>
      </c>
      <c r="B533" s="321" t="s">
        <v>1130</v>
      </c>
      <c r="C533" s="321" t="s">
        <v>1131</v>
      </c>
      <c r="D533" s="321">
        <v>744</v>
      </c>
      <c r="E533" s="319">
        <v>7809</v>
      </c>
      <c r="F533" s="322">
        <v>12.895662368112545</v>
      </c>
      <c r="G533" s="323">
        <v>3.26192794547225</v>
      </c>
      <c r="H533" s="323">
        <v>4.285714285714286</v>
      </c>
      <c r="I533" s="323">
        <v>2.271360812345514</v>
      </c>
      <c r="J533" s="323">
        <v>0.6476000000000001</v>
      </c>
      <c r="K533" s="321"/>
      <c r="L533" s="321"/>
      <c r="M533" s="321"/>
      <c r="N533" s="321"/>
      <c r="O533" s="321"/>
      <c r="P533" s="294"/>
      <c r="Q533" s="294"/>
    </row>
    <row r="534" spans="1:17" ht="12" customHeight="1">
      <c r="A534" s="320" t="s">
        <v>1133</v>
      </c>
      <c r="B534" s="321" t="s">
        <v>442</v>
      </c>
      <c r="C534" s="321" t="s">
        <v>1131</v>
      </c>
      <c r="D534" s="321">
        <v>537</v>
      </c>
      <c r="E534" s="319">
        <v>9254</v>
      </c>
      <c r="F534" s="322">
        <v>12.895662368112545</v>
      </c>
      <c r="G534" s="323">
        <v>3.26192794547225</v>
      </c>
      <c r="H534" s="323">
        <v>4.285714285714286</v>
      </c>
      <c r="I534" s="323">
        <v>2.271360812345514</v>
      </c>
      <c r="J534" s="323">
        <v>0.6476000000000001</v>
      </c>
      <c r="K534" s="321"/>
      <c r="L534" s="321"/>
      <c r="M534" s="321"/>
      <c r="N534" s="321"/>
      <c r="O534" s="321"/>
      <c r="P534" s="294"/>
      <c r="Q534" s="294"/>
    </row>
    <row r="535" spans="1:17" ht="12" customHeight="1">
      <c r="A535" s="320" t="s">
        <v>1134</v>
      </c>
      <c r="B535" s="321" t="s">
        <v>1135</v>
      </c>
      <c r="C535" s="321" t="s">
        <v>1131</v>
      </c>
      <c r="D535" s="321">
        <v>611</v>
      </c>
      <c r="E535" s="319">
        <v>7301</v>
      </c>
      <c r="F535" s="322">
        <v>12.895662368112545</v>
      </c>
      <c r="G535" s="323">
        <v>3.26192794547225</v>
      </c>
      <c r="H535" s="323">
        <v>4.285714285714286</v>
      </c>
      <c r="I535" s="323">
        <v>2.271360812345514</v>
      </c>
      <c r="J535" s="323">
        <v>0.6476000000000001</v>
      </c>
      <c r="K535" s="321"/>
      <c r="L535" s="321"/>
      <c r="M535" s="321"/>
      <c r="N535" s="321"/>
      <c r="O535" s="321"/>
      <c r="P535" s="294"/>
      <c r="Q535" s="294"/>
    </row>
    <row r="536" spans="1:17" ht="12" customHeight="1">
      <c r="A536" s="320" t="s">
        <v>1136</v>
      </c>
      <c r="B536" s="321" t="s">
        <v>1137</v>
      </c>
      <c r="C536" s="321" t="s">
        <v>1131</v>
      </c>
      <c r="D536" s="321">
        <v>633</v>
      </c>
      <c r="E536" s="319">
        <v>8446</v>
      </c>
      <c r="F536" s="322">
        <v>12.895662368112545</v>
      </c>
      <c r="G536" s="323">
        <v>3.26192794547225</v>
      </c>
      <c r="H536" s="323">
        <v>4.285714285714286</v>
      </c>
      <c r="I536" s="323">
        <v>2.271360812345514</v>
      </c>
      <c r="J536" s="323">
        <v>0.6476000000000001</v>
      </c>
      <c r="K536" s="321"/>
      <c r="L536" s="321"/>
      <c r="M536" s="321"/>
      <c r="N536" s="321"/>
      <c r="O536" s="321"/>
      <c r="P536" s="294"/>
      <c r="Q536" s="294"/>
    </row>
    <row r="537" spans="1:17" ht="12" customHeight="1">
      <c r="A537" s="320" t="s">
        <v>1138</v>
      </c>
      <c r="B537" s="321" t="s">
        <v>1139</v>
      </c>
      <c r="C537" s="321" t="s">
        <v>1131</v>
      </c>
      <c r="D537" s="321">
        <v>611</v>
      </c>
      <c r="E537" s="319">
        <v>7301</v>
      </c>
      <c r="F537" s="322">
        <v>12.895662368112545</v>
      </c>
      <c r="G537" s="323">
        <v>3.26192794547225</v>
      </c>
      <c r="H537" s="323">
        <v>4.285714285714286</v>
      </c>
      <c r="I537" s="323">
        <v>2.271360812345514</v>
      </c>
      <c r="J537" s="323">
        <v>0.6476000000000001</v>
      </c>
      <c r="K537" s="321"/>
      <c r="L537" s="321"/>
      <c r="M537" s="321"/>
      <c r="N537" s="321"/>
      <c r="O537" s="321"/>
      <c r="P537" s="294"/>
      <c r="Q537" s="294"/>
    </row>
    <row r="538" spans="1:17" ht="12" customHeight="1">
      <c r="A538" s="320" t="s">
        <v>1140</v>
      </c>
      <c r="B538" s="321" t="s">
        <v>1141</v>
      </c>
      <c r="C538" s="321" t="s">
        <v>1131</v>
      </c>
      <c r="D538" s="321">
        <v>488</v>
      </c>
      <c r="E538" s="319">
        <v>8968</v>
      </c>
      <c r="F538" s="322">
        <v>12.895662368112545</v>
      </c>
      <c r="G538" s="323">
        <v>3.26192794547225</v>
      </c>
      <c r="H538" s="323">
        <v>4.285714285714286</v>
      </c>
      <c r="I538" s="323">
        <v>2.271360812345514</v>
      </c>
      <c r="J538" s="323">
        <v>0.6476000000000001</v>
      </c>
      <c r="K538" s="321"/>
      <c r="L538" s="321"/>
      <c r="M538" s="321"/>
      <c r="N538" s="321"/>
      <c r="O538" s="321"/>
      <c r="P538" s="294"/>
      <c r="Q538" s="294"/>
    </row>
    <row r="539" spans="1:17" ht="12" customHeight="1">
      <c r="A539" s="320" t="s">
        <v>1142</v>
      </c>
      <c r="B539" s="321" t="s">
        <v>1143</v>
      </c>
      <c r="C539" s="321" t="s">
        <v>1131</v>
      </c>
      <c r="D539" s="321">
        <v>611</v>
      </c>
      <c r="E539" s="319">
        <v>7301</v>
      </c>
      <c r="F539" s="322">
        <v>12.895662368112545</v>
      </c>
      <c r="G539" s="323">
        <v>3.26192794547225</v>
      </c>
      <c r="H539" s="323">
        <v>4.285714285714286</v>
      </c>
      <c r="I539" s="323">
        <v>2.271360812345514</v>
      </c>
      <c r="J539" s="323">
        <v>0.6476000000000001</v>
      </c>
      <c r="K539" s="321"/>
      <c r="L539" s="321"/>
      <c r="M539" s="321"/>
      <c r="N539" s="321"/>
      <c r="O539" s="321"/>
      <c r="P539" s="294"/>
      <c r="Q539" s="294"/>
    </row>
    <row r="540" spans="1:17" ht="12" customHeight="1">
      <c r="A540" s="320" t="s">
        <v>1144</v>
      </c>
      <c r="B540" s="321" t="s">
        <v>1145</v>
      </c>
      <c r="C540" s="321" t="s">
        <v>1146</v>
      </c>
      <c r="D540" s="321">
        <v>537</v>
      </c>
      <c r="E540" s="319">
        <v>9254</v>
      </c>
      <c r="F540" s="322">
        <v>12.3094958968347</v>
      </c>
      <c r="G540" s="323">
        <v>4.245374878286271</v>
      </c>
      <c r="H540" s="323">
        <v>4.285714285714286</v>
      </c>
      <c r="I540" s="323">
        <v>2.271360812345514</v>
      </c>
      <c r="J540" s="323">
        <v>0.4004</v>
      </c>
      <c r="K540" s="321"/>
      <c r="L540" s="321"/>
      <c r="M540" s="321"/>
      <c r="N540" s="321"/>
      <c r="O540" s="321"/>
      <c r="P540" s="294"/>
      <c r="Q540" s="294"/>
    </row>
    <row r="541" spans="1:17" ht="12" customHeight="1">
      <c r="A541" s="320" t="s">
        <v>1147</v>
      </c>
      <c r="B541" s="321" t="s">
        <v>1145</v>
      </c>
      <c r="C541" s="321" t="s">
        <v>1146</v>
      </c>
      <c r="D541" s="321">
        <v>537</v>
      </c>
      <c r="E541" s="319">
        <v>9254</v>
      </c>
      <c r="F541" s="322">
        <v>12.3094958968347</v>
      </c>
      <c r="G541" s="323">
        <v>4.245374878286271</v>
      </c>
      <c r="H541" s="323">
        <v>4.285714285714286</v>
      </c>
      <c r="I541" s="323">
        <v>2.271360812345514</v>
      </c>
      <c r="J541" s="323">
        <v>0.4004</v>
      </c>
      <c r="K541" s="321"/>
      <c r="L541" s="321"/>
      <c r="M541" s="321"/>
      <c r="N541" s="321"/>
      <c r="O541" s="321"/>
      <c r="P541" s="294"/>
      <c r="Q541" s="294"/>
    </row>
    <row r="542" spans="1:17" ht="12" customHeight="1">
      <c r="A542" s="320" t="s">
        <v>1148</v>
      </c>
      <c r="B542" s="321" t="s">
        <v>1149</v>
      </c>
      <c r="C542" s="321" t="s">
        <v>1146</v>
      </c>
      <c r="D542" s="321">
        <v>537</v>
      </c>
      <c r="E542" s="319">
        <v>9254</v>
      </c>
      <c r="F542" s="322">
        <v>12.3094958968347</v>
      </c>
      <c r="G542" s="323">
        <v>4.245374878286271</v>
      </c>
      <c r="H542" s="323">
        <v>4.285714285714286</v>
      </c>
      <c r="I542" s="323">
        <v>2.271360812345514</v>
      </c>
      <c r="J542" s="323">
        <v>0.4004</v>
      </c>
      <c r="K542" s="321"/>
      <c r="L542" s="321"/>
      <c r="M542" s="321"/>
      <c r="N542" s="321"/>
      <c r="O542" s="321"/>
      <c r="P542" s="294"/>
      <c r="Q542" s="294"/>
    </row>
    <row r="543" spans="1:17" ht="12" customHeight="1">
      <c r="A543" s="320" t="s">
        <v>1150</v>
      </c>
      <c r="B543" s="321" t="s">
        <v>1151</v>
      </c>
      <c r="C543" s="321" t="s">
        <v>1146</v>
      </c>
      <c r="D543" s="321">
        <v>537</v>
      </c>
      <c r="E543" s="319">
        <v>9254</v>
      </c>
      <c r="F543" s="322">
        <v>12.3094958968347</v>
      </c>
      <c r="G543" s="323">
        <v>4.245374878286271</v>
      </c>
      <c r="H543" s="323">
        <v>4.285714285714286</v>
      </c>
      <c r="I543" s="323">
        <v>2.271360812345514</v>
      </c>
      <c r="J543" s="323">
        <v>0.4004</v>
      </c>
      <c r="K543" s="321"/>
      <c r="L543" s="321"/>
      <c r="M543" s="321"/>
      <c r="N543" s="321"/>
      <c r="O543" s="321"/>
      <c r="P543" s="294"/>
      <c r="Q543" s="294"/>
    </row>
    <row r="544" spans="1:17" ht="12" customHeight="1">
      <c r="A544" s="320" t="s">
        <v>1152</v>
      </c>
      <c r="B544" s="321" t="s">
        <v>458</v>
      </c>
      <c r="C544" s="321" t="s">
        <v>1146</v>
      </c>
      <c r="D544" s="321">
        <v>488</v>
      </c>
      <c r="E544" s="319">
        <v>8968</v>
      </c>
      <c r="F544" s="322">
        <v>12.3094958968347</v>
      </c>
      <c r="G544" s="323">
        <v>4.245374878286271</v>
      </c>
      <c r="H544" s="323">
        <v>4.285714285714286</v>
      </c>
      <c r="I544" s="323">
        <v>2.271360812345514</v>
      </c>
      <c r="J544" s="323">
        <v>0.4004</v>
      </c>
      <c r="K544" s="321"/>
      <c r="L544" s="321"/>
      <c r="M544" s="321"/>
      <c r="N544" s="321"/>
      <c r="O544" s="321"/>
      <c r="P544" s="294"/>
      <c r="Q544" s="294"/>
    </row>
    <row r="545" spans="1:17" ht="12" customHeight="1">
      <c r="A545" s="320" t="s">
        <v>1153</v>
      </c>
      <c r="B545" s="321" t="s">
        <v>1154</v>
      </c>
      <c r="C545" s="321" t="s">
        <v>1146</v>
      </c>
      <c r="D545" s="321">
        <v>488</v>
      </c>
      <c r="E545" s="319">
        <v>8968</v>
      </c>
      <c r="F545" s="322">
        <v>12.3094958968347</v>
      </c>
      <c r="G545" s="323">
        <v>4.245374878286271</v>
      </c>
      <c r="H545" s="323">
        <v>4.285714285714286</v>
      </c>
      <c r="I545" s="323">
        <v>2.271360812345514</v>
      </c>
      <c r="J545" s="323">
        <v>0.4004</v>
      </c>
      <c r="K545" s="321"/>
      <c r="L545" s="321"/>
      <c r="M545" s="321"/>
      <c r="N545" s="321"/>
      <c r="O545" s="321"/>
      <c r="P545" s="294"/>
      <c r="Q545" s="294"/>
    </row>
    <row r="546" spans="1:17" ht="12" customHeight="1">
      <c r="A546" s="320" t="s">
        <v>1155</v>
      </c>
      <c r="B546" s="321" t="s">
        <v>1156</v>
      </c>
      <c r="C546" s="321" t="s">
        <v>1146</v>
      </c>
      <c r="D546" s="321">
        <v>488</v>
      </c>
      <c r="E546" s="319">
        <v>8968</v>
      </c>
      <c r="F546" s="322">
        <v>12.3094958968347</v>
      </c>
      <c r="G546" s="323">
        <v>4.245374878286271</v>
      </c>
      <c r="H546" s="323">
        <v>4.285714285714286</v>
      </c>
      <c r="I546" s="323">
        <v>2.271360812345514</v>
      </c>
      <c r="J546" s="323">
        <v>0.4004</v>
      </c>
      <c r="K546" s="321"/>
      <c r="L546" s="321"/>
      <c r="M546" s="321"/>
      <c r="N546" s="321"/>
      <c r="O546" s="321"/>
      <c r="P546" s="294"/>
      <c r="Q546" s="294"/>
    </row>
    <row r="547" spans="1:17" ht="12" customHeight="1">
      <c r="A547" s="320" t="s">
        <v>1157</v>
      </c>
      <c r="B547" s="321" t="s">
        <v>1158</v>
      </c>
      <c r="C547" s="321" t="s">
        <v>1146</v>
      </c>
      <c r="D547" s="321">
        <v>548</v>
      </c>
      <c r="E547" s="319">
        <v>9090</v>
      </c>
      <c r="F547" s="322">
        <v>12.3094958968347</v>
      </c>
      <c r="G547" s="323">
        <v>4.245374878286271</v>
      </c>
      <c r="H547" s="323">
        <v>4.285714285714286</v>
      </c>
      <c r="I547" s="323">
        <v>2.271360812345514</v>
      </c>
      <c r="J547" s="323">
        <v>0.4004</v>
      </c>
      <c r="K547" s="321"/>
      <c r="L547" s="321"/>
      <c r="M547" s="321"/>
      <c r="N547" s="321"/>
      <c r="O547" s="321"/>
      <c r="P547" s="294"/>
      <c r="Q547" s="294"/>
    </row>
    <row r="548" spans="1:17" ht="12" customHeight="1">
      <c r="A548" s="320" t="s">
        <v>1159</v>
      </c>
      <c r="B548" s="321" t="s">
        <v>1160</v>
      </c>
      <c r="C548" s="321" t="s">
        <v>1146</v>
      </c>
      <c r="D548" s="321">
        <v>548</v>
      </c>
      <c r="E548" s="319">
        <v>9090</v>
      </c>
      <c r="F548" s="322">
        <v>12.3094958968347</v>
      </c>
      <c r="G548" s="323">
        <v>4.245374878286271</v>
      </c>
      <c r="H548" s="323">
        <v>4.285714285714286</v>
      </c>
      <c r="I548" s="323">
        <v>2.271360812345514</v>
      </c>
      <c r="J548" s="323">
        <v>0.4004</v>
      </c>
      <c r="K548" s="321"/>
      <c r="L548" s="321"/>
      <c r="M548" s="321"/>
      <c r="N548" s="321"/>
      <c r="O548" s="321"/>
      <c r="P548" s="294"/>
      <c r="Q548" s="294"/>
    </row>
    <row r="549" spans="1:17" ht="12" customHeight="1">
      <c r="A549" s="320" t="s">
        <v>1161</v>
      </c>
      <c r="B549" s="321" t="s">
        <v>1162</v>
      </c>
      <c r="C549" s="321" t="s">
        <v>1163</v>
      </c>
      <c r="D549" s="321">
        <v>652</v>
      </c>
      <c r="E549" s="319">
        <v>7164</v>
      </c>
      <c r="F549" s="322">
        <v>10.550996483001171</v>
      </c>
      <c r="G549" s="323">
        <v>4.556962025316456</v>
      </c>
      <c r="H549" s="323">
        <v>4.696969696969696</v>
      </c>
      <c r="I549" s="323">
        <v>2.13</v>
      </c>
      <c r="J549" s="323">
        <v>0.45439999999999997</v>
      </c>
      <c r="K549" s="321"/>
      <c r="L549" s="321"/>
      <c r="M549" s="321"/>
      <c r="N549" s="321"/>
      <c r="O549" s="321"/>
      <c r="P549" s="294"/>
      <c r="Q549" s="294"/>
    </row>
    <row r="550" spans="1:17" ht="12" customHeight="1">
      <c r="A550" s="320" t="s">
        <v>1164</v>
      </c>
      <c r="B550" s="321" t="s">
        <v>1162</v>
      </c>
      <c r="C550" s="321" t="s">
        <v>1163</v>
      </c>
      <c r="D550" s="321">
        <v>652</v>
      </c>
      <c r="E550" s="319">
        <v>7164</v>
      </c>
      <c r="F550" s="322">
        <v>10.550996483001171</v>
      </c>
      <c r="G550" s="323">
        <v>4.556962025316456</v>
      </c>
      <c r="H550" s="323">
        <v>4.696969696969696</v>
      </c>
      <c r="I550" s="323">
        <v>2.13</v>
      </c>
      <c r="J550" s="323">
        <v>0.45439999999999997</v>
      </c>
      <c r="K550" s="321"/>
      <c r="L550" s="321"/>
      <c r="M550" s="321"/>
      <c r="N550" s="321"/>
      <c r="O550" s="321"/>
      <c r="P550" s="294"/>
      <c r="Q550" s="294"/>
    </row>
    <row r="551" spans="1:17" ht="12" customHeight="1">
      <c r="A551" s="320" t="s">
        <v>1165</v>
      </c>
      <c r="B551" s="321" t="s">
        <v>1166</v>
      </c>
      <c r="C551" s="321" t="s">
        <v>1163</v>
      </c>
      <c r="D551" s="321">
        <v>558</v>
      </c>
      <c r="E551" s="319">
        <v>8745</v>
      </c>
      <c r="F551" s="322">
        <v>10.550996483001171</v>
      </c>
      <c r="G551" s="323">
        <v>4.556962025316456</v>
      </c>
      <c r="H551" s="323">
        <v>4.696969696969696</v>
      </c>
      <c r="I551" s="323">
        <v>2.13</v>
      </c>
      <c r="J551" s="323">
        <v>0.45439999999999997</v>
      </c>
      <c r="K551" s="321"/>
      <c r="L551" s="321"/>
      <c r="M551" s="321"/>
      <c r="N551" s="321"/>
      <c r="O551" s="321"/>
      <c r="P551" s="294"/>
      <c r="Q551" s="294"/>
    </row>
    <row r="552" spans="1:17" ht="12" customHeight="1">
      <c r="A552" s="320" t="s">
        <v>1167</v>
      </c>
      <c r="B552" s="321" t="s">
        <v>1168</v>
      </c>
      <c r="C552" s="321" t="s">
        <v>1163</v>
      </c>
      <c r="D552" s="321">
        <v>558</v>
      </c>
      <c r="E552" s="319">
        <v>8745</v>
      </c>
      <c r="F552" s="322">
        <v>10.550996483001171</v>
      </c>
      <c r="G552" s="323">
        <v>4.556962025316456</v>
      </c>
      <c r="H552" s="323">
        <v>4.696969696969696</v>
      </c>
      <c r="I552" s="323">
        <v>2.13</v>
      </c>
      <c r="J552" s="323">
        <v>0.45439999999999997</v>
      </c>
      <c r="K552" s="321"/>
      <c r="L552" s="321"/>
      <c r="M552" s="321"/>
      <c r="N552" s="321"/>
      <c r="O552" s="321"/>
      <c r="P552" s="294"/>
      <c r="Q552" s="294"/>
    </row>
    <row r="553" spans="1:17" ht="12" customHeight="1">
      <c r="A553" s="320" t="s">
        <v>1169</v>
      </c>
      <c r="B553" s="321" t="s">
        <v>1170</v>
      </c>
      <c r="C553" s="321" t="s">
        <v>1163</v>
      </c>
      <c r="D553" s="321">
        <v>388</v>
      </c>
      <c r="E553" s="319">
        <v>7741</v>
      </c>
      <c r="F553" s="322">
        <v>10.550996483001171</v>
      </c>
      <c r="G553" s="323">
        <v>4.556962025316456</v>
      </c>
      <c r="H553" s="323">
        <v>4.696969696969696</v>
      </c>
      <c r="I553" s="323">
        <v>2.13</v>
      </c>
      <c r="J553" s="323">
        <v>0.45439999999999997</v>
      </c>
      <c r="K553" s="321"/>
      <c r="L553" s="321"/>
      <c r="M553" s="321"/>
      <c r="N553" s="321"/>
      <c r="O553" s="321"/>
      <c r="P553" s="294"/>
      <c r="Q553" s="294"/>
    </row>
    <row r="554" spans="1:17" ht="12" customHeight="1">
      <c r="A554" s="320" t="s">
        <v>1171</v>
      </c>
      <c r="B554" s="321" t="s">
        <v>1172</v>
      </c>
      <c r="C554" s="321" t="s">
        <v>1163</v>
      </c>
      <c r="D554" s="321">
        <v>388</v>
      </c>
      <c r="E554" s="319">
        <v>7741</v>
      </c>
      <c r="F554" s="322">
        <v>10.550996483001171</v>
      </c>
      <c r="G554" s="323">
        <v>4.556962025316456</v>
      </c>
      <c r="H554" s="323">
        <v>4.696969696969696</v>
      </c>
      <c r="I554" s="323">
        <v>2.13</v>
      </c>
      <c r="J554" s="323">
        <v>0.45439999999999997</v>
      </c>
      <c r="K554" s="321"/>
      <c r="L554" s="321"/>
      <c r="M554" s="321"/>
      <c r="N554" s="321"/>
      <c r="O554" s="321"/>
      <c r="P554" s="294"/>
      <c r="Q554" s="294"/>
    </row>
    <row r="555" spans="1:17" ht="12" customHeight="1">
      <c r="A555" s="320" t="s">
        <v>1173</v>
      </c>
      <c r="B555" s="321" t="s">
        <v>1174</v>
      </c>
      <c r="C555" s="321" t="s">
        <v>1163</v>
      </c>
      <c r="D555" s="321">
        <v>386</v>
      </c>
      <c r="E555" s="319">
        <v>8031</v>
      </c>
      <c r="F555" s="322">
        <v>10.550996483001171</v>
      </c>
      <c r="G555" s="323">
        <v>4.556962025316456</v>
      </c>
      <c r="H555" s="323">
        <v>4.696969696969696</v>
      </c>
      <c r="I555" s="323">
        <v>2.13</v>
      </c>
      <c r="J555" s="323">
        <v>0.45439999999999997</v>
      </c>
      <c r="K555" s="321"/>
      <c r="L555" s="321"/>
      <c r="M555" s="321"/>
      <c r="N555" s="321"/>
      <c r="O555" s="321"/>
      <c r="P555" s="294"/>
      <c r="Q555" s="294"/>
    </row>
    <row r="556" spans="1:17" ht="12" customHeight="1">
      <c r="A556" s="320" t="s">
        <v>1175</v>
      </c>
      <c r="B556" s="321" t="s">
        <v>1176</v>
      </c>
      <c r="C556" s="321" t="s">
        <v>1163</v>
      </c>
      <c r="D556" s="321">
        <v>280</v>
      </c>
      <c r="E556" s="319">
        <v>7792</v>
      </c>
      <c r="F556" s="322">
        <v>10.550996483001171</v>
      </c>
      <c r="G556" s="323">
        <v>4.556962025316456</v>
      </c>
      <c r="H556" s="323">
        <v>4.696969696969696</v>
      </c>
      <c r="I556" s="323">
        <v>2.13</v>
      </c>
      <c r="J556" s="323">
        <v>0.45439999999999997</v>
      </c>
      <c r="K556" s="321"/>
      <c r="L556" s="321"/>
      <c r="M556" s="321"/>
      <c r="N556" s="321"/>
      <c r="O556" s="321"/>
      <c r="P556" s="294"/>
      <c r="Q556" s="294"/>
    </row>
    <row r="557" spans="1:17" ht="12" customHeight="1">
      <c r="A557" s="320" t="s">
        <v>1177</v>
      </c>
      <c r="B557" s="321" t="s">
        <v>1178</v>
      </c>
      <c r="C557" s="321" t="s">
        <v>1163</v>
      </c>
      <c r="D557" s="321">
        <v>280</v>
      </c>
      <c r="E557" s="319">
        <v>7792</v>
      </c>
      <c r="F557" s="322">
        <v>10.550996483001171</v>
      </c>
      <c r="G557" s="323">
        <v>4.556962025316456</v>
      </c>
      <c r="H557" s="323">
        <v>4.696969696969696</v>
      </c>
      <c r="I557" s="323">
        <v>2.13</v>
      </c>
      <c r="J557" s="323">
        <v>0.45439999999999997</v>
      </c>
      <c r="K557" s="321"/>
      <c r="L557" s="321"/>
      <c r="M557" s="321"/>
      <c r="N557" s="321"/>
      <c r="O557" s="321"/>
      <c r="P557" s="294"/>
      <c r="Q557" s="294"/>
    </row>
    <row r="558" spans="1:17" ht="12" customHeight="1">
      <c r="A558" s="320" t="s">
        <v>1179</v>
      </c>
      <c r="B558" s="321" t="s">
        <v>1180</v>
      </c>
      <c r="C558" s="321" t="s">
        <v>1163</v>
      </c>
      <c r="D558" s="321">
        <v>149</v>
      </c>
      <c r="E558" s="319">
        <v>8378</v>
      </c>
      <c r="F558" s="322">
        <v>10.550996483001171</v>
      </c>
      <c r="G558" s="323">
        <v>4.556962025316456</v>
      </c>
      <c r="H558" s="323">
        <v>4.696969696969696</v>
      </c>
      <c r="I558" s="323">
        <v>2.13</v>
      </c>
      <c r="J558" s="323">
        <v>0.45439999999999997</v>
      </c>
      <c r="K558" s="321"/>
      <c r="L558" s="321"/>
      <c r="M558" s="321"/>
      <c r="N558" s="321"/>
      <c r="O558" s="321"/>
      <c r="P558" s="294"/>
      <c r="Q558" s="294"/>
    </row>
    <row r="559" spans="1:17" ht="12" customHeight="1">
      <c r="A559" s="320" t="s">
        <v>1181</v>
      </c>
      <c r="B559" s="321" t="s">
        <v>1182</v>
      </c>
      <c r="C559" s="321" t="s">
        <v>1183</v>
      </c>
      <c r="D559" s="321">
        <v>702</v>
      </c>
      <c r="E559" s="319">
        <v>6969</v>
      </c>
      <c r="F559" s="322">
        <v>13.774912075029308</v>
      </c>
      <c r="G559" s="323">
        <v>4.031158714703018</v>
      </c>
      <c r="H559" s="323">
        <v>4.285714285714286</v>
      </c>
      <c r="I559" s="323">
        <v>2.271360812345514</v>
      </c>
      <c r="J559" s="323">
        <v>1.2087999999999999</v>
      </c>
      <c r="K559" s="321"/>
      <c r="L559" s="321"/>
      <c r="M559" s="321"/>
      <c r="N559" s="321"/>
      <c r="O559" s="321"/>
      <c r="P559" s="294"/>
      <c r="Q559" s="294"/>
    </row>
    <row r="560" spans="1:17" ht="12" customHeight="1">
      <c r="A560" s="320" t="s">
        <v>1184</v>
      </c>
      <c r="B560" s="321" t="s">
        <v>1182</v>
      </c>
      <c r="C560" s="321" t="s">
        <v>1183</v>
      </c>
      <c r="D560" s="321">
        <v>702</v>
      </c>
      <c r="E560" s="319">
        <v>6969</v>
      </c>
      <c r="F560" s="322">
        <v>13.774912075029308</v>
      </c>
      <c r="G560" s="323">
        <v>4.031158714703018</v>
      </c>
      <c r="H560" s="323">
        <v>4.285714285714286</v>
      </c>
      <c r="I560" s="323">
        <v>2.271360812345514</v>
      </c>
      <c r="J560" s="323">
        <v>1.2087999999999999</v>
      </c>
      <c r="K560" s="321"/>
      <c r="L560" s="321"/>
      <c r="M560" s="321"/>
      <c r="N560" s="321"/>
      <c r="O560" s="321"/>
      <c r="P560" s="294"/>
      <c r="Q560" s="294"/>
    </row>
    <row r="561" spans="1:17" ht="12" customHeight="1">
      <c r="A561" s="320" t="s">
        <v>1185</v>
      </c>
      <c r="B561" s="321" t="s">
        <v>1186</v>
      </c>
      <c r="C561" s="321" t="s">
        <v>1183</v>
      </c>
      <c r="D561" s="321">
        <v>752</v>
      </c>
      <c r="E561" s="319">
        <v>6536</v>
      </c>
      <c r="F561" s="322">
        <v>13.774912075029308</v>
      </c>
      <c r="G561" s="323">
        <v>4.031158714703018</v>
      </c>
      <c r="H561" s="323">
        <v>4.285714285714286</v>
      </c>
      <c r="I561" s="323">
        <v>2.271360812345514</v>
      </c>
      <c r="J561" s="323">
        <v>1.2087999999999999</v>
      </c>
      <c r="K561" s="321"/>
      <c r="L561" s="321"/>
      <c r="M561" s="321"/>
      <c r="N561" s="321"/>
      <c r="O561" s="321"/>
      <c r="P561" s="294"/>
      <c r="Q561" s="294"/>
    </row>
    <row r="562" spans="1:17" ht="12" customHeight="1">
      <c r="A562" s="320" t="s">
        <v>1187</v>
      </c>
      <c r="B562" s="321" t="s">
        <v>1188</v>
      </c>
      <c r="C562" s="321" t="s">
        <v>1183</v>
      </c>
      <c r="D562" s="321">
        <v>752</v>
      </c>
      <c r="E562" s="319">
        <v>6536</v>
      </c>
      <c r="F562" s="322">
        <v>13.774912075029308</v>
      </c>
      <c r="G562" s="323">
        <v>4.031158714703018</v>
      </c>
      <c r="H562" s="323">
        <v>4.285714285714286</v>
      </c>
      <c r="I562" s="323">
        <v>2.271360812345514</v>
      </c>
      <c r="J562" s="323">
        <v>1.2087999999999999</v>
      </c>
      <c r="K562" s="321"/>
      <c r="L562" s="321"/>
      <c r="M562" s="321"/>
      <c r="N562" s="321"/>
      <c r="O562" s="321"/>
      <c r="P562" s="294"/>
      <c r="Q562" s="294"/>
    </row>
    <row r="563" spans="1:17" ht="12" customHeight="1">
      <c r="A563" s="320" t="s">
        <v>1189</v>
      </c>
      <c r="B563" s="321" t="s">
        <v>1190</v>
      </c>
      <c r="C563" s="321" t="s">
        <v>1183</v>
      </c>
      <c r="D563" s="321">
        <v>752</v>
      </c>
      <c r="E563" s="319">
        <v>6536</v>
      </c>
      <c r="F563" s="322">
        <v>13.774912075029308</v>
      </c>
      <c r="G563" s="323">
        <v>4.031158714703018</v>
      </c>
      <c r="H563" s="323">
        <v>4.285714285714286</v>
      </c>
      <c r="I563" s="323">
        <v>2.271360812345514</v>
      </c>
      <c r="J563" s="323">
        <v>1.2087999999999999</v>
      </c>
      <c r="K563" s="321"/>
      <c r="L563" s="321"/>
      <c r="M563" s="321"/>
      <c r="N563" s="321"/>
      <c r="O563" s="321"/>
      <c r="P563" s="294"/>
      <c r="Q563" s="294"/>
    </row>
    <row r="564" spans="1:17" ht="12" customHeight="1">
      <c r="A564" s="320" t="s">
        <v>1191</v>
      </c>
      <c r="B564" s="321" t="s">
        <v>1190</v>
      </c>
      <c r="C564" s="321" t="s">
        <v>1183</v>
      </c>
      <c r="D564" s="321">
        <v>752</v>
      </c>
      <c r="E564" s="319">
        <v>6536</v>
      </c>
      <c r="F564" s="322">
        <v>13.774912075029308</v>
      </c>
      <c r="G564" s="323">
        <v>4.031158714703018</v>
      </c>
      <c r="H564" s="323">
        <v>4.285714285714286</v>
      </c>
      <c r="I564" s="323">
        <v>2.271360812345514</v>
      </c>
      <c r="J564" s="323">
        <v>1.2087999999999999</v>
      </c>
      <c r="K564" s="321"/>
      <c r="L564" s="321"/>
      <c r="M564" s="321"/>
      <c r="N564" s="321"/>
      <c r="O564" s="321"/>
      <c r="P564" s="294"/>
      <c r="Q564" s="294"/>
    </row>
    <row r="565" spans="1:17" ht="12" customHeight="1">
      <c r="A565" s="320" t="s">
        <v>1192</v>
      </c>
      <c r="B565" s="321" t="s">
        <v>1193</v>
      </c>
      <c r="C565" s="321" t="s">
        <v>1183</v>
      </c>
      <c r="D565" s="321">
        <v>752</v>
      </c>
      <c r="E565" s="319">
        <v>6536</v>
      </c>
      <c r="F565" s="322">
        <v>13.774912075029308</v>
      </c>
      <c r="G565" s="323">
        <v>4.031158714703018</v>
      </c>
      <c r="H565" s="323">
        <v>4.285714285714286</v>
      </c>
      <c r="I565" s="323">
        <v>2.271360812345514</v>
      </c>
      <c r="J565" s="323">
        <v>1.2087999999999999</v>
      </c>
      <c r="K565" s="321"/>
      <c r="L565" s="321"/>
      <c r="M565" s="321"/>
      <c r="N565" s="321"/>
      <c r="O565" s="321"/>
      <c r="P565" s="294"/>
      <c r="Q565" s="294"/>
    </row>
    <row r="566" spans="1:17" ht="12" customHeight="1">
      <c r="A566" s="320" t="s">
        <v>1194</v>
      </c>
      <c r="B566" s="321" t="s">
        <v>1193</v>
      </c>
      <c r="C566" s="321" t="s">
        <v>1183</v>
      </c>
      <c r="D566" s="321">
        <v>752</v>
      </c>
      <c r="E566" s="319">
        <v>6536</v>
      </c>
      <c r="F566" s="322">
        <v>13.774912075029308</v>
      </c>
      <c r="G566" s="323">
        <v>4.031158714703018</v>
      </c>
      <c r="H566" s="323">
        <v>4.285714285714286</v>
      </c>
      <c r="I566" s="323">
        <v>2.271360812345514</v>
      </c>
      <c r="J566" s="323">
        <v>1.2087999999999999</v>
      </c>
      <c r="K566" s="321"/>
      <c r="L566" s="321"/>
      <c r="M566" s="321"/>
      <c r="N566" s="321"/>
      <c r="O566" s="321"/>
      <c r="P566" s="294"/>
      <c r="Q566" s="294"/>
    </row>
    <row r="567" spans="1:17" ht="12" customHeight="1">
      <c r="A567" s="320" t="s">
        <v>1195</v>
      </c>
      <c r="B567" s="321" t="s">
        <v>1196</v>
      </c>
      <c r="C567" s="321" t="s">
        <v>1183</v>
      </c>
      <c r="D567" s="321">
        <v>982</v>
      </c>
      <c r="E567" s="319">
        <v>6148</v>
      </c>
      <c r="F567" s="322">
        <v>13.774912075029308</v>
      </c>
      <c r="G567" s="323">
        <v>4.031158714703018</v>
      </c>
      <c r="H567" s="323">
        <v>4.285714285714286</v>
      </c>
      <c r="I567" s="323">
        <v>2.271360812345514</v>
      </c>
      <c r="J567" s="323">
        <v>1.2087999999999999</v>
      </c>
      <c r="K567" s="321"/>
      <c r="L567" s="321"/>
      <c r="M567" s="321"/>
      <c r="N567" s="321"/>
      <c r="O567" s="321"/>
      <c r="P567" s="294"/>
      <c r="Q567" s="294"/>
    </row>
    <row r="568" spans="1:17" ht="12" customHeight="1">
      <c r="A568" s="320" t="s">
        <v>1197</v>
      </c>
      <c r="B568" s="321" t="s">
        <v>1198</v>
      </c>
      <c r="C568" s="321" t="s">
        <v>1183</v>
      </c>
      <c r="D568" s="321">
        <v>702</v>
      </c>
      <c r="E568" s="319">
        <v>6969</v>
      </c>
      <c r="F568" s="322">
        <v>13.774912075029308</v>
      </c>
      <c r="G568" s="323">
        <v>4.031158714703018</v>
      </c>
      <c r="H568" s="323">
        <v>4.285714285714286</v>
      </c>
      <c r="I568" s="323">
        <v>2.271360812345514</v>
      </c>
      <c r="J568" s="323">
        <v>1.2087999999999999</v>
      </c>
      <c r="K568" s="321"/>
      <c r="L568" s="321"/>
      <c r="M568" s="321"/>
      <c r="N568" s="321"/>
      <c r="O568" s="321"/>
      <c r="P568" s="294"/>
      <c r="Q568" s="294"/>
    </row>
    <row r="569" spans="1:17" ht="12" customHeight="1">
      <c r="A569" s="320" t="s">
        <v>1199</v>
      </c>
      <c r="B569" s="321" t="s">
        <v>1198</v>
      </c>
      <c r="C569" s="321" t="s">
        <v>1183</v>
      </c>
      <c r="D569" s="321">
        <v>702</v>
      </c>
      <c r="E569" s="319">
        <v>6969</v>
      </c>
      <c r="F569" s="322">
        <v>13.774912075029308</v>
      </c>
      <c r="G569" s="323">
        <v>4.031158714703018</v>
      </c>
      <c r="H569" s="323">
        <v>4.285714285714286</v>
      </c>
      <c r="I569" s="323">
        <v>2.271360812345514</v>
      </c>
      <c r="J569" s="323">
        <v>1.2087999999999999</v>
      </c>
      <c r="K569" s="321"/>
      <c r="L569" s="321"/>
      <c r="M569" s="321"/>
      <c r="N569" s="321"/>
      <c r="O569" s="321"/>
      <c r="P569" s="294"/>
      <c r="Q569" s="294"/>
    </row>
    <row r="570" spans="1:17" ht="12" customHeight="1">
      <c r="A570" s="320" t="s">
        <v>1200</v>
      </c>
      <c r="B570" s="321" t="s">
        <v>1201</v>
      </c>
      <c r="C570" s="321" t="s">
        <v>1183</v>
      </c>
      <c r="D570" s="321">
        <v>911</v>
      </c>
      <c r="E570" s="319">
        <v>6474</v>
      </c>
      <c r="F570" s="322">
        <v>13.774912075029308</v>
      </c>
      <c r="G570" s="323">
        <v>4.031158714703018</v>
      </c>
      <c r="H570" s="323">
        <v>4.285714285714286</v>
      </c>
      <c r="I570" s="323">
        <v>2.271360812345514</v>
      </c>
      <c r="J570" s="323">
        <v>1.2087999999999999</v>
      </c>
      <c r="K570" s="321"/>
      <c r="L570" s="321"/>
      <c r="M570" s="321"/>
      <c r="N570" s="321"/>
      <c r="O570" s="321"/>
      <c r="P570" s="294"/>
      <c r="Q570" s="294"/>
    </row>
    <row r="571" spans="1:17" ht="12" customHeight="1">
      <c r="A571" s="320" t="s">
        <v>1202</v>
      </c>
      <c r="B571" s="321" t="s">
        <v>1203</v>
      </c>
      <c r="C571" s="321" t="s">
        <v>1183</v>
      </c>
      <c r="D571" s="321">
        <v>911</v>
      </c>
      <c r="E571" s="319">
        <v>6474</v>
      </c>
      <c r="F571" s="322">
        <v>13.774912075029308</v>
      </c>
      <c r="G571" s="323">
        <v>4.031158714703018</v>
      </c>
      <c r="H571" s="323">
        <v>4.285714285714286</v>
      </c>
      <c r="I571" s="323">
        <v>2.271360812345514</v>
      </c>
      <c r="J571" s="323">
        <v>1.2087999999999999</v>
      </c>
      <c r="K571" s="321"/>
      <c r="L571" s="321"/>
      <c r="M571" s="321"/>
      <c r="N571" s="321"/>
      <c r="O571" s="321"/>
      <c r="P571" s="294"/>
      <c r="Q571" s="294"/>
    </row>
    <row r="572" spans="1:17" ht="12" customHeight="1">
      <c r="A572" s="320" t="s">
        <v>1204</v>
      </c>
      <c r="B572" s="321" t="s">
        <v>1205</v>
      </c>
      <c r="C572" s="321" t="s">
        <v>1183</v>
      </c>
      <c r="D572" s="321">
        <v>911</v>
      </c>
      <c r="E572" s="319">
        <v>6474</v>
      </c>
      <c r="F572" s="322">
        <v>13.774912075029308</v>
      </c>
      <c r="G572" s="323">
        <v>4.031158714703018</v>
      </c>
      <c r="H572" s="323">
        <v>4.285714285714286</v>
      </c>
      <c r="I572" s="323">
        <v>2.271360812345514</v>
      </c>
      <c r="J572" s="323">
        <v>1.2087999999999999</v>
      </c>
      <c r="K572" s="321"/>
      <c r="L572" s="321"/>
      <c r="M572" s="321"/>
      <c r="N572" s="321"/>
      <c r="O572" s="321"/>
      <c r="P572" s="294"/>
      <c r="Q572" s="294"/>
    </row>
    <row r="573" spans="1:17" ht="12" customHeight="1">
      <c r="A573" s="320" t="s">
        <v>1206</v>
      </c>
      <c r="B573" s="321" t="s">
        <v>1207</v>
      </c>
      <c r="C573" s="321" t="s">
        <v>1183</v>
      </c>
      <c r="D573" s="321">
        <v>982</v>
      </c>
      <c r="E573" s="319">
        <v>6148</v>
      </c>
      <c r="F573" s="322">
        <v>13.774912075029308</v>
      </c>
      <c r="G573" s="323">
        <v>4.031158714703018</v>
      </c>
      <c r="H573" s="323">
        <v>4.285714285714286</v>
      </c>
      <c r="I573" s="323">
        <v>2.271360812345514</v>
      </c>
      <c r="J573" s="323">
        <v>1.2087999999999999</v>
      </c>
      <c r="K573" s="321"/>
      <c r="L573" s="321"/>
      <c r="M573" s="321"/>
      <c r="N573" s="321"/>
      <c r="O573" s="321"/>
      <c r="P573" s="294"/>
      <c r="Q573" s="294"/>
    </row>
    <row r="574" spans="1:17" ht="12" customHeight="1">
      <c r="A574" s="320" t="s">
        <v>1208</v>
      </c>
      <c r="B574" s="321" t="s">
        <v>1207</v>
      </c>
      <c r="C574" s="321" t="s">
        <v>1183</v>
      </c>
      <c r="D574" s="321">
        <v>982</v>
      </c>
      <c r="E574" s="319">
        <v>6148</v>
      </c>
      <c r="F574" s="322">
        <v>13.774912075029308</v>
      </c>
      <c r="G574" s="323">
        <v>4.031158714703018</v>
      </c>
      <c r="H574" s="323">
        <v>4.285714285714286</v>
      </c>
      <c r="I574" s="323">
        <v>2.271360812345514</v>
      </c>
      <c r="J574" s="323">
        <v>1.2087999999999999</v>
      </c>
      <c r="K574" s="321"/>
      <c r="L574" s="321"/>
      <c r="M574" s="321"/>
      <c r="N574" s="321"/>
      <c r="O574" s="321"/>
      <c r="P574" s="294"/>
      <c r="Q574" s="294"/>
    </row>
    <row r="575" spans="1:17" ht="12" customHeight="1">
      <c r="A575" s="320" t="s">
        <v>1209</v>
      </c>
      <c r="B575" s="321" t="s">
        <v>982</v>
      </c>
      <c r="C575" s="321" t="s">
        <v>1183</v>
      </c>
      <c r="D575" s="321">
        <v>1141</v>
      </c>
      <c r="E575" s="319">
        <v>5688</v>
      </c>
      <c r="F575" s="322">
        <v>13.774912075029308</v>
      </c>
      <c r="G575" s="323">
        <v>4.031158714703018</v>
      </c>
      <c r="H575" s="323">
        <v>4.285714285714286</v>
      </c>
      <c r="I575" s="323">
        <v>2.271360812345514</v>
      </c>
      <c r="J575" s="323">
        <v>1.2087999999999999</v>
      </c>
      <c r="K575" s="321"/>
      <c r="L575" s="321"/>
      <c r="M575" s="321"/>
      <c r="N575" s="321"/>
      <c r="O575" s="321"/>
      <c r="P575" s="294"/>
      <c r="Q575" s="294"/>
    </row>
    <row r="576" spans="1:17" ht="12" customHeight="1">
      <c r="A576" s="320" t="s">
        <v>1210</v>
      </c>
      <c r="B576" s="321" t="s">
        <v>1211</v>
      </c>
      <c r="C576" s="321" t="s">
        <v>1183</v>
      </c>
      <c r="D576" s="321">
        <v>1141</v>
      </c>
      <c r="E576" s="319">
        <v>5688</v>
      </c>
      <c r="F576" s="322">
        <v>13.774912075029308</v>
      </c>
      <c r="G576" s="323">
        <v>4.031158714703018</v>
      </c>
      <c r="H576" s="323">
        <v>4.285714285714286</v>
      </c>
      <c r="I576" s="323">
        <v>2.271360812345514</v>
      </c>
      <c r="J576" s="323">
        <v>1.2087999999999999</v>
      </c>
      <c r="K576" s="321"/>
      <c r="L576" s="321"/>
      <c r="M576" s="321"/>
      <c r="N576" s="321"/>
      <c r="O576" s="321"/>
      <c r="P576" s="294"/>
      <c r="Q576" s="294"/>
    </row>
    <row r="577" spans="1:17" ht="12" customHeight="1">
      <c r="A577" s="320" t="s">
        <v>1212</v>
      </c>
      <c r="B577" s="321" t="s">
        <v>1211</v>
      </c>
      <c r="C577" s="321" t="s">
        <v>1183</v>
      </c>
      <c r="D577" s="321">
        <v>1141</v>
      </c>
      <c r="E577" s="319">
        <v>5688</v>
      </c>
      <c r="F577" s="322">
        <v>13.774912075029308</v>
      </c>
      <c r="G577" s="323">
        <v>4.031158714703018</v>
      </c>
      <c r="H577" s="323">
        <v>4.285714285714286</v>
      </c>
      <c r="I577" s="323">
        <v>2.271360812345514</v>
      </c>
      <c r="J577" s="323">
        <v>1.2087999999999999</v>
      </c>
      <c r="K577" s="321"/>
      <c r="L577" s="321"/>
      <c r="M577" s="321"/>
      <c r="N577" s="321"/>
      <c r="O577" s="321"/>
      <c r="P577" s="294"/>
      <c r="Q577" s="294"/>
    </row>
    <row r="578" spans="1:17" ht="12" customHeight="1">
      <c r="A578" s="320" t="s">
        <v>1213</v>
      </c>
      <c r="B578" s="321" t="s">
        <v>1214</v>
      </c>
      <c r="C578" s="321" t="s">
        <v>1183</v>
      </c>
      <c r="D578" s="321">
        <v>1534</v>
      </c>
      <c r="E578" s="319">
        <v>4758</v>
      </c>
      <c r="F578" s="322">
        <v>13.774912075029308</v>
      </c>
      <c r="G578" s="323">
        <v>4.031158714703018</v>
      </c>
      <c r="H578" s="323">
        <v>4.285714285714286</v>
      </c>
      <c r="I578" s="323">
        <v>2.271360812345514</v>
      </c>
      <c r="J578" s="323">
        <v>1.2087999999999999</v>
      </c>
      <c r="K578" s="321"/>
      <c r="L578" s="321"/>
      <c r="M578" s="321"/>
      <c r="N578" s="321"/>
      <c r="O578" s="321"/>
      <c r="P578" s="294"/>
      <c r="Q578" s="294"/>
    </row>
    <row r="579" spans="1:17" ht="12" customHeight="1">
      <c r="A579" s="320" t="s">
        <v>1215</v>
      </c>
      <c r="B579" s="321" t="s">
        <v>1214</v>
      </c>
      <c r="C579" s="321" t="s">
        <v>1183</v>
      </c>
      <c r="D579" s="321">
        <v>1534</v>
      </c>
      <c r="E579" s="319">
        <v>4758</v>
      </c>
      <c r="F579" s="322">
        <v>13.774912075029308</v>
      </c>
      <c r="G579" s="323">
        <v>4.031158714703018</v>
      </c>
      <c r="H579" s="323">
        <v>4.285714285714286</v>
      </c>
      <c r="I579" s="323">
        <v>2.271360812345514</v>
      </c>
      <c r="J579" s="323">
        <v>1.2087999999999999</v>
      </c>
      <c r="K579" s="321"/>
      <c r="L579" s="321"/>
      <c r="M579" s="321"/>
      <c r="N579" s="321"/>
      <c r="O579" s="321"/>
      <c r="P579" s="294"/>
      <c r="Q579" s="294"/>
    </row>
    <row r="580" spans="1:17" ht="12" customHeight="1">
      <c r="A580" s="320" t="s">
        <v>1216</v>
      </c>
      <c r="B580" s="321" t="s">
        <v>1217</v>
      </c>
      <c r="C580" s="321" t="s">
        <v>1183</v>
      </c>
      <c r="D580" s="321">
        <v>1141</v>
      </c>
      <c r="E580" s="319">
        <v>5688</v>
      </c>
      <c r="F580" s="322">
        <v>13.774912075029308</v>
      </c>
      <c r="G580" s="323">
        <v>4.031158714703018</v>
      </c>
      <c r="H580" s="323">
        <v>4.285714285714286</v>
      </c>
      <c r="I580" s="323">
        <v>2.271360812345514</v>
      </c>
      <c r="J580" s="323">
        <v>1.2087999999999999</v>
      </c>
      <c r="K580" s="321"/>
      <c r="L580" s="321"/>
      <c r="M580" s="321"/>
      <c r="N580" s="321"/>
      <c r="O580" s="321"/>
      <c r="P580" s="294"/>
      <c r="Q580" s="294"/>
    </row>
    <row r="581" spans="1:17" ht="12" customHeight="1">
      <c r="A581" s="320" t="s">
        <v>1218</v>
      </c>
      <c r="B581" s="321" t="s">
        <v>1219</v>
      </c>
      <c r="C581" s="321" t="s">
        <v>1183</v>
      </c>
      <c r="D581" s="321">
        <v>1534</v>
      </c>
      <c r="E581" s="319">
        <v>4758</v>
      </c>
      <c r="F581" s="322">
        <v>13.774912075029308</v>
      </c>
      <c r="G581" s="323">
        <v>4.031158714703018</v>
      </c>
      <c r="H581" s="323">
        <v>4.285714285714286</v>
      </c>
      <c r="I581" s="323">
        <v>2.271360812345514</v>
      </c>
      <c r="J581" s="323">
        <v>1.2087999999999999</v>
      </c>
      <c r="K581" s="321"/>
      <c r="L581" s="321"/>
      <c r="M581" s="321"/>
      <c r="N581" s="321"/>
      <c r="O581" s="321"/>
      <c r="P581" s="294"/>
      <c r="Q581" s="294"/>
    </row>
    <row r="582" spans="1:17" ht="12" customHeight="1">
      <c r="A582" s="320" t="s">
        <v>1220</v>
      </c>
      <c r="B582" s="321" t="s">
        <v>233</v>
      </c>
      <c r="C582" s="321" t="s">
        <v>1183</v>
      </c>
      <c r="D582" s="321">
        <v>1141</v>
      </c>
      <c r="E582" s="319">
        <v>5688</v>
      </c>
      <c r="F582" s="322">
        <v>13.774912075029308</v>
      </c>
      <c r="G582" s="323">
        <v>4.031158714703018</v>
      </c>
      <c r="H582" s="323">
        <v>4.285714285714286</v>
      </c>
      <c r="I582" s="323">
        <v>2.271360812345514</v>
      </c>
      <c r="J582" s="323">
        <v>1.2087999999999999</v>
      </c>
      <c r="K582" s="321"/>
      <c r="L582" s="321"/>
      <c r="M582" s="321"/>
      <c r="N582" s="321"/>
      <c r="O582" s="321"/>
      <c r="P582" s="294"/>
      <c r="Q582" s="294"/>
    </row>
    <row r="583" spans="1:17" ht="12" customHeight="1">
      <c r="A583" s="320" t="s">
        <v>1221</v>
      </c>
      <c r="B583" s="321" t="s">
        <v>233</v>
      </c>
      <c r="C583" s="321" t="s">
        <v>1183</v>
      </c>
      <c r="D583" s="321">
        <v>1141</v>
      </c>
      <c r="E583" s="319">
        <v>5688</v>
      </c>
      <c r="F583" s="322">
        <v>13.774912075029308</v>
      </c>
      <c r="G583" s="323">
        <v>4.031158714703018</v>
      </c>
      <c r="H583" s="323">
        <v>4.285714285714286</v>
      </c>
      <c r="I583" s="323">
        <v>2.271360812345514</v>
      </c>
      <c r="J583" s="323">
        <v>1.2087999999999999</v>
      </c>
      <c r="K583" s="321"/>
      <c r="L583" s="321"/>
      <c r="M583" s="321"/>
      <c r="N583" s="321"/>
      <c r="O583" s="321"/>
      <c r="P583" s="294"/>
      <c r="Q583" s="294"/>
    </row>
    <row r="584" spans="1:17" ht="12" customHeight="1">
      <c r="A584" s="320" t="s">
        <v>1222</v>
      </c>
      <c r="B584" s="321" t="s">
        <v>233</v>
      </c>
      <c r="C584" s="321" t="s">
        <v>1183</v>
      </c>
      <c r="D584" s="321">
        <v>1141</v>
      </c>
      <c r="E584" s="319">
        <v>5688</v>
      </c>
      <c r="F584" s="322">
        <v>13.774912075029308</v>
      </c>
      <c r="G584" s="323">
        <v>4.031158714703018</v>
      </c>
      <c r="H584" s="323">
        <v>4.285714285714286</v>
      </c>
      <c r="I584" s="323">
        <v>2.271360812345514</v>
      </c>
      <c r="J584" s="323">
        <v>1.2087999999999999</v>
      </c>
      <c r="K584" s="321"/>
      <c r="L584" s="321"/>
      <c r="M584" s="321"/>
      <c r="N584" s="321"/>
      <c r="O584" s="321"/>
      <c r="P584" s="294"/>
      <c r="Q584" s="294"/>
    </row>
    <row r="585" spans="1:17" ht="12" customHeight="1">
      <c r="A585" s="320" t="s">
        <v>1223</v>
      </c>
      <c r="B585" s="321" t="s">
        <v>1224</v>
      </c>
      <c r="C585" s="321" t="s">
        <v>1183</v>
      </c>
      <c r="D585" s="321">
        <v>1376</v>
      </c>
      <c r="E585" s="319">
        <v>4708</v>
      </c>
      <c r="F585" s="322">
        <v>13.774912075029308</v>
      </c>
      <c r="G585" s="323">
        <v>4.031158714703018</v>
      </c>
      <c r="H585" s="323">
        <v>4.285714285714286</v>
      </c>
      <c r="I585" s="323">
        <v>2.271360812345514</v>
      </c>
      <c r="J585" s="323">
        <v>1.2087999999999999</v>
      </c>
      <c r="K585" s="321"/>
      <c r="L585" s="321"/>
      <c r="M585" s="321"/>
      <c r="N585" s="321"/>
      <c r="O585" s="321"/>
      <c r="P585" s="294"/>
      <c r="Q585" s="294"/>
    </row>
    <row r="586" spans="1:17" ht="12" customHeight="1">
      <c r="A586" s="320" t="s">
        <v>1225</v>
      </c>
      <c r="B586" s="321" t="s">
        <v>1226</v>
      </c>
      <c r="C586" s="321" t="s">
        <v>1183</v>
      </c>
      <c r="D586" s="321">
        <v>1376</v>
      </c>
      <c r="E586" s="319">
        <v>4708</v>
      </c>
      <c r="F586" s="322">
        <v>13.774912075029308</v>
      </c>
      <c r="G586" s="323">
        <v>4.031158714703018</v>
      </c>
      <c r="H586" s="323">
        <v>4.285714285714286</v>
      </c>
      <c r="I586" s="323">
        <v>2.271360812345514</v>
      </c>
      <c r="J586" s="323">
        <v>1.2087999999999999</v>
      </c>
      <c r="K586" s="321"/>
      <c r="L586" s="321"/>
      <c r="M586" s="321"/>
      <c r="N586" s="321"/>
      <c r="O586" s="321"/>
      <c r="P586" s="294"/>
      <c r="Q586" s="294"/>
    </row>
    <row r="587" spans="1:17" ht="12" customHeight="1">
      <c r="A587" s="320" t="s">
        <v>1227</v>
      </c>
      <c r="B587" s="321" t="s">
        <v>1228</v>
      </c>
      <c r="C587" s="321" t="s">
        <v>1229</v>
      </c>
      <c r="D587" s="321">
        <v>1534</v>
      </c>
      <c r="E587" s="319">
        <v>4758</v>
      </c>
      <c r="F587" s="322">
        <v>11.137162954279015</v>
      </c>
      <c r="G587" s="323">
        <v>4.800389483933788</v>
      </c>
      <c r="H587" s="323">
        <v>4.285714285714286</v>
      </c>
      <c r="I587" s="323">
        <v>2.271360812345514</v>
      </c>
      <c r="J587" s="323">
        <v>0.6559999999999999</v>
      </c>
      <c r="K587" s="321"/>
      <c r="L587" s="321"/>
      <c r="M587" s="321"/>
      <c r="N587" s="321"/>
      <c r="O587" s="321"/>
      <c r="P587" s="294"/>
      <c r="Q587" s="294"/>
    </row>
    <row r="588" spans="1:17" ht="12" customHeight="1">
      <c r="A588" s="320" t="s">
        <v>1230</v>
      </c>
      <c r="B588" s="321" t="s">
        <v>1228</v>
      </c>
      <c r="C588" s="321" t="s">
        <v>1229</v>
      </c>
      <c r="D588" s="321">
        <v>1534</v>
      </c>
      <c r="E588" s="319">
        <v>4758</v>
      </c>
      <c r="F588" s="322">
        <v>11.137162954279015</v>
      </c>
      <c r="G588" s="323">
        <v>4.800389483933788</v>
      </c>
      <c r="H588" s="323">
        <v>4.285714285714286</v>
      </c>
      <c r="I588" s="323">
        <v>2.271360812345514</v>
      </c>
      <c r="J588" s="323">
        <v>0.6559999999999999</v>
      </c>
      <c r="K588" s="321"/>
      <c r="L588" s="321"/>
      <c r="M588" s="321"/>
      <c r="N588" s="321"/>
      <c r="O588" s="321"/>
      <c r="P588" s="294"/>
      <c r="Q588" s="294"/>
    </row>
    <row r="589" spans="1:17" ht="12" customHeight="1">
      <c r="A589" s="320" t="s">
        <v>1231</v>
      </c>
      <c r="B589" s="321" t="s">
        <v>1228</v>
      </c>
      <c r="C589" s="321" t="s">
        <v>1229</v>
      </c>
      <c r="D589" s="321">
        <v>1534</v>
      </c>
      <c r="E589" s="319">
        <v>4758</v>
      </c>
      <c r="F589" s="322">
        <v>11.137162954279015</v>
      </c>
      <c r="G589" s="323">
        <v>4.800389483933788</v>
      </c>
      <c r="H589" s="323">
        <v>4.285714285714286</v>
      </c>
      <c r="I589" s="323">
        <v>2.271360812345514</v>
      </c>
      <c r="J589" s="323">
        <v>0.6559999999999999</v>
      </c>
      <c r="K589" s="321"/>
      <c r="L589" s="321"/>
      <c r="M589" s="321"/>
      <c r="N589" s="321"/>
      <c r="O589" s="321"/>
      <c r="P589" s="294"/>
      <c r="Q589" s="294"/>
    </row>
    <row r="590" spans="1:17" ht="12" customHeight="1">
      <c r="A590" s="320" t="s">
        <v>1232</v>
      </c>
      <c r="B590" s="321" t="s">
        <v>1233</v>
      </c>
      <c r="C590" s="321" t="s">
        <v>1229</v>
      </c>
      <c r="D590" s="321">
        <v>1534</v>
      </c>
      <c r="E590" s="319">
        <v>4758</v>
      </c>
      <c r="F590" s="322">
        <v>11.137162954279015</v>
      </c>
      <c r="G590" s="323">
        <v>4.800389483933788</v>
      </c>
      <c r="H590" s="323">
        <v>4.285714285714286</v>
      </c>
      <c r="I590" s="323">
        <v>2.271360812345514</v>
      </c>
      <c r="J590" s="323">
        <v>0.6559999999999999</v>
      </c>
      <c r="K590" s="321"/>
      <c r="L590" s="321"/>
      <c r="M590" s="321"/>
      <c r="N590" s="321"/>
      <c r="O590" s="321"/>
      <c r="P590" s="294"/>
      <c r="Q590" s="294"/>
    </row>
    <row r="591" spans="1:17" ht="12" customHeight="1">
      <c r="A591" s="320" t="s">
        <v>1234</v>
      </c>
      <c r="B591" s="321" t="s">
        <v>1235</v>
      </c>
      <c r="C591" s="321" t="s">
        <v>1229</v>
      </c>
      <c r="D591" s="321">
        <v>1189</v>
      </c>
      <c r="E591" s="319">
        <v>5212</v>
      </c>
      <c r="F591" s="322">
        <v>11.137162954279015</v>
      </c>
      <c r="G591" s="323">
        <v>4.800389483933788</v>
      </c>
      <c r="H591" s="323">
        <v>4.285714285714286</v>
      </c>
      <c r="I591" s="323">
        <v>2.271360812345514</v>
      </c>
      <c r="J591" s="323">
        <v>0.6559999999999999</v>
      </c>
      <c r="K591" s="321"/>
      <c r="L591" s="321"/>
      <c r="M591" s="321"/>
      <c r="N591" s="321"/>
      <c r="O591" s="321"/>
      <c r="P591" s="294"/>
      <c r="Q591" s="294"/>
    </row>
    <row r="592" spans="1:17" ht="12" customHeight="1">
      <c r="A592" s="320" t="s">
        <v>1236</v>
      </c>
      <c r="B592" s="321" t="s">
        <v>1237</v>
      </c>
      <c r="C592" s="321" t="s">
        <v>1229</v>
      </c>
      <c r="D592" s="321">
        <v>911</v>
      </c>
      <c r="E592" s="319">
        <v>6474</v>
      </c>
      <c r="F592" s="322">
        <v>11.137162954279015</v>
      </c>
      <c r="G592" s="323">
        <v>4.800389483933788</v>
      </c>
      <c r="H592" s="323">
        <v>4.285714285714286</v>
      </c>
      <c r="I592" s="323">
        <v>2.271360812345514</v>
      </c>
      <c r="J592" s="323">
        <v>0.6559999999999999</v>
      </c>
      <c r="K592" s="321"/>
      <c r="L592" s="321"/>
      <c r="M592" s="321"/>
      <c r="N592" s="321"/>
      <c r="O592" s="321"/>
      <c r="P592" s="294"/>
      <c r="Q592" s="294"/>
    </row>
    <row r="593" spans="1:17" ht="12" customHeight="1">
      <c r="A593" s="320" t="s">
        <v>1238</v>
      </c>
      <c r="B593" s="321" t="s">
        <v>1239</v>
      </c>
      <c r="C593" s="321" t="s">
        <v>1229</v>
      </c>
      <c r="D593" s="321">
        <v>1534</v>
      </c>
      <c r="E593" s="319">
        <v>4758</v>
      </c>
      <c r="F593" s="322">
        <v>11.137162954279015</v>
      </c>
      <c r="G593" s="323">
        <v>4.800389483933788</v>
      </c>
      <c r="H593" s="323">
        <v>4.285714285714286</v>
      </c>
      <c r="I593" s="323">
        <v>2.271360812345514</v>
      </c>
      <c r="J593" s="323">
        <v>0.6559999999999999</v>
      </c>
      <c r="K593" s="321"/>
      <c r="L593" s="321"/>
      <c r="M593" s="321"/>
      <c r="N593" s="321"/>
      <c r="O593" s="321"/>
      <c r="P593" s="294"/>
      <c r="Q593" s="294"/>
    </row>
    <row r="594" spans="1:17" ht="12" customHeight="1">
      <c r="A594" s="320" t="s">
        <v>1240</v>
      </c>
      <c r="B594" s="321" t="s">
        <v>1241</v>
      </c>
      <c r="C594" s="321" t="s">
        <v>1229</v>
      </c>
      <c r="D594" s="321">
        <v>1534</v>
      </c>
      <c r="E594" s="319">
        <v>4758</v>
      </c>
      <c r="F594" s="322">
        <v>11.137162954279015</v>
      </c>
      <c r="G594" s="323">
        <v>4.800389483933788</v>
      </c>
      <c r="H594" s="323">
        <v>4.285714285714286</v>
      </c>
      <c r="I594" s="323">
        <v>2.271360812345514</v>
      </c>
      <c r="J594" s="323">
        <v>0.6559999999999999</v>
      </c>
      <c r="K594" s="321"/>
      <c r="L594" s="321"/>
      <c r="M594" s="321"/>
      <c r="N594" s="321"/>
      <c r="O594" s="321"/>
      <c r="P594" s="294"/>
      <c r="Q594" s="294"/>
    </row>
    <row r="595" spans="1:17" ht="12" customHeight="1">
      <c r="A595" s="320" t="s">
        <v>1242</v>
      </c>
      <c r="B595" s="321" t="s">
        <v>1243</v>
      </c>
      <c r="C595" s="321" t="s">
        <v>1229</v>
      </c>
      <c r="D595" s="321">
        <v>1376</v>
      </c>
      <c r="E595" s="319">
        <v>4708</v>
      </c>
      <c r="F595" s="322">
        <v>11.137162954279015</v>
      </c>
      <c r="G595" s="323">
        <v>4.800389483933788</v>
      </c>
      <c r="H595" s="323">
        <v>4.285714285714286</v>
      </c>
      <c r="I595" s="323">
        <v>2.271360812345514</v>
      </c>
      <c r="J595" s="323">
        <v>0.6559999999999999</v>
      </c>
      <c r="K595" s="321"/>
      <c r="L595" s="321"/>
      <c r="M595" s="321"/>
      <c r="N595" s="321"/>
      <c r="O595" s="321"/>
      <c r="P595" s="294"/>
      <c r="Q595" s="294"/>
    </row>
    <row r="596" spans="1:17" ht="12" customHeight="1">
      <c r="A596" s="320" t="s">
        <v>1244</v>
      </c>
      <c r="B596" s="321" t="s">
        <v>1245</v>
      </c>
      <c r="C596" s="321" t="s">
        <v>1229</v>
      </c>
      <c r="D596" s="321">
        <v>1320</v>
      </c>
      <c r="E596" s="319">
        <v>4638</v>
      </c>
      <c r="F596" s="322">
        <v>11.137162954279015</v>
      </c>
      <c r="G596" s="323">
        <v>4.800389483933788</v>
      </c>
      <c r="H596" s="323">
        <v>4.285714285714286</v>
      </c>
      <c r="I596" s="323">
        <v>2.271360812345514</v>
      </c>
      <c r="J596" s="323">
        <v>0.6559999999999999</v>
      </c>
      <c r="K596" s="321"/>
      <c r="L596" s="321"/>
      <c r="M596" s="321"/>
      <c r="N596" s="321"/>
      <c r="O596" s="321"/>
      <c r="P596" s="294"/>
      <c r="Q596" s="294"/>
    </row>
    <row r="597" spans="1:17" ht="12" customHeight="1">
      <c r="A597" s="320" t="s">
        <v>1246</v>
      </c>
      <c r="B597" s="321" t="s">
        <v>1247</v>
      </c>
      <c r="C597" s="321" t="s">
        <v>1229</v>
      </c>
      <c r="D597" s="321">
        <v>1288</v>
      </c>
      <c r="E597" s="319">
        <v>5393</v>
      </c>
      <c r="F597" s="322">
        <v>11.137162954279015</v>
      </c>
      <c r="G597" s="323">
        <v>4.800389483933788</v>
      </c>
      <c r="H597" s="323">
        <v>4.285714285714286</v>
      </c>
      <c r="I597" s="323">
        <v>2.271360812345514</v>
      </c>
      <c r="J597" s="323">
        <v>0.6559999999999999</v>
      </c>
      <c r="K597" s="321"/>
      <c r="L597" s="321"/>
      <c r="M597" s="321"/>
      <c r="N597" s="321"/>
      <c r="O597" s="321"/>
      <c r="P597" s="294"/>
      <c r="Q597" s="294"/>
    </row>
    <row r="598" spans="1:17" ht="12" customHeight="1">
      <c r="A598" s="320" t="s">
        <v>1248</v>
      </c>
      <c r="B598" s="321" t="s">
        <v>1247</v>
      </c>
      <c r="C598" s="321" t="s">
        <v>1229</v>
      </c>
      <c r="D598" s="321">
        <v>1288</v>
      </c>
      <c r="E598" s="319">
        <v>5393</v>
      </c>
      <c r="F598" s="322">
        <v>11.137162954279015</v>
      </c>
      <c r="G598" s="323">
        <v>4.800389483933788</v>
      </c>
      <c r="H598" s="323">
        <v>4.285714285714286</v>
      </c>
      <c r="I598" s="323">
        <v>2.271360812345514</v>
      </c>
      <c r="J598" s="323">
        <v>0.6559999999999999</v>
      </c>
      <c r="K598" s="321"/>
      <c r="L598" s="321"/>
      <c r="M598" s="321"/>
      <c r="N598" s="321"/>
      <c r="O598" s="321"/>
      <c r="P598" s="294"/>
      <c r="Q598" s="294"/>
    </row>
    <row r="599" spans="1:17" ht="12" customHeight="1">
      <c r="A599" s="320" t="s">
        <v>1249</v>
      </c>
      <c r="B599" s="321" t="s">
        <v>1250</v>
      </c>
      <c r="C599" s="321" t="s">
        <v>1229</v>
      </c>
      <c r="D599" s="321">
        <v>1304</v>
      </c>
      <c r="E599" s="319">
        <v>5265</v>
      </c>
      <c r="F599" s="322">
        <v>11.137162954279015</v>
      </c>
      <c r="G599" s="323">
        <v>4.800389483933788</v>
      </c>
      <c r="H599" s="323">
        <v>4.285714285714286</v>
      </c>
      <c r="I599" s="323">
        <v>2.271360812345514</v>
      </c>
      <c r="J599" s="323">
        <v>0.6559999999999999</v>
      </c>
      <c r="K599" s="321"/>
      <c r="L599" s="321"/>
      <c r="M599" s="321"/>
      <c r="N599" s="321"/>
      <c r="O599" s="321"/>
      <c r="P599" s="294"/>
      <c r="Q599" s="294"/>
    </row>
    <row r="600" spans="1:17" ht="12" customHeight="1">
      <c r="A600" s="320" t="s">
        <v>1251</v>
      </c>
      <c r="B600" s="321" t="s">
        <v>1250</v>
      </c>
      <c r="C600" s="321" t="s">
        <v>1229</v>
      </c>
      <c r="D600" s="321">
        <v>1288</v>
      </c>
      <c r="E600" s="319">
        <v>5393</v>
      </c>
      <c r="F600" s="322">
        <v>11.137162954279015</v>
      </c>
      <c r="G600" s="323">
        <v>4.800389483933788</v>
      </c>
      <c r="H600" s="323">
        <v>4.285714285714286</v>
      </c>
      <c r="I600" s="323">
        <v>2.271360812345514</v>
      </c>
      <c r="J600" s="323">
        <v>0.6559999999999999</v>
      </c>
      <c r="K600" s="321"/>
      <c r="L600" s="321"/>
      <c r="M600" s="321"/>
      <c r="N600" s="321"/>
      <c r="O600" s="321"/>
      <c r="P600" s="294"/>
      <c r="Q600" s="294"/>
    </row>
    <row r="601" spans="1:17" ht="12" customHeight="1">
      <c r="A601" s="320" t="s">
        <v>1252</v>
      </c>
      <c r="B601" s="321" t="s">
        <v>954</v>
      </c>
      <c r="C601" s="321" t="s">
        <v>1229</v>
      </c>
      <c r="D601" s="321">
        <v>1288</v>
      </c>
      <c r="E601" s="319">
        <v>5393</v>
      </c>
      <c r="F601" s="322">
        <v>11.137162954279015</v>
      </c>
      <c r="G601" s="323">
        <v>4.800389483933788</v>
      </c>
      <c r="H601" s="323">
        <v>4.285714285714286</v>
      </c>
      <c r="I601" s="323">
        <v>2.271360812345514</v>
      </c>
      <c r="J601" s="323">
        <v>0.6559999999999999</v>
      </c>
      <c r="K601" s="321"/>
      <c r="L601" s="321"/>
      <c r="M601" s="321"/>
      <c r="N601" s="321"/>
      <c r="O601" s="321"/>
      <c r="P601" s="294"/>
      <c r="Q601" s="294"/>
    </row>
    <row r="602" spans="1:17" ht="12" customHeight="1">
      <c r="A602" s="320" t="s">
        <v>1253</v>
      </c>
      <c r="B602" s="321" t="s">
        <v>1254</v>
      </c>
      <c r="C602" s="321" t="s">
        <v>1229</v>
      </c>
      <c r="D602" s="321">
        <v>1320</v>
      </c>
      <c r="E602" s="319">
        <v>4638</v>
      </c>
      <c r="F602" s="322">
        <v>11.137162954279015</v>
      </c>
      <c r="G602" s="323">
        <v>4.800389483933788</v>
      </c>
      <c r="H602" s="323">
        <v>4.285714285714286</v>
      </c>
      <c r="I602" s="323">
        <v>2.271360812345514</v>
      </c>
      <c r="J602" s="323">
        <v>0.6559999999999999</v>
      </c>
      <c r="K602" s="321"/>
      <c r="L602" s="321"/>
      <c r="M602" s="321"/>
      <c r="N602" s="321"/>
      <c r="O602" s="321"/>
      <c r="P602" s="294"/>
      <c r="Q602" s="294"/>
    </row>
    <row r="603" spans="1:17" ht="12" customHeight="1">
      <c r="A603" s="320" t="s">
        <v>1255</v>
      </c>
      <c r="B603" s="321" t="s">
        <v>1256</v>
      </c>
      <c r="C603" s="321" t="s">
        <v>1229</v>
      </c>
      <c r="D603" s="321">
        <v>1320</v>
      </c>
      <c r="E603" s="319">
        <v>4638</v>
      </c>
      <c r="F603" s="322">
        <v>11.137162954279015</v>
      </c>
      <c r="G603" s="323">
        <v>4.800389483933788</v>
      </c>
      <c r="H603" s="323">
        <v>4.285714285714286</v>
      </c>
      <c r="I603" s="323">
        <v>2.271360812345514</v>
      </c>
      <c r="J603" s="323">
        <v>0.6559999999999999</v>
      </c>
      <c r="K603" s="321"/>
      <c r="L603" s="321"/>
      <c r="M603" s="321"/>
      <c r="N603" s="321"/>
      <c r="O603" s="321"/>
      <c r="P603" s="294"/>
      <c r="Q603" s="294"/>
    </row>
    <row r="604" spans="1:17" ht="12" customHeight="1">
      <c r="A604" s="320" t="s">
        <v>1257</v>
      </c>
      <c r="B604" s="321" t="s">
        <v>1258</v>
      </c>
      <c r="C604" s="321" t="s">
        <v>1229</v>
      </c>
      <c r="D604" s="321">
        <v>1534</v>
      </c>
      <c r="E604" s="319">
        <v>4758</v>
      </c>
      <c r="F604" s="322">
        <v>11.137162954279015</v>
      </c>
      <c r="G604" s="323">
        <v>4.800389483933788</v>
      </c>
      <c r="H604" s="323">
        <v>4.285714285714286</v>
      </c>
      <c r="I604" s="323">
        <v>2.271360812345514</v>
      </c>
      <c r="J604" s="323">
        <v>0.6559999999999999</v>
      </c>
      <c r="K604" s="321"/>
      <c r="L604" s="321"/>
      <c r="M604" s="321"/>
      <c r="N604" s="321"/>
      <c r="O604" s="321"/>
      <c r="P604" s="294"/>
      <c r="Q604" s="294"/>
    </row>
    <row r="605" spans="1:17" ht="12" customHeight="1">
      <c r="A605" s="320" t="s">
        <v>1259</v>
      </c>
      <c r="B605" s="321" t="s">
        <v>1258</v>
      </c>
      <c r="C605" s="321" t="s">
        <v>1229</v>
      </c>
      <c r="D605" s="321">
        <v>1189</v>
      </c>
      <c r="E605" s="319">
        <v>5212</v>
      </c>
      <c r="F605" s="322">
        <v>11.137162954279015</v>
      </c>
      <c r="G605" s="323">
        <v>4.800389483933788</v>
      </c>
      <c r="H605" s="323">
        <v>4.285714285714286</v>
      </c>
      <c r="I605" s="323">
        <v>2.271360812345514</v>
      </c>
      <c r="J605" s="323">
        <v>0.6559999999999999</v>
      </c>
      <c r="K605" s="321"/>
      <c r="L605" s="321"/>
      <c r="M605" s="321"/>
      <c r="N605" s="321"/>
      <c r="O605" s="321"/>
      <c r="P605" s="294"/>
      <c r="Q605" s="294"/>
    </row>
    <row r="606" spans="1:17" ht="12" customHeight="1">
      <c r="A606" s="320" t="s">
        <v>1260</v>
      </c>
      <c r="B606" s="321" t="s">
        <v>701</v>
      </c>
      <c r="C606" s="321" t="s">
        <v>1229</v>
      </c>
      <c r="D606" s="321">
        <v>1189</v>
      </c>
      <c r="E606" s="319">
        <v>5212</v>
      </c>
      <c r="F606" s="322">
        <v>11.137162954279015</v>
      </c>
      <c r="G606" s="323">
        <v>4.800389483933788</v>
      </c>
      <c r="H606" s="323">
        <v>4.285714285714286</v>
      </c>
      <c r="I606" s="323">
        <v>2.271360812345514</v>
      </c>
      <c r="J606" s="323">
        <v>0.6559999999999999</v>
      </c>
      <c r="K606" s="321"/>
      <c r="L606" s="321"/>
      <c r="M606" s="321"/>
      <c r="N606" s="321"/>
      <c r="O606" s="321"/>
      <c r="P606" s="294"/>
      <c r="Q606" s="294"/>
    </row>
    <row r="607" spans="1:17" ht="12" customHeight="1">
      <c r="A607" s="320" t="s">
        <v>1261</v>
      </c>
      <c r="B607" s="321" t="s">
        <v>1262</v>
      </c>
      <c r="C607" s="321" t="s">
        <v>1229</v>
      </c>
      <c r="D607" s="321">
        <v>1189</v>
      </c>
      <c r="E607" s="319">
        <v>5212</v>
      </c>
      <c r="F607" s="322">
        <v>11.137162954279015</v>
      </c>
      <c r="G607" s="323">
        <v>4.800389483933788</v>
      </c>
      <c r="H607" s="323">
        <v>4.285714285714286</v>
      </c>
      <c r="I607" s="323">
        <v>2.271360812345514</v>
      </c>
      <c r="J607" s="323">
        <v>0.6559999999999999</v>
      </c>
      <c r="K607" s="321"/>
      <c r="L607" s="321"/>
      <c r="M607" s="321"/>
      <c r="N607" s="321"/>
      <c r="O607" s="321"/>
      <c r="P607" s="294"/>
      <c r="Q607" s="294"/>
    </row>
    <row r="608" spans="1:17" ht="12" customHeight="1">
      <c r="A608" s="320" t="s">
        <v>1263</v>
      </c>
      <c r="B608" s="321" t="s">
        <v>1264</v>
      </c>
      <c r="C608" s="321" t="s">
        <v>1229</v>
      </c>
      <c r="D608" s="321">
        <v>1320</v>
      </c>
      <c r="E608" s="319">
        <v>4638</v>
      </c>
      <c r="F608" s="322">
        <v>11.137162954279015</v>
      </c>
      <c r="G608" s="323">
        <v>4.800389483933788</v>
      </c>
      <c r="H608" s="323">
        <v>4.285714285714286</v>
      </c>
      <c r="I608" s="323">
        <v>2.271360812345514</v>
      </c>
      <c r="J608" s="323">
        <v>0.6559999999999999</v>
      </c>
      <c r="K608" s="321"/>
      <c r="L608" s="321"/>
      <c r="M608" s="321"/>
      <c r="N608" s="321"/>
      <c r="O608" s="321"/>
      <c r="P608" s="294"/>
      <c r="Q608" s="294"/>
    </row>
    <row r="609" spans="1:17" ht="12" customHeight="1">
      <c r="A609" s="320" t="s">
        <v>1265</v>
      </c>
      <c r="B609" s="321" t="s">
        <v>1264</v>
      </c>
      <c r="C609" s="321" t="s">
        <v>1229</v>
      </c>
      <c r="D609" s="321">
        <v>1320</v>
      </c>
      <c r="E609" s="319">
        <v>4638</v>
      </c>
      <c r="F609" s="322">
        <v>11.137162954279015</v>
      </c>
      <c r="G609" s="323">
        <v>4.800389483933788</v>
      </c>
      <c r="H609" s="323">
        <v>4.285714285714286</v>
      </c>
      <c r="I609" s="323">
        <v>2.271360812345514</v>
      </c>
      <c r="J609" s="323">
        <v>0.6559999999999999</v>
      </c>
      <c r="K609" s="321"/>
      <c r="L609" s="321"/>
      <c r="M609" s="321"/>
      <c r="N609" s="321"/>
      <c r="O609" s="321"/>
      <c r="P609" s="294"/>
      <c r="Q609" s="294"/>
    </row>
    <row r="610" spans="1:17" ht="12" customHeight="1">
      <c r="A610" s="320" t="s">
        <v>1266</v>
      </c>
      <c r="B610" s="321" t="s">
        <v>233</v>
      </c>
      <c r="C610" s="321" t="s">
        <v>1229</v>
      </c>
      <c r="D610" s="321">
        <v>1320</v>
      </c>
      <c r="E610" s="319">
        <v>4638</v>
      </c>
      <c r="F610" s="322">
        <v>11.137162954279015</v>
      </c>
      <c r="G610" s="323">
        <v>4.800389483933788</v>
      </c>
      <c r="H610" s="323">
        <v>4.285714285714286</v>
      </c>
      <c r="I610" s="323">
        <v>2.271360812345514</v>
      </c>
      <c r="J610" s="323">
        <v>0.6559999999999999</v>
      </c>
      <c r="K610" s="321"/>
      <c r="L610" s="321"/>
      <c r="M610" s="321"/>
      <c r="N610" s="321"/>
      <c r="O610" s="321"/>
      <c r="P610" s="294"/>
      <c r="Q610" s="294"/>
    </row>
    <row r="611" spans="1:17" ht="12" customHeight="1">
      <c r="A611" s="320" t="s">
        <v>1267</v>
      </c>
      <c r="B611" s="321" t="s">
        <v>233</v>
      </c>
      <c r="C611" s="321" t="s">
        <v>1229</v>
      </c>
      <c r="D611" s="321">
        <v>1320</v>
      </c>
      <c r="E611" s="319">
        <v>4638</v>
      </c>
      <c r="F611" s="322">
        <v>11.137162954279015</v>
      </c>
      <c r="G611" s="323">
        <v>4.800389483933788</v>
      </c>
      <c r="H611" s="323">
        <v>4.285714285714286</v>
      </c>
      <c r="I611" s="323">
        <v>2.271360812345514</v>
      </c>
      <c r="J611" s="323">
        <v>0.6559999999999999</v>
      </c>
      <c r="K611" s="321"/>
      <c r="L611" s="321"/>
      <c r="M611" s="321"/>
      <c r="N611" s="321"/>
      <c r="O611" s="321"/>
      <c r="P611" s="294"/>
      <c r="Q611" s="294"/>
    </row>
    <row r="612" spans="1:17" ht="12" customHeight="1">
      <c r="A612" s="320" t="s">
        <v>1268</v>
      </c>
      <c r="B612" s="321" t="s">
        <v>233</v>
      </c>
      <c r="C612" s="321" t="s">
        <v>1229</v>
      </c>
      <c r="D612" s="321">
        <v>1320</v>
      </c>
      <c r="E612" s="319">
        <v>4638</v>
      </c>
      <c r="F612" s="322">
        <v>11.137162954279015</v>
      </c>
      <c r="G612" s="323">
        <v>4.800389483933788</v>
      </c>
      <c r="H612" s="323">
        <v>4.285714285714286</v>
      </c>
      <c r="I612" s="323">
        <v>2.271360812345514</v>
      </c>
      <c r="J612" s="323">
        <v>0.6559999999999999</v>
      </c>
      <c r="K612" s="321"/>
      <c r="L612" s="321"/>
      <c r="M612" s="321"/>
      <c r="N612" s="321"/>
      <c r="O612" s="321"/>
      <c r="P612" s="294"/>
      <c r="Q612" s="294"/>
    </row>
    <row r="613" spans="1:17" ht="12" customHeight="1">
      <c r="A613" s="320" t="s">
        <v>1269</v>
      </c>
      <c r="B613" s="321" t="s">
        <v>1247</v>
      </c>
      <c r="C613" s="321" t="s">
        <v>1270</v>
      </c>
      <c r="D613" s="321">
        <v>1304</v>
      </c>
      <c r="E613" s="319">
        <v>5265</v>
      </c>
      <c r="F613" s="322">
        <v>13.188745603751466</v>
      </c>
      <c r="G613" s="323">
        <v>2.8821811100292116</v>
      </c>
      <c r="H613" s="323">
        <v>4.285714285714286</v>
      </c>
      <c r="I613" s="323">
        <v>2.5519406773999602</v>
      </c>
      <c r="J613" s="323">
        <v>0.6824</v>
      </c>
      <c r="K613" s="321"/>
      <c r="L613" s="321"/>
      <c r="M613" s="321"/>
      <c r="N613" s="321"/>
      <c r="O613" s="321"/>
      <c r="P613" s="294"/>
      <c r="Q613" s="294"/>
    </row>
    <row r="614" spans="1:17" ht="12" customHeight="1">
      <c r="A614" s="320" t="s">
        <v>1271</v>
      </c>
      <c r="B614" s="321" t="s">
        <v>1247</v>
      </c>
      <c r="C614" s="321" t="s">
        <v>1270</v>
      </c>
      <c r="D614" s="321">
        <v>1288</v>
      </c>
      <c r="E614" s="319">
        <v>5393</v>
      </c>
      <c r="F614" s="322">
        <v>13.188745603751466</v>
      </c>
      <c r="G614" s="323">
        <v>2.8821811100292116</v>
      </c>
      <c r="H614" s="323">
        <v>4.285714285714286</v>
      </c>
      <c r="I614" s="323">
        <v>2.5519406773999602</v>
      </c>
      <c r="J614" s="323">
        <v>0.6824</v>
      </c>
      <c r="K614" s="321"/>
      <c r="L614" s="321"/>
      <c r="M614" s="321"/>
      <c r="N614" s="321"/>
      <c r="O614" s="321"/>
      <c r="P614" s="294"/>
      <c r="Q614" s="294"/>
    </row>
    <row r="615" spans="1:17" ht="12" customHeight="1">
      <c r="A615" s="320" t="s">
        <v>1272</v>
      </c>
      <c r="B615" s="321" t="s">
        <v>1273</v>
      </c>
      <c r="C615" s="321" t="s">
        <v>1270</v>
      </c>
      <c r="D615" s="321">
        <v>1288</v>
      </c>
      <c r="E615" s="319">
        <v>5393</v>
      </c>
      <c r="F615" s="322">
        <v>13.188745603751466</v>
      </c>
      <c r="G615" s="323">
        <v>2.8821811100292116</v>
      </c>
      <c r="H615" s="323">
        <v>4.285714285714286</v>
      </c>
      <c r="I615" s="323">
        <v>2.5519406773999602</v>
      </c>
      <c r="J615" s="323">
        <v>0.6824</v>
      </c>
      <c r="K615" s="321"/>
      <c r="L615" s="321"/>
      <c r="M615" s="321"/>
      <c r="N615" s="321"/>
      <c r="O615" s="321"/>
      <c r="P615" s="294"/>
      <c r="Q615" s="294"/>
    </row>
    <row r="616" spans="1:17" ht="12" customHeight="1">
      <c r="A616" s="320" t="s">
        <v>1274</v>
      </c>
      <c r="B616" s="321" t="s">
        <v>1275</v>
      </c>
      <c r="C616" s="321" t="s">
        <v>1270</v>
      </c>
      <c r="D616" s="321">
        <v>1304</v>
      </c>
      <c r="E616" s="319">
        <v>5265</v>
      </c>
      <c r="F616" s="322">
        <v>13.188745603751466</v>
      </c>
      <c r="G616" s="323">
        <v>2.8821811100292116</v>
      </c>
      <c r="H616" s="323">
        <v>4.285714285714286</v>
      </c>
      <c r="I616" s="323">
        <v>2.5519406773999602</v>
      </c>
      <c r="J616" s="323">
        <v>0.6824</v>
      </c>
      <c r="K616" s="321"/>
      <c r="L616" s="321"/>
      <c r="M616" s="321"/>
      <c r="N616" s="321"/>
      <c r="O616" s="321"/>
      <c r="P616" s="294"/>
      <c r="Q616" s="294"/>
    </row>
    <row r="617" spans="1:17" ht="12" customHeight="1">
      <c r="A617" s="320" t="s">
        <v>1276</v>
      </c>
      <c r="B617" s="321" t="s">
        <v>1275</v>
      </c>
      <c r="C617" s="321" t="s">
        <v>1270</v>
      </c>
      <c r="D617" s="321">
        <v>1304</v>
      </c>
      <c r="E617" s="319">
        <v>5265</v>
      </c>
      <c r="F617" s="322">
        <v>13.188745603751466</v>
      </c>
      <c r="G617" s="323">
        <v>2.8821811100292116</v>
      </c>
      <c r="H617" s="323">
        <v>4.285714285714286</v>
      </c>
      <c r="I617" s="323">
        <v>2.5519406773999602</v>
      </c>
      <c r="J617" s="323">
        <v>0.6824</v>
      </c>
      <c r="K617" s="321"/>
      <c r="L617" s="321"/>
      <c r="M617" s="321"/>
      <c r="N617" s="321"/>
      <c r="O617" s="321"/>
      <c r="P617" s="294"/>
      <c r="Q617" s="294"/>
    </row>
    <row r="618" spans="1:17" ht="12" customHeight="1">
      <c r="A618" s="320" t="s">
        <v>1277</v>
      </c>
      <c r="B618" s="321" t="s">
        <v>1275</v>
      </c>
      <c r="C618" s="321" t="s">
        <v>1270</v>
      </c>
      <c r="D618" s="321">
        <v>1304</v>
      </c>
      <c r="E618" s="319">
        <v>5265</v>
      </c>
      <c r="F618" s="322">
        <v>13.188745603751466</v>
      </c>
      <c r="G618" s="323">
        <v>2.8821811100292116</v>
      </c>
      <c r="H618" s="323">
        <v>4.285714285714286</v>
      </c>
      <c r="I618" s="323">
        <v>2.5519406773999602</v>
      </c>
      <c r="J618" s="323">
        <v>0.6824</v>
      </c>
      <c r="K618" s="321"/>
      <c r="L618" s="321"/>
      <c r="M618" s="321"/>
      <c r="N618" s="321"/>
      <c r="O618" s="321"/>
      <c r="P618" s="294"/>
      <c r="Q618" s="294"/>
    </row>
    <row r="619" spans="1:17" ht="12" customHeight="1">
      <c r="A619" s="320" t="s">
        <v>1278</v>
      </c>
      <c r="B619" s="321" t="s">
        <v>1279</v>
      </c>
      <c r="C619" s="321" t="s">
        <v>1270</v>
      </c>
      <c r="D619" s="321">
        <v>1320</v>
      </c>
      <c r="E619" s="319">
        <v>4638</v>
      </c>
      <c r="F619" s="322">
        <v>13.188745603751466</v>
      </c>
      <c r="G619" s="323">
        <v>2.8821811100292116</v>
      </c>
      <c r="H619" s="323">
        <v>4.285714285714286</v>
      </c>
      <c r="I619" s="323">
        <v>2.5519406773999602</v>
      </c>
      <c r="J619" s="323">
        <v>0.6824</v>
      </c>
      <c r="K619" s="321"/>
      <c r="L619" s="321"/>
      <c r="M619" s="321"/>
      <c r="N619" s="321"/>
      <c r="O619" s="321"/>
      <c r="P619" s="294"/>
      <c r="Q619" s="294"/>
    </row>
    <row r="620" spans="1:17" ht="12" customHeight="1">
      <c r="A620" s="320" t="s">
        <v>1280</v>
      </c>
      <c r="B620" s="321" t="s">
        <v>1281</v>
      </c>
      <c r="C620" s="321" t="s">
        <v>1270</v>
      </c>
      <c r="D620" s="321">
        <v>1628</v>
      </c>
      <c r="E620" s="319">
        <v>4791</v>
      </c>
      <c r="F620" s="322">
        <v>13.188745603751466</v>
      </c>
      <c r="G620" s="323">
        <v>2.8821811100292116</v>
      </c>
      <c r="H620" s="323">
        <v>4.285714285714286</v>
      </c>
      <c r="I620" s="323">
        <v>2.5519406773999602</v>
      </c>
      <c r="J620" s="323">
        <v>0.6824</v>
      </c>
      <c r="K620" s="321"/>
      <c r="L620" s="321"/>
      <c r="M620" s="321"/>
      <c r="N620" s="321"/>
      <c r="O620" s="321"/>
      <c r="P620" s="294"/>
      <c r="Q620" s="294"/>
    </row>
    <row r="621" spans="1:17" ht="12" customHeight="1">
      <c r="A621" s="320" t="s">
        <v>1282</v>
      </c>
      <c r="B621" s="321" t="s">
        <v>1283</v>
      </c>
      <c r="C621" s="321" t="s">
        <v>1270</v>
      </c>
      <c r="D621" s="321">
        <v>1317</v>
      </c>
      <c r="E621" s="319">
        <v>5574</v>
      </c>
      <c r="F621" s="322">
        <v>13.188745603751466</v>
      </c>
      <c r="G621" s="323">
        <v>2.8821811100292116</v>
      </c>
      <c r="H621" s="323">
        <v>4.285714285714286</v>
      </c>
      <c r="I621" s="323">
        <v>2.5519406773999602</v>
      </c>
      <c r="J621" s="323">
        <v>0.6824</v>
      </c>
      <c r="K621" s="321"/>
      <c r="L621" s="321"/>
      <c r="M621" s="321"/>
      <c r="N621" s="321"/>
      <c r="O621" s="321"/>
      <c r="P621" s="294"/>
      <c r="Q621" s="294"/>
    </row>
    <row r="622" spans="1:17" ht="12" customHeight="1">
      <c r="A622" s="320" t="s">
        <v>1284</v>
      </c>
      <c r="B622" s="321" t="s">
        <v>1285</v>
      </c>
      <c r="C622" s="321" t="s">
        <v>1270</v>
      </c>
      <c r="D622" s="321">
        <v>1628</v>
      </c>
      <c r="E622" s="319">
        <v>4791</v>
      </c>
      <c r="F622" s="322">
        <v>13.188745603751466</v>
      </c>
      <c r="G622" s="323">
        <v>2.8821811100292116</v>
      </c>
      <c r="H622" s="323">
        <v>4.285714285714286</v>
      </c>
      <c r="I622" s="323">
        <v>2.5519406773999602</v>
      </c>
      <c r="J622" s="323">
        <v>0.6824</v>
      </c>
      <c r="K622" s="321"/>
      <c r="L622" s="321"/>
      <c r="M622" s="321"/>
      <c r="N622" s="321"/>
      <c r="O622" s="321"/>
      <c r="P622" s="294"/>
      <c r="Q622" s="294"/>
    </row>
    <row r="623" spans="1:17" ht="12" customHeight="1">
      <c r="A623" s="320" t="s">
        <v>1286</v>
      </c>
      <c r="B623" s="321" t="s">
        <v>1285</v>
      </c>
      <c r="C623" s="321" t="s">
        <v>1270</v>
      </c>
      <c r="D623" s="321">
        <v>1628</v>
      </c>
      <c r="E623" s="319">
        <v>4791</v>
      </c>
      <c r="F623" s="322">
        <v>13.188745603751466</v>
      </c>
      <c r="G623" s="323">
        <v>2.8821811100292116</v>
      </c>
      <c r="H623" s="323">
        <v>4.285714285714286</v>
      </c>
      <c r="I623" s="323">
        <v>2.5519406773999602</v>
      </c>
      <c r="J623" s="323">
        <v>0.6824</v>
      </c>
      <c r="K623" s="321"/>
      <c r="L623" s="321"/>
      <c r="M623" s="321"/>
      <c r="N623" s="321"/>
      <c r="O623" s="321"/>
      <c r="P623" s="294"/>
      <c r="Q623" s="294"/>
    </row>
    <row r="624" spans="1:17" ht="12" customHeight="1">
      <c r="A624" s="320" t="s">
        <v>1287</v>
      </c>
      <c r="B624" s="321" t="s">
        <v>1285</v>
      </c>
      <c r="C624" s="321" t="s">
        <v>1270</v>
      </c>
      <c r="D624" s="321">
        <v>1628</v>
      </c>
      <c r="E624" s="319">
        <v>4791</v>
      </c>
      <c r="F624" s="322">
        <v>13.188745603751466</v>
      </c>
      <c r="G624" s="323">
        <v>2.8821811100292116</v>
      </c>
      <c r="H624" s="323">
        <v>4.285714285714286</v>
      </c>
      <c r="I624" s="323">
        <v>2.5519406773999602</v>
      </c>
      <c r="J624" s="323">
        <v>0.6824</v>
      </c>
      <c r="K624" s="321"/>
      <c r="L624" s="321"/>
      <c r="M624" s="321"/>
      <c r="N624" s="321"/>
      <c r="O624" s="321"/>
      <c r="P624" s="294"/>
      <c r="Q624" s="294"/>
    </row>
    <row r="625" spans="1:17" ht="12" customHeight="1">
      <c r="A625" s="320" t="s">
        <v>1288</v>
      </c>
      <c r="B625" s="321" t="s">
        <v>1289</v>
      </c>
      <c r="C625" s="321" t="s">
        <v>1270</v>
      </c>
      <c r="D625" s="321">
        <v>1320</v>
      </c>
      <c r="E625" s="319">
        <v>4638</v>
      </c>
      <c r="F625" s="322">
        <v>13.188745603751466</v>
      </c>
      <c r="G625" s="323">
        <v>2.8821811100292116</v>
      </c>
      <c r="H625" s="323">
        <v>4.285714285714286</v>
      </c>
      <c r="I625" s="323">
        <v>2.5519406773999602</v>
      </c>
      <c r="J625" s="323">
        <v>0.6824</v>
      </c>
      <c r="K625" s="321"/>
      <c r="L625" s="321"/>
      <c r="M625" s="321"/>
      <c r="N625" s="321"/>
      <c r="O625" s="321"/>
      <c r="P625" s="294"/>
      <c r="Q625" s="294"/>
    </row>
    <row r="626" spans="1:17" ht="12" customHeight="1">
      <c r="A626" s="320" t="s">
        <v>1290</v>
      </c>
      <c r="B626" s="321" t="s">
        <v>1291</v>
      </c>
      <c r="C626" s="321" t="s">
        <v>1270</v>
      </c>
      <c r="D626" s="321">
        <v>1304</v>
      </c>
      <c r="E626" s="319">
        <v>5265</v>
      </c>
      <c r="F626" s="322">
        <v>13.188745603751466</v>
      </c>
      <c r="G626" s="323">
        <v>2.8821811100292116</v>
      </c>
      <c r="H626" s="323">
        <v>4.285714285714286</v>
      </c>
      <c r="I626" s="323">
        <v>2.5519406773999602</v>
      </c>
      <c r="J626" s="323">
        <v>0.6824</v>
      </c>
      <c r="K626" s="321"/>
      <c r="L626" s="321"/>
      <c r="M626" s="321"/>
      <c r="N626" s="321"/>
      <c r="O626" s="321"/>
      <c r="P626" s="294"/>
      <c r="Q626" s="294"/>
    </row>
    <row r="627" spans="1:17" ht="12" customHeight="1">
      <c r="A627" s="320" t="s">
        <v>1292</v>
      </c>
      <c r="B627" s="321" t="s">
        <v>1293</v>
      </c>
      <c r="C627" s="321" t="s">
        <v>1270</v>
      </c>
      <c r="D627" s="321">
        <v>1628</v>
      </c>
      <c r="E627" s="319">
        <v>4791</v>
      </c>
      <c r="F627" s="322">
        <v>13.188745603751466</v>
      </c>
      <c r="G627" s="323">
        <v>2.8821811100292116</v>
      </c>
      <c r="H627" s="323">
        <v>4.285714285714286</v>
      </c>
      <c r="I627" s="323">
        <v>2.5519406773999602</v>
      </c>
      <c r="J627" s="323">
        <v>0.6824</v>
      </c>
      <c r="K627" s="321"/>
      <c r="L627" s="321"/>
      <c r="M627" s="321"/>
      <c r="N627" s="321"/>
      <c r="O627" s="321"/>
      <c r="P627" s="294"/>
      <c r="Q627" s="294"/>
    </row>
    <row r="628" spans="1:17" ht="12" customHeight="1">
      <c r="A628" s="320" t="s">
        <v>1294</v>
      </c>
      <c r="B628" s="321" t="s">
        <v>1295</v>
      </c>
      <c r="C628" s="321" t="s">
        <v>1270</v>
      </c>
      <c r="D628" s="321">
        <v>1465</v>
      </c>
      <c r="E628" s="319">
        <v>5001</v>
      </c>
      <c r="F628" s="322">
        <v>13.188745603751466</v>
      </c>
      <c r="G628" s="323">
        <v>2.8821811100292116</v>
      </c>
      <c r="H628" s="323">
        <v>4.285714285714286</v>
      </c>
      <c r="I628" s="323">
        <v>2.5519406773999602</v>
      </c>
      <c r="J628" s="323">
        <v>0.6824</v>
      </c>
      <c r="K628" s="321"/>
      <c r="L628" s="321"/>
      <c r="M628" s="321"/>
      <c r="N628" s="321"/>
      <c r="O628" s="321"/>
      <c r="P628" s="294"/>
      <c r="Q628" s="294"/>
    </row>
    <row r="629" spans="1:17" ht="12" customHeight="1">
      <c r="A629" s="320" t="s">
        <v>1296</v>
      </c>
      <c r="B629" s="321" t="s">
        <v>1297</v>
      </c>
      <c r="C629" s="321" t="s">
        <v>1270</v>
      </c>
      <c r="D629" s="321">
        <v>859</v>
      </c>
      <c r="E629" s="319">
        <v>5974</v>
      </c>
      <c r="F629" s="322">
        <v>13.188745603751466</v>
      </c>
      <c r="G629" s="323">
        <v>2.8821811100292116</v>
      </c>
      <c r="H629" s="323">
        <v>4.285714285714286</v>
      </c>
      <c r="I629" s="323">
        <v>2.5519406773999602</v>
      </c>
      <c r="J629" s="323">
        <v>0.6824</v>
      </c>
      <c r="K629" s="321"/>
      <c r="L629" s="321"/>
      <c r="M629" s="321"/>
      <c r="N629" s="321"/>
      <c r="O629" s="321"/>
      <c r="P629" s="294"/>
      <c r="Q629" s="294"/>
    </row>
    <row r="630" spans="1:17" ht="12" customHeight="1">
      <c r="A630" s="320" t="s">
        <v>1298</v>
      </c>
      <c r="B630" s="321" t="s">
        <v>1299</v>
      </c>
      <c r="C630" s="321" t="s">
        <v>1270</v>
      </c>
      <c r="D630" s="321">
        <v>1465</v>
      </c>
      <c r="E630" s="319">
        <v>5001</v>
      </c>
      <c r="F630" s="322">
        <v>13.188745603751466</v>
      </c>
      <c r="G630" s="323">
        <v>2.8821811100292116</v>
      </c>
      <c r="H630" s="323">
        <v>4.285714285714286</v>
      </c>
      <c r="I630" s="323">
        <v>2.5519406773999602</v>
      </c>
      <c r="J630" s="323">
        <v>0.6824</v>
      </c>
      <c r="K630" s="321"/>
      <c r="L630" s="321"/>
      <c r="M630" s="321"/>
      <c r="N630" s="321"/>
      <c r="O630" s="321"/>
      <c r="P630" s="294"/>
      <c r="Q630" s="294"/>
    </row>
    <row r="631" spans="1:17" ht="12" customHeight="1">
      <c r="A631" s="320" t="s">
        <v>1300</v>
      </c>
      <c r="B631" s="321" t="s">
        <v>1301</v>
      </c>
      <c r="C631" s="321" t="s">
        <v>1270</v>
      </c>
      <c r="D631" s="321">
        <v>1465</v>
      </c>
      <c r="E631" s="319">
        <v>5001</v>
      </c>
      <c r="F631" s="322">
        <v>13.188745603751466</v>
      </c>
      <c r="G631" s="323">
        <v>2.8821811100292116</v>
      </c>
      <c r="H631" s="323">
        <v>4.285714285714286</v>
      </c>
      <c r="I631" s="323">
        <v>2.5519406773999602</v>
      </c>
      <c r="J631" s="323">
        <v>0.6824</v>
      </c>
      <c r="K631" s="321"/>
      <c r="L631" s="321"/>
      <c r="M631" s="321"/>
      <c r="N631" s="321"/>
      <c r="O631" s="321"/>
      <c r="P631" s="294"/>
      <c r="Q631" s="294"/>
    </row>
    <row r="632" spans="1:17" ht="12" customHeight="1">
      <c r="A632" s="320" t="s">
        <v>1302</v>
      </c>
      <c r="B632" s="321" t="s">
        <v>1303</v>
      </c>
      <c r="C632" s="321" t="s">
        <v>1304</v>
      </c>
      <c r="D632" s="321">
        <v>1072</v>
      </c>
      <c r="E632" s="319">
        <v>6300</v>
      </c>
      <c r="F632" s="322">
        <v>10.257913247362252</v>
      </c>
      <c r="G632" s="323">
        <v>3.8072054527750736</v>
      </c>
      <c r="H632" s="323">
        <v>4.285714285714286</v>
      </c>
      <c r="I632" s="323">
        <v>2.271360812345514</v>
      </c>
      <c r="J632" s="323">
        <v>0.40280000000000005</v>
      </c>
      <c r="K632" s="321"/>
      <c r="L632" s="321"/>
      <c r="M632" s="321"/>
      <c r="N632" s="321"/>
      <c r="O632" s="321"/>
      <c r="P632" s="294"/>
      <c r="Q632" s="294"/>
    </row>
    <row r="633" spans="1:17" ht="12" customHeight="1">
      <c r="A633" s="320" t="s">
        <v>1305</v>
      </c>
      <c r="B633" s="321" t="s">
        <v>1303</v>
      </c>
      <c r="C633" s="321" t="s">
        <v>1304</v>
      </c>
      <c r="D633" s="321">
        <v>1072</v>
      </c>
      <c r="E633" s="319">
        <v>6300</v>
      </c>
      <c r="F633" s="322">
        <v>10.257913247362252</v>
      </c>
      <c r="G633" s="323">
        <v>3.8072054527750736</v>
      </c>
      <c r="H633" s="323">
        <v>4.285714285714286</v>
      </c>
      <c r="I633" s="323">
        <v>2.271360812345514</v>
      </c>
      <c r="J633" s="323">
        <v>0.40280000000000005</v>
      </c>
      <c r="K633" s="321"/>
      <c r="L633" s="321"/>
      <c r="M633" s="321"/>
      <c r="N633" s="321"/>
      <c r="O633" s="321"/>
      <c r="P633" s="294"/>
      <c r="Q633" s="294"/>
    </row>
    <row r="634" spans="1:17" ht="12" customHeight="1">
      <c r="A634" s="320" t="s">
        <v>1306</v>
      </c>
      <c r="B634" s="321" t="s">
        <v>1307</v>
      </c>
      <c r="C634" s="321" t="s">
        <v>1304</v>
      </c>
      <c r="D634" s="321">
        <v>1134</v>
      </c>
      <c r="E634" s="319">
        <v>6278</v>
      </c>
      <c r="F634" s="322">
        <v>10.257913247362252</v>
      </c>
      <c r="G634" s="323">
        <v>3.8072054527750736</v>
      </c>
      <c r="H634" s="323">
        <v>4.285714285714286</v>
      </c>
      <c r="I634" s="323">
        <v>2.271360812345514</v>
      </c>
      <c r="J634" s="323">
        <v>0.40280000000000005</v>
      </c>
      <c r="K634" s="321"/>
      <c r="L634" s="321"/>
      <c r="M634" s="321"/>
      <c r="N634" s="321"/>
      <c r="O634" s="321"/>
      <c r="P634" s="294"/>
      <c r="Q634" s="294"/>
    </row>
    <row r="635" spans="1:17" ht="12" customHeight="1">
      <c r="A635" s="320" t="s">
        <v>1308</v>
      </c>
      <c r="B635" s="321" t="s">
        <v>1307</v>
      </c>
      <c r="C635" s="321" t="s">
        <v>1304</v>
      </c>
      <c r="D635" s="321">
        <v>1134</v>
      </c>
      <c r="E635" s="319">
        <v>6278</v>
      </c>
      <c r="F635" s="322">
        <v>10.257913247362252</v>
      </c>
      <c r="G635" s="323">
        <v>3.8072054527750736</v>
      </c>
      <c r="H635" s="323">
        <v>4.285714285714286</v>
      </c>
      <c r="I635" s="323">
        <v>2.271360812345514</v>
      </c>
      <c r="J635" s="323">
        <v>0.40280000000000005</v>
      </c>
      <c r="K635" s="321"/>
      <c r="L635" s="321"/>
      <c r="M635" s="321"/>
      <c r="N635" s="321"/>
      <c r="O635" s="321"/>
      <c r="P635" s="294"/>
      <c r="Q635" s="294"/>
    </row>
    <row r="636" spans="1:17" ht="12" customHeight="1">
      <c r="A636" s="320" t="s">
        <v>1309</v>
      </c>
      <c r="B636" s="321" t="s">
        <v>1307</v>
      </c>
      <c r="C636" s="321" t="s">
        <v>1304</v>
      </c>
      <c r="D636" s="321">
        <v>1134</v>
      </c>
      <c r="E636" s="319">
        <v>6278</v>
      </c>
      <c r="F636" s="322">
        <v>10.257913247362252</v>
      </c>
      <c r="G636" s="323">
        <v>3.8072054527750736</v>
      </c>
      <c r="H636" s="323">
        <v>4.285714285714286</v>
      </c>
      <c r="I636" s="323">
        <v>2.271360812345514</v>
      </c>
      <c r="J636" s="323">
        <v>0.40280000000000005</v>
      </c>
      <c r="K636" s="321"/>
      <c r="L636" s="321"/>
      <c r="M636" s="321"/>
      <c r="N636" s="321"/>
      <c r="O636" s="321"/>
      <c r="P636" s="294"/>
      <c r="Q636" s="294"/>
    </row>
    <row r="637" spans="1:17" ht="12" customHeight="1">
      <c r="A637" s="320" t="s">
        <v>1310</v>
      </c>
      <c r="B637" s="321" t="s">
        <v>747</v>
      </c>
      <c r="C637" s="321" t="s">
        <v>1304</v>
      </c>
      <c r="D637" s="321">
        <v>997</v>
      </c>
      <c r="E637" s="319">
        <v>6421</v>
      </c>
      <c r="F637" s="322">
        <v>10.257913247362252</v>
      </c>
      <c r="G637" s="323">
        <v>3.8072054527750736</v>
      </c>
      <c r="H637" s="323">
        <v>4.285714285714286</v>
      </c>
      <c r="I637" s="323">
        <v>2.271360812345514</v>
      </c>
      <c r="J637" s="323">
        <v>0.40280000000000005</v>
      </c>
      <c r="K637" s="321"/>
      <c r="L637" s="321"/>
      <c r="M637" s="321"/>
      <c r="N637" s="321"/>
      <c r="O637" s="321"/>
      <c r="P637" s="294"/>
      <c r="Q637" s="294"/>
    </row>
    <row r="638" spans="1:17" ht="12" customHeight="1">
      <c r="A638" s="320" t="s">
        <v>1311</v>
      </c>
      <c r="B638" s="321" t="s">
        <v>607</v>
      </c>
      <c r="C638" s="321" t="s">
        <v>1304</v>
      </c>
      <c r="D638" s="321">
        <v>877</v>
      </c>
      <c r="E638" s="319">
        <v>6873</v>
      </c>
      <c r="F638" s="322">
        <v>10.257913247362252</v>
      </c>
      <c r="G638" s="323">
        <v>3.8072054527750736</v>
      </c>
      <c r="H638" s="323">
        <v>4.285714285714286</v>
      </c>
      <c r="I638" s="323">
        <v>2.271360812345514</v>
      </c>
      <c r="J638" s="323">
        <v>0.40280000000000005</v>
      </c>
      <c r="K638" s="321"/>
      <c r="L638" s="321"/>
      <c r="M638" s="321"/>
      <c r="N638" s="321"/>
      <c r="O638" s="321"/>
      <c r="P638" s="294"/>
      <c r="Q638" s="294"/>
    </row>
    <row r="639" spans="1:17" ht="12" customHeight="1">
      <c r="A639" s="320" t="s">
        <v>1312</v>
      </c>
      <c r="B639" s="321" t="s">
        <v>1313</v>
      </c>
      <c r="C639" s="321" t="s">
        <v>1304</v>
      </c>
      <c r="D639" s="321">
        <v>997</v>
      </c>
      <c r="E639" s="319">
        <v>6421</v>
      </c>
      <c r="F639" s="322">
        <v>10.257913247362252</v>
      </c>
      <c r="G639" s="323">
        <v>3.8072054527750736</v>
      </c>
      <c r="H639" s="323">
        <v>4.285714285714286</v>
      </c>
      <c r="I639" s="323">
        <v>2.271360812345514</v>
      </c>
      <c r="J639" s="323">
        <v>0.40280000000000005</v>
      </c>
      <c r="K639" s="321"/>
      <c r="L639" s="321"/>
      <c r="M639" s="321"/>
      <c r="N639" s="321"/>
      <c r="O639" s="321"/>
      <c r="P639" s="294"/>
      <c r="Q639" s="294"/>
    </row>
    <row r="640" spans="1:17" ht="12" customHeight="1">
      <c r="A640" s="320" t="s">
        <v>1314</v>
      </c>
      <c r="B640" s="321" t="s">
        <v>1315</v>
      </c>
      <c r="C640" s="321" t="s">
        <v>1304</v>
      </c>
      <c r="D640" s="321">
        <v>997</v>
      </c>
      <c r="E640" s="319">
        <v>6421</v>
      </c>
      <c r="F640" s="322">
        <v>10.257913247362252</v>
      </c>
      <c r="G640" s="323">
        <v>3.8072054527750736</v>
      </c>
      <c r="H640" s="323">
        <v>4.285714285714286</v>
      </c>
      <c r="I640" s="323">
        <v>2.271360812345514</v>
      </c>
      <c r="J640" s="323">
        <v>0.40280000000000005</v>
      </c>
      <c r="K640" s="321"/>
      <c r="L640" s="321"/>
      <c r="M640" s="321"/>
      <c r="N640" s="321"/>
      <c r="O640" s="321"/>
      <c r="P640" s="294"/>
      <c r="Q640" s="294"/>
    </row>
    <row r="641" spans="1:17" ht="12" customHeight="1">
      <c r="A641" s="320" t="s">
        <v>1316</v>
      </c>
      <c r="B641" s="321" t="s">
        <v>1317</v>
      </c>
      <c r="C641" s="321" t="s">
        <v>1304</v>
      </c>
      <c r="D641" s="321">
        <v>859</v>
      </c>
      <c r="E641" s="319">
        <v>5974</v>
      </c>
      <c r="F641" s="322">
        <v>10.257913247362252</v>
      </c>
      <c r="G641" s="323">
        <v>3.8072054527750736</v>
      </c>
      <c r="H641" s="323">
        <v>4.285714285714286</v>
      </c>
      <c r="I641" s="323">
        <v>2.271360812345514</v>
      </c>
      <c r="J641" s="323">
        <v>0.40280000000000005</v>
      </c>
      <c r="K641" s="321"/>
      <c r="L641" s="321"/>
      <c r="M641" s="321"/>
      <c r="N641" s="321"/>
      <c r="O641" s="321"/>
      <c r="P641" s="294"/>
      <c r="Q641" s="294"/>
    </row>
    <row r="642" spans="1:17" ht="12" customHeight="1">
      <c r="A642" s="320" t="s">
        <v>1318</v>
      </c>
      <c r="B642" s="321" t="s">
        <v>1319</v>
      </c>
      <c r="C642" s="321" t="s">
        <v>1304</v>
      </c>
      <c r="D642" s="321">
        <v>713</v>
      </c>
      <c r="E642" s="319">
        <v>6859</v>
      </c>
      <c r="F642" s="322">
        <v>10.257913247362252</v>
      </c>
      <c r="G642" s="323">
        <v>3.8072054527750736</v>
      </c>
      <c r="H642" s="323">
        <v>4.285714285714286</v>
      </c>
      <c r="I642" s="323">
        <v>2.271360812345514</v>
      </c>
      <c r="J642" s="323">
        <v>0.40280000000000005</v>
      </c>
      <c r="K642" s="321"/>
      <c r="L642" s="321"/>
      <c r="M642" s="321"/>
      <c r="N642" s="321"/>
      <c r="O642" s="321"/>
      <c r="P642" s="294"/>
      <c r="Q642" s="294"/>
    </row>
    <row r="643" spans="1:17" ht="12" customHeight="1">
      <c r="A643" s="320" t="s">
        <v>1320</v>
      </c>
      <c r="B643" s="321" t="s">
        <v>1321</v>
      </c>
      <c r="C643" s="321" t="s">
        <v>1304</v>
      </c>
      <c r="D643" s="321">
        <v>752</v>
      </c>
      <c r="E643" s="319">
        <v>7282</v>
      </c>
      <c r="F643" s="322">
        <v>10.257913247362252</v>
      </c>
      <c r="G643" s="323">
        <v>3.8072054527750736</v>
      </c>
      <c r="H643" s="323">
        <v>4.285714285714286</v>
      </c>
      <c r="I643" s="323">
        <v>2.271360812345514</v>
      </c>
      <c r="J643" s="323">
        <v>0.40280000000000005</v>
      </c>
      <c r="K643" s="321"/>
      <c r="L643" s="321"/>
      <c r="M643" s="321"/>
      <c r="N643" s="321"/>
      <c r="O643" s="321"/>
      <c r="P643" s="294"/>
      <c r="Q643" s="294"/>
    </row>
    <row r="644" spans="1:17" ht="12" customHeight="1">
      <c r="A644" s="320" t="s">
        <v>1322</v>
      </c>
      <c r="B644" s="321" t="s">
        <v>1323</v>
      </c>
      <c r="C644" s="321" t="s">
        <v>1304</v>
      </c>
      <c r="D644" s="321">
        <v>611</v>
      </c>
      <c r="E644" s="319">
        <v>7301</v>
      </c>
      <c r="F644" s="322">
        <v>10.257913247362252</v>
      </c>
      <c r="G644" s="323">
        <v>3.8072054527750736</v>
      </c>
      <c r="H644" s="323">
        <v>4.285714285714286</v>
      </c>
      <c r="I644" s="323">
        <v>2.271360812345514</v>
      </c>
      <c r="J644" s="323">
        <v>0.40280000000000005</v>
      </c>
      <c r="K644" s="321"/>
      <c r="L644" s="321"/>
      <c r="M644" s="321"/>
      <c r="N644" s="321"/>
      <c r="O644" s="321"/>
      <c r="P644" s="294"/>
      <c r="Q644" s="294"/>
    </row>
    <row r="645" spans="1:17" ht="12" customHeight="1">
      <c r="A645" s="320" t="s">
        <v>1324</v>
      </c>
      <c r="B645" s="321" t="s">
        <v>1325</v>
      </c>
      <c r="C645" s="321" t="s">
        <v>1326</v>
      </c>
      <c r="D645" s="321">
        <v>2655</v>
      </c>
      <c r="E645" s="319">
        <v>1513</v>
      </c>
      <c r="F645" s="322">
        <v>11.137162954279015</v>
      </c>
      <c r="G645" s="323">
        <v>2.317429406037001</v>
      </c>
      <c r="H645" s="323">
        <v>3.780663780663781</v>
      </c>
      <c r="I645" s="323">
        <v>1.9841004743135815</v>
      </c>
      <c r="J645" s="323">
        <v>0.9259999999999999</v>
      </c>
      <c r="K645" s="321"/>
      <c r="L645" s="321"/>
      <c r="M645" s="321"/>
      <c r="N645" s="321"/>
      <c r="O645" s="321"/>
      <c r="P645" s="294"/>
      <c r="Q645" s="294"/>
    </row>
    <row r="646" spans="1:17" ht="12" customHeight="1">
      <c r="A646" s="320" t="s">
        <v>1327</v>
      </c>
      <c r="B646" s="321" t="s">
        <v>1325</v>
      </c>
      <c r="C646" s="321" t="s">
        <v>1326</v>
      </c>
      <c r="D646" s="321">
        <v>2655</v>
      </c>
      <c r="E646" s="319">
        <v>1513</v>
      </c>
      <c r="F646" s="322">
        <v>11.137162954279015</v>
      </c>
      <c r="G646" s="323">
        <v>2.317429406037001</v>
      </c>
      <c r="H646" s="323">
        <v>3.780663780663781</v>
      </c>
      <c r="I646" s="323">
        <v>1.9841004743135815</v>
      </c>
      <c r="J646" s="323">
        <v>0.9259999999999999</v>
      </c>
      <c r="K646" s="321"/>
      <c r="L646" s="321"/>
      <c r="M646" s="321"/>
      <c r="N646" s="321"/>
      <c r="O646" s="321"/>
      <c r="P646" s="294"/>
      <c r="Q646" s="294"/>
    </row>
    <row r="647" spans="1:17" ht="12" customHeight="1">
      <c r="A647" s="320" t="s">
        <v>1328</v>
      </c>
      <c r="B647" s="321" t="s">
        <v>1329</v>
      </c>
      <c r="C647" s="321" t="s">
        <v>1326</v>
      </c>
      <c r="D647" s="321">
        <v>2655</v>
      </c>
      <c r="E647" s="319">
        <v>1513</v>
      </c>
      <c r="F647" s="322">
        <v>11.137162954279015</v>
      </c>
      <c r="G647" s="323">
        <v>2.317429406037001</v>
      </c>
      <c r="H647" s="323">
        <v>3.780663780663781</v>
      </c>
      <c r="I647" s="323">
        <v>1.9841004743135815</v>
      </c>
      <c r="J647" s="323">
        <v>0.9259999999999999</v>
      </c>
      <c r="K647" s="321"/>
      <c r="L647" s="321"/>
      <c r="M647" s="321"/>
      <c r="N647" s="321"/>
      <c r="O647" s="321"/>
      <c r="P647" s="294"/>
      <c r="Q647" s="294"/>
    </row>
    <row r="648" spans="1:17" ht="12" customHeight="1">
      <c r="A648" s="320" t="s">
        <v>1330</v>
      </c>
      <c r="B648" s="321" t="s">
        <v>1331</v>
      </c>
      <c r="C648" s="321" t="s">
        <v>1326</v>
      </c>
      <c r="D648" s="321">
        <v>2690</v>
      </c>
      <c r="E648" s="319">
        <v>1669</v>
      </c>
      <c r="F648" s="322">
        <v>11.137162954279015</v>
      </c>
      <c r="G648" s="323">
        <v>2.317429406037001</v>
      </c>
      <c r="H648" s="323">
        <v>3.780663780663781</v>
      </c>
      <c r="I648" s="323">
        <v>1.9841004743135815</v>
      </c>
      <c r="J648" s="323">
        <v>0.9259999999999999</v>
      </c>
      <c r="K648" s="321"/>
      <c r="L648" s="321"/>
      <c r="M648" s="321"/>
      <c r="N648" s="321"/>
      <c r="O648" s="321"/>
      <c r="P648" s="294"/>
      <c r="Q648" s="294"/>
    </row>
    <row r="649" spans="1:17" ht="12" customHeight="1">
      <c r="A649" s="320" t="s">
        <v>1332</v>
      </c>
      <c r="B649" s="321" t="s">
        <v>990</v>
      </c>
      <c r="C649" s="321" t="s">
        <v>1326</v>
      </c>
      <c r="D649" s="321">
        <v>2690</v>
      </c>
      <c r="E649" s="319">
        <v>1669</v>
      </c>
      <c r="F649" s="322">
        <v>11.137162954279015</v>
      </c>
      <c r="G649" s="323">
        <v>2.317429406037001</v>
      </c>
      <c r="H649" s="323">
        <v>3.780663780663781</v>
      </c>
      <c r="I649" s="323">
        <v>1.9841004743135815</v>
      </c>
      <c r="J649" s="323">
        <v>0.9259999999999999</v>
      </c>
      <c r="K649" s="321"/>
      <c r="L649" s="321"/>
      <c r="M649" s="321"/>
      <c r="N649" s="321"/>
      <c r="O649" s="321"/>
      <c r="P649" s="294"/>
      <c r="Q649" s="294"/>
    </row>
    <row r="650" spans="1:17" ht="12" customHeight="1">
      <c r="A650" s="320" t="s">
        <v>1333</v>
      </c>
      <c r="B650" s="321" t="s">
        <v>1334</v>
      </c>
      <c r="C650" s="321" t="s">
        <v>1326</v>
      </c>
      <c r="D650" s="321">
        <v>2650</v>
      </c>
      <c r="E650" s="319">
        <v>1616</v>
      </c>
      <c r="F650" s="322">
        <v>11.137162954279015</v>
      </c>
      <c r="G650" s="323">
        <v>2.317429406037001</v>
      </c>
      <c r="H650" s="323">
        <v>3.780663780663781</v>
      </c>
      <c r="I650" s="323">
        <v>1.9841004743135815</v>
      </c>
      <c r="J650" s="323">
        <v>0.9259999999999999</v>
      </c>
      <c r="K650" s="321"/>
      <c r="L650" s="321"/>
      <c r="M650" s="321"/>
      <c r="N650" s="321"/>
      <c r="O650" s="321"/>
      <c r="P650" s="294"/>
      <c r="Q650" s="294"/>
    </row>
    <row r="651" spans="1:17" ht="12" customHeight="1">
      <c r="A651" s="320" t="s">
        <v>1335</v>
      </c>
      <c r="B651" s="321" t="s">
        <v>1336</v>
      </c>
      <c r="C651" s="321" t="s">
        <v>1326</v>
      </c>
      <c r="D651" s="321">
        <v>2690</v>
      </c>
      <c r="E651" s="319">
        <v>1669</v>
      </c>
      <c r="F651" s="322">
        <v>11.137162954279015</v>
      </c>
      <c r="G651" s="323">
        <v>2.317429406037001</v>
      </c>
      <c r="H651" s="323">
        <v>3.780663780663781</v>
      </c>
      <c r="I651" s="323">
        <v>1.9841004743135815</v>
      </c>
      <c r="J651" s="323">
        <v>0.9259999999999999</v>
      </c>
      <c r="K651" s="321"/>
      <c r="L651" s="321"/>
      <c r="M651" s="321"/>
      <c r="N651" s="321"/>
      <c r="O651" s="321"/>
      <c r="P651" s="294"/>
      <c r="Q651" s="294"/>
    </row>
    <row r="652" spans="1:17" ht="12" customHeight="1">
      <c r="A652" s="320" t="s">
        <v>1337</v>
      </c>
      <c r="B652" s="321" t="s">
        <v>1336</v>
      </c>
      <c r="C652" s="321" t="s">
        <v>1326</v>
      </c>
      <c r="D652" s="321">
        <v>2690</v>
      </c>
      <c r="E652" s="319">
        <v>1669</v>
      </c>
      <c r="F652" s="322">
        <v>11.137162954279015</v>
      </c>
      <c r="G652" s="323">
        <v>2.317429406037001</v>
      </c>
      <c r="H652" s="323">
        <v>3.780663780663781</v>
      </c>
      <c r="I652" s="323">
        <v>1.9841004743135815</v>
      </c>
      <c r="J652" s="323">
        <v>0.9259999999999999</v>
      </c>
      <c r="K652" s="321"/>
      <c r="L652" s="321"/>
      <c r="M652" s="321"/>
      <c r="N652" s="321"/>
      <c r="O652" s="321"/>
      <c r="P652" s="294"/>
      <c r="Q652" s="294"/>
    </row>
    <row r="653" spans="1:17" ht="12" customHeight="1">
      <c r="A653" s="320" t="s">
        <v>1338</v>
      </c>
      <c r="B653" s="321" t="s">
        <v>1339</v>
      </c>
      <c r="C653" s="321" t="s">
        <v>1326</v>
      </c>
      <c r="D653" s="321">
        <v>2368</v>
      </c>
      <c r="E653" s="319">
        <v>2264</v>
      </c>
      <c r="F653" s="322">
        <v>11.137162954279015</v>
      </c>
      <c r="G653" s="323">
        <v>2.317429406037001</v>
      </c>
      <c r="H653" s="323">
        <v>3.780663780663781</v>
      </c>
      <c r="I653" s="323">
        <v>1.9841004743135815</v>
      </c>
      <c r="J653" s="323">
        <v>0.9259999999999999</v>
      </c>
      <c r="K653" s="321"/>
      <c r="L653" s="321"/>
      <c r="M653" s="321"/>
      <c r="N653" s="321"/>
      <c r="O653" s="321"/>
      <c r="P653" s="294"/>
      <c r="Q653" s="294"/>
    </row>
    <row r="654" spans="1:17" ht="12" customHeight="1">
      <c r="A654" s="320" t="s">
        <v>1340</v>
      </c>
      <c r="B654" s="321" t="s">
        <v>1339</v>
      </c>
      <c r="C654" s="321" t="s">
        <v>1326</v>
      </c>
      <c r="D654" s="321">
        <v>2368</v>
      </c>
      <c r="E654" s="319">
        <v>2264</v>
      </c>
      <c r="F654" s="322">
        <v>11.137162954279015</v>
      </c>
      <c r="G654" s="323">
        <v>2.317429406037001</v>
      </c>
      <c r="H654" s="323">
        <v>3.780663780663781</v>
      </c>
      <c r="I654" s="323">
        <v>1.9841004743135815</v>
      </c>
      <c r="J654" s="323">
        <v>0.9259999999999999</v>
      </c>
      <c r="K654" s="321"/>
      <c r="L654" s="321"/>
      <c r="M654" s="321"/>
      <c r="N654" s="321"/>
      <c r="O654" s="321"/>
      <c r="P654" s="294"/>
      <c r="Q654" s="294"/>
    </row>
    <row r="655" spans="1:17" ht="12" customHeight="1">
      <c r="A655" s="320" t="s">
        <v>1341</v>
      </c>
      <c r="B655" s="321" t="s">
        <v>1342</v>
      </c>
      <c r="C655" s="321" t="s">
        <v>1326</v>
      </c>
      <c r="D655" s="321">
        <v>2215</v>
      </c>
      <c r="E655" s="319">
        <v>2467</v>
      </c>
      <c r="F655" s="322">
        <v>11.137162954279015</v>
      </c>
      <c r="G655" s="323">
        <v>2.317429406037001</v>
      </c>
      <c r="H655" s="323">
        <v>3.780663780663781</v>
      </c>
      <c r="I655" s="323">
        <v>1.9841004743135815</v>
      </c>
      <c r="J655" s="323">
        <v>0.9259999999999999</v>
      </c>
      <c r="K655" s="321"/>
      <c r="L655" s="321"/>
      <c r="M655" s="321"/>
      <c r="N655" s="321"/>
      <c r="O655" s="321"/>
      <c r="P655" s="294"/>
      <c r="Q655" s="294"/>
    </row>
    <row r="656" spans="1:17" ht="12" customHeight="1">
      <c r="A656" s="320" t="s">
        <v>1343</v>
      </c>
      <c r="B656" s="321" t="s">
        <v>590</v>
      </c>
      <c r="C656" s="321" t="s">
        <v>1326</v>
      </c>
      <c r="D656" s="321">
        <v>2368</v>
      </c>
      <c r="E656" s="319">
        <v>2264</v>
      </c>
      <c r="F656" s="322">
        <v>11.137162954279015</v>
      </c>
      <c r="G656" s="323">
        <v>2.317429406037001</v>
      </c>
      <c r="H656" s="323">
        <v>3.780663780663781</v>
      </c>
      <c r="I656" s="323">
        <v>1.9841004743135815</v>
      </c>
      <c r="J656" s="323">
        <v>0.9259999999999999</v>
      </c>
      <c r="K656" s="321"/>
      <c r="L656" s="321"/>
      <c r="M656" s="321"/>
      <c r="N656" s="321"/>
      <c r="O656" s="321"/>
      <c r="P656" s="294"/>
      <c r="Q656" s="294"/>
    </row>
    <row r="657" spans="1:17" ht="12" customHeight="1">
      <c r="A657" s="320" t="s">
        <v>1344</v>
      </c>
      <c r="B657" s="321" t="s">
        <v>1345</v>
      </c>
      <c r="C657" s="321" t="s">
        <v>1326</v>
      </c>
      <c r="D657" s="321">
        <v>2368</v>
      </c>
      <c r="E657" s="319">
        <v>2264</v>
      </c>
      <c r="F657" s="322">
        <v>11.137162954279015</v>
      </c>
      <c r="G657" s="323">
        <v>2.317429406037001</v>
      </c>
      <c r="H657" s="323">
        <v>3.780663780663781</v>
      </c>
      <c r="I657" s="323">
        <v>1.9841004743135815</v>
      </c>
      <c r="J657" s="323">
        <v>0.9259999999999999</v>
      </c>
      <c r="K657" s="321"/>
      <c r="L657" s="321"/>
      <c r="M657" s="321"/>
      <c r="N657" s="321"/>
      <c r="O657" s="321"/>
      <c r="P657" s="294"/>
      <c r="Q657" s="294"/>
    </row>
    <row r="658" spans="1:17" ht="12" customHeight="1">
      <c r="A658" s="320" t="s">
        <v>1346</v>
      </c>
      <c r="B658" s="321" t="s">
        <v>1347</v>
      </c>
      <c r="C658" s="321" t="s">
        <v>1348</v>
      </c>
      <c r="D658" s="321">
        <v>2215</v>
      </c>
      <c r="E658" s="319">
        <v>2467</v>
      </c>
      <c r="F658" s="322">
        <v>11.430246189917936</v>
      </c>
      <c r="G658" s="323">
        <v>3.3690360272638755</v>
      </c>
      <c r="H658" s="323">
        <v>3.780663780663781</v>
      </c>
      <c r="I658" s="323">
        <v>1.9841004743135815</v>
      </c>
      <c r="J658" s="323">
        <v>1.0212</v>
      </c>
      <c r="K658" s="321"/>
      <c r="L658" s="321"/>
      <c r="M658" s="321"/>
      <c r="N658" s="321"/>
      <c r="O658" s="321"/>
      <c r="P658" s="294"/>
      <c r="Q658" s="294"/>
    </row>
    <row r="659" spans="1:17" ht="12" customHeight="1">
      <c r="A659" s="320" t="s">
        <v>1349</v>
      </c>
      <c r="B659" s="321" t="s">
        <v>365</v>
      </c>
      <c r="C659" s="321" t="s">
        <v>1348</v>
      </c>
      <c r="D659" s="321">
        <v>2005</v>
      </c>
      <c r="E659" s="319">
        <v>3155</v>
      </c>
      <c r="F659" s="322">
        <v>11.430246189917936</v>
      </c>
      <c r="G659" s="323">
        <v>3.3690360272638755</v>
      </c>
      <c r="H659" s="323">
        <v>3.780663780663781</v>
      </c>
      <c r="I659" s="323">
        <v>1.9841004743135815</v>
      </c>
      <c r="J659" s="323">
        <v>1.0212</v>
      </c>
      <c r="K659" s="321"/>
      <c r="L659" s="321"/>
      <c r="M659" s="321"/>
      <c r="N659" s="321"/>
      <c r="O659" s="321"/>
      <c r="P659" s="294"/>
      <c r="Q659" s="294"/>
    </row>
    <row r="660" spans="1:17" ht="12" customHeight="1">
      <c r="A660" s="320" t="s">
        <v>1350</v>
      </c>
      <c r="B660" s="321" t="s">
        <v>1351</v>
      </c>
      <c r="C660" s="321" t="s">
        <v>1348</v>
      </c>
      <c r="D660" s="321">
        <v>2005</v>
      </c>
      <c r="E660" s="319">
        <v>3155</v>
      </c>
      <c r="F660" s="322">
        <v>11.430246189917936</v>
      </c>
      <c r="G660" s="323">
        <v>3.3690360272638755</v>
      </c>
      <c r="H660" s="323">
        <v>3.780663780663781</v>
      </c>
      <c r="I660" s="323">
        <v>1.9841004743135815</v>
      </c>
      <c r="J660" s="323">
        <v>1.0212</v>
      </c>
      <c r="K660" s="321"/>
      <c r="L660" s="321"/>
      <c r="M660" s="321"/>
      <c r="N660" s="321"/>
      <c r="O660" s="321"/>
      <c r="P660" s="294"/>
      <c r="Q660" s="294"/>
    </row>
    <row r="661" spans="1:17" ht="12" customHeight="1">
      <c r="A661" s="320" t="s">
        <v>1352</v>
      </c>
      <c r="B661" s="321" t="s">
        <v>1353</v>
      </c>
      <c r="C661" s="321" t="s">
        <v>1348</v>
      </c>
      <c r="D661" s="321">
        <v>2005</v>
      </c>
      <c r="E661" s="319">
        <v>3155</v>
      </c>
      <c r="F661" s="322">
        <v>11.430246189917936</v>
      </c>
      <c r="G661" s="323">
        <v>3.3690360272638755</v>
      </c>
      <c r="H661" s="323">
        <v>3.780663780663781</v>
      </c>
      <c r="I661" s="323">
        <v>1.9841004743135815</v>
      </c>
      <c r="J661" s="323">
        <v>1.0212</v>
      </c>
      <c r="K661" s="321"/>
      <c r="L661" s="321"/>
      <c r="M661" s="321"/>
      <c r="N661" s="321"/>
      <c r="O661" s="321"/>
      <c r="P661" s="294"/>
      <c r="Q661" s="294"/>
    </row>
    <row r="662" spans="1:17" ht="12" customHeight="1">
      <c r="A662" s="320" t="s">
        <v>1354</v>
      </c>
      <c r="B662" s="321" t="s">
        <v>1355</v>
      </c>
      <c r="C662" s="321" t="s">
        <v>1348</v>
      </c>
      <c r="D662" s="321">
        <v>2005</v>
      </c>
      <c r="E662" s="319">
        <v>3155</v>
      </c>
      <c r="F662" s="322">
        <v>11.430246189917936</v>
      </c>
      <c r="G662" s="323">
        <v>3.3690360272638755</v>
      </c>
      <c r="H662" s="323">
        <v>3.780663780663781</v>
      </c>
      <c r="I662" s="323">
        <v>1.9841004743135815</v>
      </c>
      <c r="J662" s="323">
        <v>1.0212</v>
      </c>
      <c r="K662" s="321"/>
      <c r="L662" s="321"/>
      <c r="M662" s="321"/>
      <c r="N662" s="321"/>
      <c r="O662" s="321"/>
      <c r="P662" s="294"/>
      <c r="Q662" s="294"/>
    </row>
    <row r="663" spans="1:17" ht="12" customHeight="1">
      <c r="A663" s="320" t="s">
        <v>1356</v>
      </c>
      <c r="B663" s="321" t="s">
        <v>1355</v>
      </c>
      <c r="C663" s="321" t="s">
        <v>1348</v>
      </c>
      <c r="D663" s="321">
        <v>2005</v>
      </c>
      <c r="E663" s="319">
        <v>3155</v>
      </c>
      <c r="F663" s="322">
        <v>11.430246189917936</v>
      </c>
      <c r="G663" s="323">
        <v>3.3690360272638755</v>
      </c>
      <c r="H663" s="323">
        <v>3.780663780663781</v>
      </c>
      <c r="I663" s="323">
        <v>1.9841004743135815</v>
      </c>
      <c r="J663" s="323">
        <v>1.0212</v>
      </c>
      <c r="K663" s="321"/>
      <c r="L663" s="321"/>
      <c r="M663" s="321"/>
      <c r="N663" s="321"/>
      <c r="O663" s="321"/>
      <c r="P663" s="294"/>
      <c r="Q663" s="294"/>
    </row>
    <row r="664" spans="1:17" ht="12" customHeight="1">
      <c r="A664" s="320" t="s">
        <v>1357</v>
      </c>
      <c r="B664" s="321" t="s">
        <v>1355</v>
      </c>
      <c r="C664" s="321" t="s">
        <v>1348</v>
      </c>
      <c r="D664" s="321">
        <v>2005</v>
      </c>
      <c r="E664" s="319">
        <v>3155</v>
      </c>
      <c r="F664" s="322">
        <v>11.430246189917936</v>
      </c>
      <c r="G664" s="323">
        <v>3.3690360272638755</v>
      </c>
      <c r="H664" s="323">
        <v>3.780663780663781</v>
      </c>
      <c r="I664" s="323">
        <v>1.9841004743135815</v>
      </c>
      <c r="J664" s="323">
        <v>1.0212</v>
      </c>
      <c r="K664" s="321"/>
      <c r="L664" s="321"/>
      <c r="M664" s="321"/>
      <c r="N664" s="321"/>
      <c r="O664" s="321"/>
      <c r="P664" s="294"/>
      <c r="Q664" s="294"/>
    </row>
    <row r="665" spans="1:17" ht="12" customHeight="1">
      <c r="A665" s="320" t="s">
        <v>1358</v>
      </c>
      <c r="B665" s="321" t="s">
        <v>1359</v>
      </c>
      <c r="C665" s="321" t="s">
        <v>1348</v>
      </c>
      <c r="D665" s="321">
        <v>1916</v>
      </c>
      <c r="E665" s="319">
        <v>3228</v>
      </c>
      <c r="F665" s="322">
        <v>11.430246189917936</v>
      </c>
      <c r="G665" s="323">
        <v>3.3690360272638755</v>
      </c>
      <c r="H665" s="323">
        <v>3.780663780663781</v>
      </c>
      <c r="I665" s="323">
        <v>1.9841004743135815</v>
      </c>
      <c r="J665" s="323">
        <v>1.0212</v>
      </c>
      <c r="K665" s="321"/>
      <c r="L665" s="321"/>
      <c r="M665" s="321"/>
      <c r="N665" s="321"/>
      <c r="O665" s="321"/>
      <c r="P665" s="294"/>
      <c r="Q665" s="294"/>
    </row>
    <row r="666" spans="1:17" ht="12" customHeight="1">
      <c r="A666" s="320" t="s">
        <v>1360</v>
      </c>
      <c r="B666" s="321" t="s">
        <v>1361</v>
      </c>
      <c r="C666" s="321" t="s">
        <v>1348</v>
      </c>
      <c r="D666" s="321">
        <v>1916</v>
      </c>
      <c r="E666" s="319">
        <v>3228</v>
      </c>
      <c r="F666" s="322">
        <v>11.430246189917936</v>
      </c>
      <c r="G666" s="323">
        <v>3.3690360272638755</v>
      </c>
      <c r="H666" s="323">
        <v>3.780663780663781</v>
      </c>
      <c r="I666" s="323">
        <v>1.9841004743135815</v>
      </c>
      <c r="J666" s="323">
        <v>1.0212</v>
      </c>
      <c r="K666" s="321"/>
      <c r="L666" s="321"/>
      <c r="M666" s="321"/>
      <c r="N666" s="321"/>
      <c r="O666" s="321"/>
      <c r="P666" s="294"/>
      <c r="Q666" s="294"/>
    </row>
    <row r="667" spans="1:17" ht="12" customHeight="1">
      <c r="A667" s="320" t="s">
        <v>1362</v>
      </c>
      <c r="B667" s="321" t="s">
        <v>1363</v>
      </c>
      <c r="C667" s="321" t="s">
        <v>1348</v>
      </c>
      <c r="D667" s="321">
        <v>1916</v>
      </c>
      <c r="E667" s="319">
        <v>3228</v>
      </c>
      <c r="F667" s="322">
        <v>11.430246189917936</v>
      </c>
      <c r="G667" s="323">
        <v>3.3690360272638755</v>
      </c>
      <c r="H667" s="323">
        <v>3.780663780663781</v>
      </c>
      <c r="I667" s="323">
        <v>1.9841004743135815</v>
      </c>
      <c r="J667" s="323">
        <v>1.0212</v>
      </c>
      <c r="K667" s="321"/>
      <c r="L667" s="321"/>
      <c r="M667" s="321"/>
      <c r="N667" s="321"/>
      <c r="O667" s="321"/>
      <c r="P667" s="294"/>
      <c r="Q667" s="294"/>
    </row>
    <row r="668" spans="1:17" ht="12" customHeight="1">
      <c r="A668" s="320" t="s">
        <v>1364</v>
      </c>
      <c r="B668" s="321" t="s">
        <v>1365</v>
      </c>
      <c r="C668" s="321" t="s">
        <v>1348</v>
      </c>
      <c r="D668" s="321">
        <v>1894</v>
      </c>
      <c r="E668" s="319">
        <v>3478</v>
      </c>
      <c r="F668" s="322">
        <v>11.430246189917936</v>
      </c>
      <c r="G668" s="323">
        <v>3.3690360272638755</v>
      </c>
      <c r="H668" s="323">
        <v>3.780663780663781</v>
      </c>
      <c r="I668" s="323">
        <v>1.9841004743135815</v>
      </c>
      <c r="J668" s="323">
        <v>1.0212</v>
      </c>
      <c r="K668" s="321"/>
      <c r="L668" s="321"/>
      <c r="M668" s="321"/>
      <c r="N668" s="321"/>
      <c r="O668" s="321"/>
      <c r="P668" s="294"/>
      <c r="Q668" s="294"/>
    </row>
    <row r="669" spans="1:17" ht="12" customHeight="1">
      <c r="A669" s="320" t="s">
        <v>1366</v>
      </c>
      <c r="B669" s="321" t="s">
        <v>689</v>
      </c>
      <c r="C669" s="321" t="s">
        <v>1348</v>
      </c>
      <c r="D669" s="321">
        <v>1320</v>
      </c>
      <c r="E669" s="319">
        <v>4638</v>
      </c>
      <c r="F669" s="322">
        <v>11.430246189917936</v>
      </c>
      <c r="G669" s="323">
        <v>3.3690360272638755</v>
      </c>
      <c r="H669" s="323">
        <v>3.780663780663781</v>
      </c>
      <c r="I669" s="323">
        <v>1.9841004743135815</v>
      </c>
      <c r="J669" s="323">
        <v>1.0212</v>
      </c>
      <c r="K669" s="321"/>
      <c r="L669" s="321"/>
      <c r="M669" s="321"/>
      <c r="N669" s="321"/>
      <c r="O669" s="321"/>
      <c r="P669" s="294"/>
      <c r="Q669" s="294"/>
    </row>
    <row r="670" spans="1:17" ht="12" customHeight="1">
      <c r="A670" s="320" t="s">
        <v>1367</v>
      </c>
      <c r="B670" s="321" t="s">
        <v>905</v>
      </c>
      <c r="C670" s="321" t="s">
        <v>1348</v>
      </c>
      <c r="D670" s="321">
        <v>1894</v>
      </c>
      <c r="E670" s="319">
        <v>3478</v>
      </c>
      <c r="F670" s="322">
        <v>11.430246189917936</v>
      </c>
      <c r="G670" s="323">
        <v>3.3690360272638755</v>
      </c>
      <c r="H670" s="323">
        <v>3.780663780663781</v>
      </c>
      <c r="I670" s="323">
        <v>1.9841004743135815</v>
      </c>
      <c r="J670" s="323">
        <v>1.0212</v>
      </c>
      <c r="K670" s="321"/>
      <c r="L670" s="321"/>
      <c r="M670" s="321"/>
      <c r="N670" s="321"/>
      <c r="O670" s="321"/>
      <c r="P670" s="294"/>
      <c r="Q670" s="294"/>
    </row>
    <row r="671" spans="1:17" ht="12" customHeight="1">
      <c r="A671" s="320" t="s">
        <v>1368</v>
      </c>
      <c r="B671" s="321" t="s">
        <v>1369</v>
      </c>
      <c r="C671" s="321" t="s">
        <v>1348</v>
      </c>
      <c r="D671" s="321">
        <v>1894</v>
      </c>
      <c r="E671" s="319">
        <v>3478</v>
      </c>
      <c r="F671" s="322">
        <v>11.430246189917936</v>
      </c>
      <c r="G671" s="323">
        <v>3.3690360272638755</v>
      </c>
      <c r="H671" s="323">
        <v>3.780663780663781</v>
      </c>
      <c r="I671" s="323">
        <v>1.9841004743135815</v>
      </c>
      <c r="J671" s="323">
        <v>1.0212</v>
      </c>
      <c r="K671" s="321"/>
      <c r="L671" s="321"/>
      <c r="M671" s="321"/>
      <c r="N671" s="321"/>
      <c r="O671" s="321"/>
      <c r="P671" s="294"/>
      <c r="Q671" s="294"/>
    </row>
    <row r="672" spans="1:17" ht="12" customHeight="1">
      <c r="A672" s="320" t="s">
        <v>1370</v>
      </c>
      <c r="B672" s="321" t="s">
        <v>1371</v>
      </c>
      <c r="C672" s="321" t="s">
        <v>1372</v>
      </c>
      <c r="D672" s="321">
        <v>1859</v>
      </c>
      <c r="E672" s="319">
        <v>3659</v>
      </c>
      <c r="F672" s="322">
        <v>9.964830011723329</v>
      </c>
      <c r="G672" s="323">
        <v>3.7098344693281406</v>
      </c>
      <c r="H672" s="323">
        <v>4.285714285714286</v>
      </c>
      <c r="I672" s="323">
        <v>2.271360812345514</v>
      </c>
      <c r="J672" s="323">
        <v>0.6296</v>
      </c>
      <c r="K672" s="321"/>
      <c r="L672" s="321"/>
      <c r="M672" s="321"/>
      <c r="N672" s="321"/>
      <c r="O672" s="321"/>
      <c r="P672" s="294"/>
      <c r="Q672" s="294"/>
    </row>
    <row r="673" spans="1:17" ht="12" customHeight="1">
      <c r="A673" s="320" t="s">
        <v>1373</v>
      </c>
      <c r="B673" s="321" t="s">
        <v>1371</v>
      </c>
      <c r="C673" s="321" t="s">
        <v>1372</v>
      </c>
      <c r="D673" s="321">
        <v>1859</v>
      </c>
      <c r="E673" s="319">
        <v>3659</v>
      </c>
      <c r="F673" s="322">
        <v>9.964830011723329</v>
      </c>
      <c r="G673" s="323">
        <v>3.7098344693281406</v>
      </c>
      <c r="H673" s="323">
        <v>4.285714285714286</v>
      </c>
      <c r="I673" s="323">
        <v>2.271360812345514</v>
      </c>
      <c r="J673" s="323">
        <v>0.6296</v>
      </c>
      <c r="K673" s="321"/>
      <c r="L673" s="321"/>
      <c r="M673" s="321"/>
      <c r="N673" s="321"/>
      <c r="O673" s="321"/>
      <c r="P673" s="294"/>
      <c r="Q673" s="294"/>
    </row>
    <row r="674" spans="1:17" ht="12" customHeight="1">
      <c r="A674" s="320" t="s">
        <v>1374</v>
      </c>
      <c r="B674" s="321" t="s">
        <v>1375</v>
      </c>
      <c r="C674" s="321" t="s">
        <v>1372</v>
      </c>
      <c r="D674" s="321">
        <v>2603</v>
      </c>
      <c r="E674" s="319">
        <v>2407</v>
      </c>
      <c r="F674" s="322">
        <v>9.964830011723329</v>
      </c>
      <c r="G674" s="323">
        <v>3.7098344693281406</v>
      </c>
      <c r="H674" s="323">
        <v>4.285714285714286</v>
      </c>
      <c r="I674" s="323">
        <v>2.271360812345514</v>
      </c>
      <c r="J674" s="323">
        <v>0.6296</v>
      </c>
      <c r="K674" s="321"/>
      <c r="L674" s="321"/>
      <c r="M674" s="321"/>
      <c r="N674" s="321"/>
      <c r="O674" s="321"/>
      <c r="P674" s="294"/>
      <c r="Q674" s="294"/>
    </row>
    <row r="675" spans="1:17" ht="12" customHeight="1">
      <c r="A675" s="320" t="s">
        <v>1376</v>
      </c>
      <c r="B675" s="321" t="s">
        <v>1377</v>
      </c>
      <c r="C675" s="321" t="s">
        <v>1372</v>
      </c>
      <c r="D675" s="321">
        <v>2340</v>
      </c>
      <c r="E675" s="319">
        <v>3042</v>
      </c>
      <c r="F675" s="322">
        <v>9.964830011723329</v>
      </c>
      <c r="G675" s="323">
        <v>3.7098344693281406</v>
      </c>
      <c r="H675" s="323">
        <v>4.285714285714286</v>
      </c>
      <c r="I675" s="323">
        <v>2.271360812345514</v>
      </c>
      <c r="J675" s="323">
        <v>0.6296</v>
      </c>
      <c r="K675" s="321"/>
      <c r="L675" s="321"/>
      <c r="M675" s="321"/>
      <c r="N675" s="321"/>
      <c r="O675" s="321"/>
      <c r="P675" s="294"/>
      <c r="Q675" s="294"/>
    </row>
    <row r="676" spans="1:17" ht="12" customHeight="1">
      <c r="A676" s="320" t="s">
        <v>1378</v>
      </c>
      <c r="B676" s="321" t="s">
        <v>1379</v>
      </c>
      <c r="C676" s="321" t="s">
        <v>1372</v>
      </c>
      <c r="D676" s="321">
        <v>1859</v>
      </c>
      <c r="E676" s="319">
        <v>3659</v>
      </c>
      <c r="F676" s="322">
        <v>9.964830011723329</v>
      </c>
      <c r="G676" s="323">
        <v>3.7098344693281406</v>
      </c>
      <c r="H676" s="323">
        <v>4.285714285714286</v>
      </c>
      <c r="I676" s="323">
        <v>2.271360812345514</v>
      </c>
      <c r="J676" s="323">
        <v>0.6296</v>
      </c>
      <c r="K676" s="321"/>
      <c r="L676" s="321"/>
      <c r="M676" s="321"/>
      <c r="N676" s="321"/>
      <c r="O676" s="321"/>
      <c r="P676" s="294"/>
      <c r="Q676" s="294"/>
    </row>
    <row r="677" spans="1:17" ht="12" customHeight="1">
      <c r="A677" s="320" t="s">
        <v>1380</v>
      </c>
      <c r="B677" s="321" t="s">
        <v>1381</v>
      </c>
      <c r="C677" s="321" t="s">
        <v>1372</v>
      </c>
      <c r="D677" s="321">
        <v>1859</v>
      </c>
      <c r="E677" s="319">
        <v>3659</v>
      </c>
      <c r="F677" s="322">
        <v>9.964830011723329</v>
      </c>
      <c r="G677" s="323">
        <v>3.7098344693281406</v>
      </c>
      <c r="H677" s="323">
        <v>4.285714285714286</v>
      </c>
      <c r="I677" s="323">
        <v>2.271360812345514</v>
      </c>
      <c r="J677" s="323">
        <v>0.6296</v>
      </c>
      <c r="K677" s="321"/>
      <c r="L677" s="321"/>
      <c r="M677" s="321"/>
      <c r="N677" s="321"/>
      <c r="O677" s="321"/>
      <c r="P677" s="294"/>
      <c r="Q677" s="294"/>
    </row>
    <row r="678" spans="1:17" ht="12" customHeight="1">
      <c r="A678" s="320" t="s">
        <v>1382</v>
      </c>
      <c r="B678" s="321" t="s">
        <v>1383</v>
      </c>
      <c r="C678" s="321" t="s">
        <v>1372</v>
      </c>
      <c r="D678" s="321">
        <v>1354</v>
      </c>
      <c r="E678" s="319">
        <v>4258</v>
      </c>
      <c r="F678" s="322">
        <v>9.964830011723329</v>
      </c>
      <c r="G678" s="323">
        <v>3.7098344693281406</v>
      </c>
      <c r="H678" s="323">
        <v>4.285714285714286</v>
      </c>
      <c r="I678" s="323">
        <v>2.271360812345514</v>
      </c>
      <c r="J678" s="323">
        <v>0.6296</v>
      </c>
      <c r="K678" s="321"/>
      <c r="L678" s="321"/>
      <c r="M678" s="321"/>
      <c r="N678" s="321"/>
      <c r="O678" s="321"/>
      <c r="P678" s="294"/>
      <c r="Q678" s="294"/>
    </row>
    <row r="679" spans="1:17" ht="12" customHeight="1">
      <c r="A679" s="320" t="s">
        <v>1384</v>
      </c>
      <c r="B679" s="321" t="s">
        <v>1385</v>
      </c>
      <c r="C679" s="321" t="s">
        <v>1372</v>
      </c>
      <c r="D679" s="321">
        <v>1354</v>
      </c>
      <c r="E679" s="319">
        <v>4258</v>
      </c>
      <c r="F679" s="322">
        <v>9.964830011723329</v>
      </c>
      <c r="G679" s="323">
        <v>3.7098344693281406</v>
      </c>
      <c r="H679" s="323">
        <v>4.285714285714286</v>
      </c>
      <c r="I679" s="323">
        <v>2.271360812345514</v>
      </c>
      <c r="J679" s="323">
        <v>0.6296</v>
      </c>
      <c r="K679" s="321"/>
      <c r="L679" s="321"/>
      <c r="M679" s="321"/>
      <c r="N679" s="321"/>
      <c r="O679" s="321"/>
      <c r="P679" s="294"/>
      <c r="Q679" s="294"/>
    </row>
    <row r="680" spans="1:17" ht="12" customHeight="1">
      <c r="A680" s="320" t="s">
        <v>1386</v>
      </c>
      <c r="B680" s="321" t="s">
        <v>1387</v>
      </c>
      <c r="C680" s="321" t="s">
        <v>1372</v>
      </c>
      <c r="D680" s="321">
        <v>1859</v>
      </c>
      <c r="E680" s="319">
        <v>3659</v>
      </c>
      <c r="F680" s="322">
        <v>9.964830011723329</v>
      </c>
      <c r="G680" s="323">
        <v>3.7098344693281406</v>
      </c>
      <c r="H680" s="323">
        <v>4.285714285714286</v>
      </c>
      <c r="I680" s="323">
        <v>2.271360812345514</v>
      </c>
      <c r="J680" s="323">
        <v>0.6296</v>
      </c>
      <c r="K680" s="321"/>
      <c r="L680" s="321"/>
      <c r="M680" s="321"/>
      <c r="N680" s="321"/>
      <c r="O680" s="321"/>
      <c r="P680" s="294"/>
      <c r="Q680" s="294"/>
    </row>
    <row r="681" spans="1:17" ht="12" customHeight="1">
      <c r="A681" s="320" t="s">
        <v>1388</v>
      </c>
      <c r="B681" s="321" t="s">
        <v>1387</v>
      </c>
      <c r="C681" s="321" t="s">
        <v>1372</v>
      </c>
      <c r="D681" s="321">
        <v>2017</v>
      </c>
      <c r="E681" s="319">
        <v>3691</v>
      </c>
      <c r="F681" s="322">
        <v>9.964830011723329</v>
      </c>
      <c r="G681" s="323">
        <v>3.7098344693281406</v>
      </c>
      <c r="H681" s="323">
        <v>4.285714285714286</v>
      </c>
      <c r="I681" s="323">
        <v>2.271360812345514</v>
      </c>
      <c r="J681" s="323">
        <v>0.6296</v>
      </c>
      <c r="K681" s="321"/>
      <c r="L681" s="321"/>
      <c r="M681" s="321"/>
      <c r="N681" s="321"/>
      <c r="O681" s="321"/>
      <c r="P681" s="294"/>
      <c r="Q681" s="294"/>
    </row>
    <row r="682" spans="1:17" ht="12" customHeight="1">
      <c r="A682" s="320" t="s">
        <v>1389</v>
      </c>
      <c r="B682" s="321" t="s">
        <v>1390</v>
      </c>
      <c r="C682" s="321" t="s">
        <v>1372</v>
      </c>
      <c r="D682" s="321">
        <v>2017</v>
      </c>
      <c r="E682" s="319">
        <v>3691</v>
      </c>
      <c r="F682" s="322">
        <v>9.964830011723329</v>
      </c>
      <c r="G682" s="323">
        <v>3.7098344693281406</v>
      </c>
      <c r="H682" s="323">
        <v>4.285714285714286</v>
      </c>
      <c r="I682" s="323">
        <v>2.271360812345514</v>
      </c>
      <c r="J682" s="323">
        <v>0.6296</v>
      </c>
      <c r="K682" s="321"/>
      <c r="L682" s="321"/>
      <c r="M682" s="321"/>
      <c r="N682" s="321"/>
      <c r="O682" s="321"/>
      <c r="P682" s="294"/>
      <c r="Q682" s="294"/>
    </row>
    <row r="683" spans="1:17" ht="12" customHeight="1">
      <c r="A683" s="320" t="s">
        <v>1391</v>
      </c>
      <c r="B683" s="321" t="s">
        <v>1392</v>
      </c>
      <c r="C683" s="321" t="s">
        <v>1372</v>
      </c>
      <c r="D683" s="321">
        <v>1894</v>
      </c>
      <c r="E683" s="319">
        <v>3478</v>
      </c>
      <c r="F683" s="322">
        <v>9.964830011723329</v>
      </c>
      <c r="G683" s="323">
        <v>3.7098344693281406</v>
      </c>
      <c r="H683" s="323">
        <v>4.285714285714286</v>
      </c>
      <c r="I683" s="323">
        <v>2.271360812345514</v>
      </c>
      <c r="J683" s="323">
        <v>0.6296</v>
      </c>
      <c r="K683" s="321"/>
      <c r="L683" s="321"/>
      <c r="M683" s="321"/>
      <c r="N683" s="321"/>
      <c r="O683" s="321"/>
      <c r="P683" s="294"/>
      <c r="Q683" s="294"/>
    </row>
    <row r="684" spans="1:17" ht="12" customHeight="1">
      <c r="A684" s="320" t="s">
        <v>1393</v>
      </c>
      <c r="B684" s="321" t="s">
        <v>1394</v>
      </c>
      <c r="C684" s="321" t="s">
        <v>1372</v>
      </c>
      <c r="D684" s="321">
        <v>1894</v>
      </c>
      <c r="E684" s="319">
        <v>3478</v>
      </c>
      <c r="F684" s="322">
        <v>9.964830011723329</v>
      </c>
      <c r="G684" s="323">
        <v>3.7098344693281406</v>
      </c>
      <c r="H684" s="323">
        <v>4.285714285714286</v>
      </c>
      <c r="I684" s="323">
        <v>2.271360812345514</v>
      </c>
      <c r="J684" s="323">
        <v>0.6296</v>
      </c>
      <c r="K684" s="321"/>
      <c r="L684" s="321"/>
      <c r="M684" s="321"/>
      <c r="N684" s="321"/>
      <c r="O684" s="321"/>
      <c r="P684" s="294"/>
      <c r="Q684" s="294"/>
    </row>
    <row r="685" spans="1:17" ht="12" customHeight="1">
      <c r="A685" s="320" t="s">
        <v>1395</v>
      </c>
      <c r="B685" s="321" t="s">
        <v>1396</v>
      </c>
      <c r="C685" s="321" t="s">
        <v>1372</v>
      </c>
      <c r="D685" s="321">
        <v>2017</v>
      </c>
      <c r="E685" s="319">
        <v>3691</v>
      </c>
      <c r="F685" s="322">
        <v>9.964830011723329</v>
      </c>
      <c r="G685" s="323">
        <v>3.7098344693281406</v>
      </c>
      <c r="H685" s="323">
        <v>4.285714285714286</v>
      </c>
      <c r="I685" s="323">
        <v>2.271360812345514</v>
      </c>
      <c r="J685" s="323">
        <v>0.6296</v>
      </c>
      <c r="K685" s="321"/>
      <c r="L685" s="321"/>
      <c r="M685" s="321"/>
      <c r="N685" s="321"/>
      <c r="O685" s="321"/>
      <c r="P685" s="294"/>
      <c r="Q685" s="294"/>
    </row>
    <row r="686" spans="1:17" ht="12" customHeight="1">
      <c r="A686" s="320" t="s">
        <v>1397</v>
      </c>
      <c r="B686" s="321" t="s">
        <v>1398</v>
      </c>
      <c r="C686" s="321" t="s">
        <v>1372</v>
      </c>
      <c r="D686" s="321">
        <v>2603</v>
      </c>
      <c r="E686" s="319">
        <v>2407</v>
      </c>
      <c r="F686" s="322">
        <v>9.964830011723329</v>
      </c>
      <c r="G686" s="323">
        <v>3.7098344693281406</v>
      </c>
      <c r="H686" s="323">
        <v>4.285714285714286</v>
      </c>
      <c r="I686" s="323">
        <v>2.271360812345514</v>
      </c>
      <c r="J686" s="323">
        <v>0.6296</v>
      </c>
      <c r="K686" s="321"/>
      <c r="L686" s="321"/>
      <c r="M686" s="321"/>
      <c r="N686" s="321"/>
      <c r="O686" s="321"/>
      <c r="P686" s="294"/>
      <c r="Q686" s="294"/>
    </row>
    <row r="687" spans="1:17" ht="12" customHeight="1">
      <c r="A687" s="320" t="s">
        <v>1399</v>
      </c>
      <c r="B687" s="321" t="s">
        <v>1400</v>
      </c>
      <c r="C687" s="321" t="s">
        <v>1372</v>
      </c>
      <c r="D687" s="321">
        <v>2340</v>
      </c>
      <c r="E687" s="319">
        <v>3042</v>
      </c>
      <c r="F687" s="322">
        <v>9.964830011723329</v>
      </c>
      <c r="G687" s="323">
        <v>3.7098344693281406</v>
      </c>
      <c r="H687" s="323">
        <v>4.285714285714286</v>
      </c>
      <c r="I687" s="323">
        <v>2.271360812345514</v>
      </c>
      <c r="J687" s="323">
        <v>0.6296</v>
      </c>
      <c r="K687" s="321"/>
      <c r="L687" s="321"/>
      <c r="M687" s="321"/>
      <c r="N687" s="321"/>
      <c r="O687" s="321"/>
      <c r="P687" s="294"/>
      <c r="Q687" s="294"/>
    </row>
    <row r="688" spans="1:17" ht="12" customHeight="1">
      <c r="A688" s="320" t="s">
        <v>1401</v>
      </c>
      <c r="B688" s="321" t="s">
        <v>1402</v>
      </c>
      <c r="C688" s="321" t="s">
        <v>1372</v>
      </c>
      <c r="D688" s="321">
        <v>1894</v>
      </c>
      <c r="E688" s="319">
        <v>3478</v>
      </c>
      <c r="F688" s="322">
        <v>9.964830011723329</v>
      </c>
      <c r="G688" s="323">
        <v>3.7098344693281406</v>
      </c>
      <c r="H688" s="323">
        <v>4.285714285714286</v>
      </c>
      <c r="I688" s="323">
        <v>2.271360812345514</v>
      </c>
      <c r="J688" s="323">
        <v>0.6296</v>
      </c>
      <c r="K688" s="321"/>
      <c r="L688" s="321"/>
      <c r="M688" s="321"/>
      <c r="N688" s="321"/>
      <c r="O688" s="321"/>
      <c r="P688" s="294"/>
      <c r="Q688" s="294"/>
    </row>
    <row r="689" spans="1:17" ht="12" customHeight="1">
      <c r="A689" s="320" t="s">
        <v>1403</v>
      </c>
      <c r="B689" s="321" t="s">
        <v>1404</v>
      </c>
      <c r="C689" s="321" t="s">
        <v>1405</v>
      </c>
      <c r="D689" s="321">
        <v>2603</v>
      </c>
      <c r="E689" s="319">
        <v>2407</v>
      </c>
      <c r="F689" s="322">
        <v>11.723329425556859</v>
      </c>
      <c r="G689" s="323">
        <v>2.220058422590068</v>
      </c>
      <c r="H689" s="323">
        <v>3.780663780663781</v>
      </c>
      <c r="I689" s="323">
        <v>1.9707395283586078</v>
      </c>
      <c r="J689" s="323">
        <v>0.7444</v>
      </c>
      <c r="K689" s="321"/>
      <c r="L689" s="321"/>
      <c r="M689" s="321"/>
      <c r="N689" s="321"/>
      <c r="O689" s="321"/>
      <c r="P689" s="294"/>
      <c r="Q689" s="294"/>
    </row>
    <row r="690" spans="1:17" ht="12" customHeight="1">
      <c r="A690" s="320" t="s">
        <v>1406</v>
      </c>
      <c r="B690" s="321" t="s">
        <v>1404</v>
      </c>
      <c r="C690" s="321" t="s">
        <v>1405</v>
      </c>
      <c r="D690" s="321">
        <v>2603</v>
      </c>
      <c r="E690" s="319">
        <v>2407</v>
      </c>
      <c r="F690" s="322">
        <v>11.723329425556859</v>
      </c>
      <c r="G690" s="323">
        <v>2.220058422590068</v>
      </c>
      <c r="H690" s="323">
        <v>3.780663780663781</v>
      </c>
      <c r="I690" s="323">
        <v>1.9707395283586078</v>
      </c>
      <c r="J690" s="323">
        <v>0.7444</v>
      </c>
      <c r="K690" s="321"/>
      <c r="L690" s="321"/>
      <c r="M690" s="321"/>
      <c r="N690" s="321"/>
      <c r="O690" s="321"/>
      <c r="P690" s="294"/>
      <c r="Q690" s="294"/>
    </row>
    <row r="691" spans="1:17" ht="12" customHeight="1">
      <c r="A691" s="320" t="s">
        <v>1407</v>
      </c>
      <c r="B691" s="321" t="s">
        <v>1404</v>
      </c>
      <c r="C691" s="321" t="s">
        <v>1405</v>
      </c>
      <c r="D691" s="321">
        <v>2603</v>
      </c>
      <c r="E691" s="319">
        <v>2407</v>
      </c>
      <c r="F691" s="322">
        <v>11.723329425556859</v>
      </c>
      <c r="G691" s="323">
        <v>2.220058422590068</v>
      </c>
      <c r="H691" s="323">
        <v>3.780663780663781</v>
      </c>
      <c r="I691" s="323">
        <v>1.9707395283586078</v>
      </c>
      <c r="J691" s="323">
        <v>0.7444</v>
      </c>
      <c r="K691" s="321"/>
      <c r="L691" s="321"/>
      <c r="M691" s="321"/>
      <c r="N691" s="321"/>
      <c r="O691" s="321"/>
      <c r="P691" s="294"/>
      <c r="Q691" s="294"/>
    </row>
    <row r="692" spans="1:17" ht="12" customHeight="1">
      <c r="A692" s="320" t="s">
        <v>1408</v>
      </c>
      <c r="B692" s="321" t="s">
        <v>1404</v>
      </c>
      <c r="C692" s="321" t="s">
        <v>1405</v>
      </c>
      <c r="D692" s="321">
        <v>2603</v>
      </c>
      <c r="E692" s="319">
        <v>2407</v>
      </c>
      <c r="F692" s="322">
        <v>11.723329425556859</v>
      </c>
      <c r="G692" s="323">
        <v>2.220058422590068</v>
      </c>
      <c r="H692" s="323">
        <v>3.780663780663781</v>
      </c>
      <c r="I692" s="323">
        <v>1.9707395283586078</v>
      </c>
      <c r="J692" s="323">
        <v>0.7444</v>
      </c>
      <c r="K692" s="321"/>
      <c r="L692" s="321"/>
      <c r="M692" s="321"/>
      <c r="N692" s="321"/>
      <c r="O692" s="321"/>
      <c r="P692" s="294"/>
      <c r="Q692" s="294"/>
    </row>
    <row r="693" spans="1:17" ht="12" customHeight="1">
      <c r="A693" s="320" t="s">
        <v>1409</v>
      </c>
      <c r="B693" s="321" t="s">
        <v>711</v>
      </c>
      <c r="C693" s="321" t="s">
        <v>1405</v>
      </c>
      <c r="D693" s="321">
        <v>2603</v>
      </c>
      <c r="E693" s="319">
        <v>2407</v>
      </c>
      <c r="F693" s="322">
        <v>11.723329425556859</v>
      </c>
      <c r="G693" s="323">
        <v>2.220058422590068</v>
      </c>
      <c r="H693" s="323">
        <v>3.780663780663781</v>
      </c>
      <c r="I693" s="323">
        <v>1.9707395283586078</v>
      </c>
      <c r="J693" s="323">
        <v>0.7444</v>
      </c>
      <c r="K693" s="321"/>
      <c r="L693" s="321"/>
      <c r="M693" s="321"/>
      <c r="N693" s="321"/>
      <c r="O693" s="321"/>
      <c r="P693" s="294"/>
      <c r="Q693" s="294"/>
    </row>
    <row r="694" spans="1:17" ht="12" customHeight="1">
      <c r="A694" s="320" t="s">
        <v>1410</v>
      </c>
      <c r="B694" s="321" t="s">
        <v>1411</v>
      </c>
      <c r="C694" s="321" t="s">
        <v>1405</v>
      </c>
      <c r="D694" s="321">
        <v>2368</v>
      </c>
      <c r="E694" s="319">
        <v>2264</v>
      </c>
      <c r="F694" s="322">
        <v>11.723329425556859</v>
      </c>
      <c r="G694" s="323">
        <v>2.220058422590068</v>
      </c>
      <c r="H694" s="323">
        <v>3.780663780663781</v>
      </c>
      <c r="I694" s="323">
        <v>1.9707395283586078</v>
      </c>
      <c r="J694" s="323">
        <v>0.7444</v>
      </c>
      <c r="K694" s="321"/>
      <c r="L694" s="321"/>
      <c r="M694" s="321"/>
      <c r="N694" s="321"/>
      <c r="O694" s="321"/>
      <c r="P694" s="294"/>
      <c r="Q694" s="294"/>
    </row>
    <row r="695" spans="1:17" ht="12" customHeight="1">
      <c r="A695" s="320" t="s">
        <v>1412</v>
      </c>
      <c r="B695" s="321" t="s">
        <v>1413</v>
      </c>
      <c r="C695" s="321" t="s">
        <v>1405</v>
      </c>
      <c r="D695" s="321">
        <v>2368</v>
      </c>
      <c r="E695" s="319">
        <v>2264</v>
      </c>
      <c r="F695" s="322">
        <v>11.723329425556859</v>
      </c>
      <c r="G695" s="323">
        <v>2.220058422590068</v>
      </c>
      <c r="H695" s="323">
        <v>3.780663780663781</v>
      </c>
      <c r="I695" s="323">
        <v>1.9707395283586078</v>
      </c>
      <c r="J695" s="323">
        <v>0.7444</v>
      </c>
      <c r="K695" s="321"/>
      <c r="L695" s="321"/>
      <c r="M695" s="321"/>
      <c r="N695" s="321"/>
      <c r="O695" s="321"/>
      <c r="P695" s="294"/>
      <c r="Q695" s="294"/>
    </row>
    <row r="696" spans="1:17" ht="12" customHeight="1">
      <c r="A696" s="320" t="s">
        <v>1414</v>
      </c>
      <c r="B696" s="321" t="s">
        <v>1415</v>
      </c>
      <c r="C696" s="321" t="s">
        <v>1405</v>
      </c>
      <c r="D696" s="321">
        <v>2603</v>
      </c>
      <c r="E696" s="319">
        <v>2407</v>
      </c>
      <c r="F696" s="322">
        <v>11.723329425556859</v>
      </c>
      <c r="G696" s="323">
        <v>2.220058422590068</v>
      </c>
      <c r="H696" s="323">
        <v>3.780663780663781</v>
      </c>
      <c r="I696" s="323">
        <v>1.9707395283586078</v>
      </c>
      <c r="J696" s="323">
        <v>0.7444</v>
      </c>
      <c r="K696" s="321"/>
      <c r="L696" s="321"/>
      <c r="M696" s="321"/>
      <c r="N696" s="321"/>
      <c r="O696" s="321"/>
      <c r="P696" s="294"/>
      <c r="Q696" s="294"/>
    </row>
    <row r="697" spans="1:17" ht="12" customHeight="1">
      <c r="A697" s="320" t="s">
        <v>1416</v>
      </c>
      <c r="B697" s="321" t="s">
        <v>1417</v>
      </c>
      <c r="C697" s="321" t="s">
        <v>1405</v>
      </c>
      <c r="D697" s="321">
        <v>2816</v>
      </c>
      <c r="E697" s="319">
        <v>2179</v>
      </c>
      <c r="F697" s="322">
        <v>11.723329425556859</v>
      </c>
      <c r="G697" s="323">
        <v>2.220058422590068</v>
      </c>
      <c r="H697" s="323">
        <v>3.780663780663781</v>
      </c>
      <c r="I697" s="323">
        <v>1.9707395283586078</v>
      </c>
      <c r="J697" s="323">
        <v>0.7444</v>
      </c>
      <c r="K697" s="321"/>
      <c r="L697" s="321"/>
      <c r="M697" s="321"/>
      <c r="N697" s="321"/>
      <c r="O697" s="321"/>
      <c r="P697" s="294"/>
      <c r="Q697" s="294"/>
    </row>
    <row r="698" spans="1:17" ht="12" customHeight="1">
      <c r="A698" s="320" t="s">
        <v>1418</v>
      </c>
      <c r="B698" s="321" t="s">
        <v>1419</v>
      </c>
      <c r="C698" s="321" t="s">
        <v>1405</v>
      </c>
      <c r="D698" s="321">
        <v>2816</v>
      </c>
      <c r="E698" s="319">
        <v>2179</v>
      </c>
      <c r="F698" s="322">
        <v>11.723329425556859</v>
      </c>
      <c r="G698" s="323">
        <v>2.220058422590068</v>
      </c>
      <c r="H698" s="323">
        <v>3.780663780663781</v>
      </c>
      <c r="I698" s="323">
        <v>1.9707395283586078</v>
      </c>
      <c r="J698" s="323">
        <v>0.7444</v>
      </c>
      <c r="K698" s="321"/>
      <c r="L698" s="321"/>
      <c r="M698" s="321"/>
      <c r="N698" s="321"/>
      <c r="O698" s="321"/>
      <c r="P698" s="294"/>
      <c r="Q698" s="294"/>
    </row>
    <row r="699" spans="1:17" ht="12" customHeight="1">
      <c r="A699" s="320" t="s">
        <v>1420</v>
      </c>
      <c r="B699" s="321" t="s">
        <v>1421</v>
      </c>
      <c r="C699" s="321" t="s">
        <v>1405</v>
      </c>
      <c r="D699" s="321">
        <v>2603</v>
      </c>
      <c r="E699" s="319">
        <v>2407</v>
      </c>
      <c r="F699" s="322">
        <v>11.723329425556859</v>
      </c>
      <c r="G699" s="323">
        <v>2.220058422590068</v>
      </c>
      <c r="H699" s="323">
        <v>3.780663780663781</v>
      </c>
      <c r="I699" s="323">
        <v>1.9707395283586078</v>
      </c>
      <c r="J699" s="323">
        <v>0.7444</v>
      </c>
      <c r="K699" s="321"/>
      <c r="L699" s="321"/>
      <c r="M699" s="321"/>
      <c r="N699" s="321"/>
      <c r="O699" s="321"/>
      <c r="P699" s="294"/>
      <c r="Q699" s="294"/>
    </row>
    <row r="700" spans="1:17" ht="12" customHeight="1">
      <c r="A700" s="320" t="s">
        <v>1422</v>
      </c>
      <c r="B700" s="321" t="s">
        <v>1421</v>
      </c>
      <c r="C700" s="321" t="s">
        <v>1405</v>
      </c>
      <c r="D700" s="321">
        <v>2603</v>
      </c>
      <c r="E700" s="319">
        <v>2407</v>
      </c>
      <c r="F700" s="322">
        <v>11.723329425556859</v>
      </c>
      <c r="G700" s="323">
        <v>2.220058422590068</v>
      </c>
      <c r="H700" s="323">
        <v>3.780663780663781</v>
      </c>
      <c r="I700" s="323">
        <v>1.9707395283586078</v>
      </c>
      <c r="J700" s="323">
        <v>0.7444</v>
      </c>
      <c r="K700" s="321"/>
      <c r="L700" s="321"/>
      <c r="M700" s="321"/>
      <c r="N700" s="321"/>
      <c r="O700" s="321"/>
      <c r="P700" s="294"/>
      <c r="Q700" s="294"/>
    </row>
    <row r="701" spans="1:17" ht="12" customHeight="1">
      <c r="A701" s="320" t="s">
        <v>1423</v>
      </c>
      <c r="B701" s="321" t="s">
        <v>1424</v>
      </c>
      <c r="C701" s="321" t="s">
        <v>1405</v>
      </c>
      <c r="D701" s="321">
        <v>2603</v>
      </c>
      <c r="E701" s="319">
        <v>2407</v>
      </c>
      <c r="F701" s="322">
        <v>11.723329425556859</v>
      </c>
      <c r="G701" s="323">
        <v>2.220058422590068</v>
      </c>
      <c r="H701" s="323">
        <v>3.780663780663781</v>
      </c>
      <c r="I701" s="323">
        <v>1.9707395283586078</v>
      </c>
      <c r="J701" s="323">
        <v>0.7444</v>
      </c>
      <c r="K701" s="321"/>
      <c r="L701" s="321"/>
      <c r="M701" s="321"/>
      <c r="N701" s="321"/>
      <c r="O701" s="321"/>
      <c r="P701" s="294"/>
      <c r="Q701" s="294"/>
    </row>
    <row r="702" spans="1:17" ht="12" customHeight="1">
      <c r="A702" s="320" t="s">
        <v>1425</v>
      </c>
      <c r="B702" s="321" t="s">
        <v>1426</v>
      </c>
      <c r="C702" s="321" t="s">
        <v>1405</v>
      </c>
      <c r="D702" s="321">
        <v>2340</v>
      </c>
      <c r="E702" s="319">
        <v>3042</v>
      </c>
      <c r="F702" s="322">
        <v>11.723329425556859</v>
      </c>
      <c r="G702" s="323">
        <v>2.220058422590068</v>
      </c>
      <c r="H702" s="323">
        <v>3.780663780663781</v>
      </c>
      <c r="I702" s="323">
        <v>1.9707395283586078</v>
      </c>
      <c r="J702" s="323">
        <v>0.7444</v>
      </c>
      <c r="K702" s="321"/>
      <c r="L702" s="321"/>
      <c r="M702" s="321"/>
      <c r="N702" s="321"/>
      <c r="O702" s="321"/>
      <c r="P702" s="294"/>
      <c r="Q702" s="294"/>
    </row>
    <row r="703" spans="1:17" ht="12" customHeight="1">
      <c r="A703" s="320" t="s">
        <v>1427</v>
      </c>
      <c r="B703" s="321" t="s">
        <v>1428</v>
      </c>
      <c r="C703" s="321" t="s">
        <v>1405</v>
      </c>
      <c r="D703" s="321">
        <v>2451</v>
      </c>
      <c r="E703" s="319">
        <v>2584</v>
      </c>
      <c r="F703" s="322">
        <v>11.723329425556859</v>
      </c>
      <c r="G703" s="323">
        <v>2.220058422590068</v>
      </c>
      <c r="H703" s="323">
        <v>3.780663780663781</v>
      </c>
      <c r="I703" s="323">
        <v>1.9707395283586078</v>
      </c>
      <c r="J703" s="323">
        <v>0.7444</v>
      </c>
      <c r="K703" s="321"/>
      <c r="L703" s="321"/>
      <c r="M703" s="321"/>
      <c r="N703" s="321"/>
      <c r="O703" s="321"/>
      <c r="P703" s="294"/>
      <c r="Q703" s="294"/>
    </row>
    <row r="704" spans="1:17" ht="12" customHeight="1">
      <c r="A704" s="320" t="s">
        <v>1429</v>
      </c>
      <c r="B704" s="321" t="s">
        <v>1430</v>
      </c>
      <c r="C704" s="321" t="s">
        <v>1405</v>
      </c>
      <c r="D704" s="321">
        <v>2816</v>
      </c>
      <c r="E704" s="319">
        <v>2179</v>
      </c>
      <c r="F704" s="322">
        <v>11.723329425556859</v>
      </c>
      <c r="G704" s="323">
        <v>2.220058422590068</v>
      </c>
      <c r="H704" s="323">
        <v>3.780663780663781</v>
      </c>
      <c r="I704" s="323">
        <v>1.9707395283586078</v>
      </c>
      <c r="J704" s="323">
        <v>0.7444</v>
      </c>
      <c r="K704" s="321"/>
      <c r="L704" s="321"/>
      <c r="M704" s="321"/>
      <c r="N704" s="321"/>
      <c r="O704" s="321"/>
      <c r="P704" s="294"/>
      <c r="Q704" s="294"/>
    </row>
    <row r="705" spans="1:17" ht="12" customHeight="1">
      <c r="A705" s="320" t="s">
        <v>1431</v>
      </c>
      <c r="B705" s="321" t="s">
        <v>1432</v>
      </c>
      <c r="C705" s="321" t="s">
        <v>1405</v>
      </c>
      <c r="D705" s="321">
        <v>2816</v>
      </c>
      <c r="E705" s="319">
        <v>2179</v>
      </c>
      <c r="F705" s="322">
        <v>11.723329425556859</v>
      </c>
      <c r="G705" s="323">
        <v>2.220058422590068</v>
      </c>
      <c r="H705" s="323">
        <v>3.780663780663781</v>
      </c>
      <c r="I705" s="323">
        <v>1.9707395283586078</v>
      </c>
      <c r="J705" s="323">
        <v>0.7444</v>
      </c>
      <c r="K705" s="321"/>
      <c r="L705" s="321"/>
      <c r="M705" s="321"/>
      <c r="N705" s="321"/>
      <c r="O705" s="321"/>
      <c r="P705" s="294"/>
      <c r="Q705" s="294"/>
    </row>
    <row r="706" spans="1:17" ht="12" customHeight="1">
      <c r="A706" s="320" t="s">
        <v>1433</v>
      </c>
      <c r="B706" s="321" t="s">
        <v>1432</v>
      </c>
      <c r="C706" s="321" t="s">
        <v>1405</v>
      </c>
      <c r="D706" s="321">
        <v>2816</v>
      </c>
      <c r="E706" s="319">
        <v>2179</v>
      </c>
      <c r="F706" s="322">
        <v>11.723329425556859</v>
      </c>
      <c r="G706" s="323">
        <v>2.220058422590068</v>
      </c>
      <c r="H706" s="323">
        <v>3.780663780663781</v>
      </c>
      <c r="I706" s="323">
        <v>1.9707395283586078</v>
      </c>
      <c r="J706" s="323">
        <v>0.7444</v>
      </c>
      <c r="K706" s="321"/>
      <c r="L706" s="321"/>
      <c r="M706" s="321"/>
      <c r="N706" s="321"/>
      <c r="O706" s="321"/>
      <c r="P706" s="294"/>
      <c r="Q706" s="294"/>
    </row>
    <row r="707" spans="1:17" ht="12" customHeight="1">
      <c r="A707" s="320" t="s">
        <v>1434</v>
      </c>
      <c r="B707" s="321" t="s">
        <v>1435</v>
      </c>
      <c r="C707" s="321" t="s">
        <v>1405</v>
      </c>
      <c r="D707" s="321">
        <v>2451</v>
      </c>
      <c r="E707" s="319">
        <v>2584</v>
      </c>
      <c r="F707" s="322">
        <v>11.723329425556859</v>
      </c>
      <c r="G707" s="323">
        <v>2.220058422590068</v>
      </c>
      <c r="H707" s="323">
        <v>3.780663780663781</v>
      </c>
      <c r="I707" s="323">
        <v>1.9707395283586078</v>
      </c>
      <c r="J707" s="323">
        <v>0.7444</v>
      </c>
      <c r="K707" s="321"/>
      <c r="L707" s="321"/>
      <c r="M707" s="321"/>
      <c r="N707" s="321"/>
      <c r="O707" s="321"/>
      <c r="P707" s="294"/>
      <c r="Q707" s="294"/>
    </row>
    <row r="708" spans="1:17" ht="12" customHeight="1">
      <c r="A708" s="320" t="s">
        <v>1436</v>
      </c>
      <c r="B708" s="321" t="s">
        <v>1437</v>
      </c>
      <c r="C708" s="321" t="s">
        <v>1405</v>
      </c>
      <c r="D708" s="321">
        <v>2400</v>
      </c>
      <c r="E708" s="319">
        <v>2414</v>
      </c>
      <c r="F708" s="322">
        <v>11.723329425556859</v>
      </c>
      <c r="G708" s="323">
        <v>2.220058422590068</v>
      </c>
      <c r="H708" s="323">
        <v>3.780663780663781</v>
      </c>
      <c r="I708" s="323">
        <v>1.9707395283586078</v>
      </c>
      <c r="J708" s="323">
        <v>0.7444</v>
      </c>
      <c r="K708" s="321"/>
      <c r="L708" s="321"/>
      <c r="M708" s="321"/>
      <c r="N708" s="321"/>
      <c r="O708" s="321"/>
      <c r="P708" s="294"/>
      <c r="Q708" s="294"/>
    </row>
    <row r="709" spans="1:17" ht="12" customHeight="1">
      <c r="A709" s="320" t="s">
        <v>1438</v>
      </c>
      <c r="B709" s="321" t="s">
        <v>1439</v>
      </c>
      <c r="C709" s="321" t="s">
        <v>1405</v>
      </c>
      <c r="D709" s="321">
        <v>2700</v>
      </c>
      <c r="E709" s="319">
        <v>1599</v>
      </c>
      <c r="F709" s="322">
        <v>11.723329425556859</v>
      </c>
      <c r="G709" s="323">
        <v>2.220058422590068</v>
      </c>
      <c r="H709" s="323">
        <v>3.780663780663781</v>
      </c>
      <c r="I709" s="323">
        <v>1.9707395283586078</v>
      </c>
      <c r="J709" s="323">
        <v>0.7444</v>
      </c>
      <c r="K709" s="321"/>
      <c r="L709" s="321"/>
      <c r="M709" s="321"/>
      <c r="N709" s="321"/>
      <c r="O709" s="321"/>
      <c r="P709" s="294"/>
      <c r="Q709" s="294"/>
    </row>
    <row r="710" spans="1:17" ht="12" customHeight="1">
      <c r="A710" s="320" t="s">
        <v>1440</v>
      </c>
      <c r="B710" s="321" t="s">
        <v>1439</v>
      </c>
      <c r="C710" s="321" t="s">
        <v>1405</v>
      </c>
      <c r="D710" s="321">
        <v>2700</v>
      </c>
      <c r="E710" s="319">
        <v>1599</v>
      </c>
      <c r="F710" s="322">
        <v>11.723329425556859</v>
      </c>
      <c r="G710" s="323">
        <v>2.220058422590068</v>
      </c>
      <c r="H710" s="323">
        <v>3.780663780663781</v>
      </c>
      <c r="I710" s="323">
        <v>1.9707395283586078</v>
      </c>
      <c r="J710" s="323">
        <v>0.7444</v>
      </c>
      <c r="K710" s="321"/>
      <c r="L710" s="321"/>
      <c r="M710" s="321"/>
      <c r="N710" s="321"/>
      <c r="O710" s="321"/>
      <c r="P710" s="294"/>
      <c r="Q710" s="294"/>
    </row>
    <row r="711" spans="1:17" ht="12" customHeight="1">
      <c r="A711" s="320" t="s">
        <v>1441</v>
      </c>
      <c r="B711" s="321" t="s">
        <v>1439</v>
      </c>
      <c r="C711" s="321" t="s">
        <v>1405</v>
      </c>
      <c r="D711" s="321">
        <v>2700</v>
      </c>
      <c r="E711" s="319">
        <v>1599</v>
      </c>
      <c r="F711" s="322">
        <v>11.723329425556859</v>
      </c>
      <c r="G711" s="323">
        <v>2.220058422590068</v>
      </c>
      <c r="H711" s="323">
        <v>3.780663780663781</v>
      </c>
      <c r="I711" s="323">
        <v>1.9707395283586078</v>
      </c>
      <c r="J711" s="323">
        <v>0.7444</v>
      </c>
      <c r="K711" s="321"/>
      <c r="L711" s="321"/>
      <c r="M711" s="321"/>
      <c r="N711" s="321"/>
      <c r="O711" s="321"/>
      <c r="P711" s="294"/>
      <c r="Q711" s="294"/>
    </row>
    <row r="712" spans="1:17" ht="12" customHeight="1">
      <c r="A712" s="320" t="s">
        <v>1442</v>
      </c>
      <c r="B712" s="321" t="s">
        <v>1443</v>
      </c>
      <c r="C712" s="321" t="s">
        <v>1405</v>
      </c>
      <c r="D712" s="321">
        <v>2700</v>
      </c>
      <c r="E712" s="319">
        <v>1599</v>
      </c>
      <c r="F712" s="322">
        <v>11.723329425556859</v>
      </c>
      <c r="G712" s="323">
        <v>2.220058422590068</v>
      </c>
      <c r="H712" s="323">
        <v>3.780663780663781</v>
      </c>
      <c r="I712" s="323">
        <v>1.9707395283586078</v>
      </c>
      <c r="J712" s="323">
        <v>0.7444</v>
      </c>
      <c r="K712" s="321"/>
      <c r="L712" s="321"/>
      <c r="M712" s="321"/>
      <c r="N712" s="321"/>
      <c r="O712" s="321"/>
      <c r="P712" s="294"/>
      <c r="Q712" s="294"/>
    </row>
    <row r="713" spans="1:17" ht="12" customHeight="1">
      <c r="A713" s="320" t="s">
        <v>1444</v>
      </c>
      <c r="B713" s="321" t="s">
        <v>1439</v>
      </c>
      <c r="C713" s="321" t="s">
        <v>1405</v>
      </c>
      <c r="D713" s="321">
        <v>2700</v>
      </c>
      <c r="E713" s="319">
        <v>1599</v>
      </c>
      <c r="F713" s="322">
        <v>11.723329425556859</v>
      </c>
      <c r="G713" s="323">
        <v>2.220058422590068</v>
      </c>
      <c r="H713" s="323">
        <v>3.780663780663781</v>
      </c>
      <c r="I713" s="323">
        <v>1.9707395283586078</v>
      </c>
      <c r="J713" s="323">
        <v>0.7444</v>
      </c>
      <c r="K713" s="321"/>
      <c r="L713" s="321"/>
      <c r="M713" s="321"/>
      <c r="N713" s="321"/>
      <c r="O713" s="321"/>
      <c r="P713" s="294"/>
      <c r="Q713" s="294"/>
    </row>
    <row r="714" spans="1:17" ht="12" customHeight="1">
      <c r="A714" s="320" t="s">
        <v>1445</v>
      </c>
      <c r="B714" s="321" t="s">
        <v>1446</v>
      </c>
      <c r="C714" s="321" t="s">
        <v>1405</v>
      </c>
      <c r="D714" s="321">
        <v>2994</v>
      </c>
      <c r="E714" s="319">
        <v>1263</v>
      </c>
      <c r="F714" s="322">
        <v>11.723329425556859</v>
      </c>
      <c r="G714" s="323">
        <v>2.220058422590068</v>
      </c>
      <c r="H714" s="323">
        <v>3.780663780663781</v>
      </c>
      <c r="I714" s="323">
        <v>1.9707395283586078</v>
      </c>
      <c r="J714" s="323">
        <v>0.7444</v>
      </c>
      <c r="K714" s="321"/>
      <c r="L714" s="321"/>
      <c r="M714" s="321"/>
      <c r="N714" s="321"/>
      <c r="O714" s="321"/>
      <c r="P714" s="294"/>
      <c r="Q714" s="294"/>
    </row>
    <row r="715" spans="1:17" ht="12" customHeight="1">
      <c r="A715" s="320" t="s">
        <v>1447</v>
      </c>
      <c r="B715" s="321" t="s">
        <v>1448</v>
      </c>
      <c r="C715" s="321" t="s">
        <v>1405</v>
      </c>
      <c r="D715" s="321">
        <v>2764</v>
      </c>
      <c r="E715" s="319">
        <v>1499</v>
      </c>
      <c r="F715" s="322">
        <v>11.723329425556859</v>
      </c>
      <c r="G715" s="323">
        <v>2.220058422590068</v>
      </c>
      <c r="H715" s="323">
        <v>3.780663780663781</v>
      </c>
      <c r="I715" s="323">
        <v>1.9707395283586078</v>
      </c>
      <c r="J715" s="323">
        <v>0.7444</v>
      </c>
      <c r="K715" s="321"/>
      <c r="L715" s="321"/>
      <c r="M715" s="321"/>
      <c r="N715" s="321"/>
      <c r="O715" s="321"/>
      <c r="P715" s="294"/>
      <c r="Q715" s="294"/>
    </row>
    <row r="716" spans="1:17" ht="12" customHeight="1">
      <c r="A716" s="320" t="s">
        <v>1449</v>
      </c>
      <c r="B716" s="321" t="s">
        <v>1448</v>
      </c>
      <c r="C716" s="321" t="s">
        <v>1405</v>
      </c>
      <c r="D716" s="321">
        <v>2764</v>
      </c>
      <c r="E716" s="319">
        <v>1499</v>
      </c>
      <c r="F716" s="322">
        <v>11.723329425556859</v>
      </c>
      <c r="G716" s="323">
        <v>2.220058422590068</v>
      </c>
      <c r="H716" s="323">
        <v>3.780663780663781</v>
      </c>
      <c r="I716" s="323">
        <v>1.9707395283586078</v>
      </c>
      <c r="J716" s="323">
        <v>0.7444</v>
      </c>
      <c r="K716" s="321"/>
      <c r="L716" s="321"/>
      <c r="M716" s="321"/>
      <c r="N716" s="321"/>
      <c r="O716" s="321"/>
      <c r="P716" s="294"/>
      <c r="Q716" s="294"/>
    </row>
    <row r="717" spans="1:17" ht="12" customHeight="1">
      <c r="A717" s="320" t="s">
        <v>1450</v>
      </c>
      <c r="B717" s="321" t="s">
        <v>1451</v>
      </c>
      <c r="C717" s="321" t="s">
        <v>1405</v>
      </c>
      <c r="D717" s="321">
        <v>3016</v>
      </c>
      <c r="E717" s="319">
        <v>1688</v>
      </c>
      <c r="F717" s="322">
        <v>11.723329425556859</v>
      </c>
      <c r="G717" s="323">
        <v>2.220058422590068</v>
      </c>
      <c r="H717" s="323">
        <v>3.780663780663781</v>
      </c>
      <c r="I717" s="323">
        <v>1.9707395283586078</v>
      </c>
      <c r="J717" s="323">
        <v>0.7444</v>
      </c>
      <c r="K717" s="321"/>
      <c r="L717" s="321"/>
      <c r="M717" s="321"/>
      <c r="N717" s="321"/>
      <c r="O717" s="321"/>
      <c r="P717" s="294"/>
      <c r="Q717" s="294"/>
    </row>
    <row r="718" spans="1:17" ht="12" customHeight="1">
      <c r="A718" s="320" t="s">
        <v>1452</v>
      </c>
      <c r="B718" s="321" t="s">
        <v>1453</v>
      </c>
      <c r="C718" s="321" t="s">
        <v>1405</v>
      </c>
      <c r="D718" s="321">
        <v>3118</v>
      </c>
      <c r="E718" s="319">
        <v>1296</v>
      </c>
      <c r="F718" s="322">
        <v>11.723329425556859</v>
      </c>
      <c r="G718" s="323">
        <v>2.220058422590068</v>
      </c>
      <c r="H718" s="323">
        <v>3.780663780663781</v>
      </c>
      <c r="I718" s="323">
        <v>1.9707395283586078</v>
      </c>
      <c r="J718" s="323">
        <v>0.7444</v>
      </c>
      <c r="K718" s="321"/>
      <c r="L718" s="321"/>
      <c r="M718" s="321"/>
      <c r="N718" s="321"/>
      <c r="O718" s="321"/>
      <c r="P718" s="294"/>
      <c r="Q718" s="294"/>
    </row>
    <row r="719" spans="1:17" ht="12" customHeight="1">
      <c r="A719" s="320" t="s">
        <v>1454</v>
      </c>
      <c r="B719" s="321" t="s">
        <v>1455</v>
      </c>
      <c r="C719" s="321" t="s">
        <v>1405</v>
      </c>
      <c r="D719" s="321">
        <v>3118</v>
      </c>
      <c r="E719" s="319">
        <v>1296</v>
      </c>
      <c r="F719" s="322">
        <v>11.723329425556859</v>
      </c>
      <c r="G719" s="323">
        <v>2.220058422590068</v>
      </c>
      <c r="H719" s="323">
        <v>3.780663780663781</v>
      </c>
      <c r="I719" s="323">
        <v>1.9707395283586078</v>
      </c>
      <c r="J719" s="323">
        <v>0.7444</v>
      </c>
      <c r="K719" s="321"/>
      <c r="L719" s="321"/>
      <c r="M719" s="321"/>
      <c r="N719" s="321"/>
      <c r="O719" s="321"/>
      <c r="P719" s="294"/>
      <c r="Q719" s="294"/>
    </row>
    <row r="720" spans="1:17" ht="12" customHeight="1">
      <c r="A720" s="320" t="s">
        <v>1456</v>
      </c>
      <c r="B720" s="321" t="s">
        <v>1457</v>
      </c>
      <c r="C720" s="321" t="s">
        <v>1405</v>
      </c>
      <c r="D720" s="321">
        <v>3016</v>
      </c>
      <c r="E720" s="319">
        <v>1688</v>
      </c>
      <c r="F720" s="322">
        <v>11.723329425556859</v>
      </c>
      <c r="G720" s="323">
        <v>2.220058422590068</v>
      </c>
      <c r="H720" s="323">
        <v>3.780663780663781</v>
      </c>
      <c r="I720" s="323">
        <v>1.9707395283586078</v>
      </c>
      <c r="J720" s="323">
        <v>0.7444</v>
      </c>
      <c r="K720" s="321"/>
      <c r="L720" s="321"/>
      <c r="M720" s="321"/>
      <c r="N720" s="321"/>
      <c r="O720" s="321"/>
      <c r="P720" s="294"/>
      <c r="Q720" s="294"/>
    </row>
    <row r="721" spans="1:17" ht="12" customHeight="1">
      <c r="A721" s="320" t="s">
        <v>1458</v>
      </c>
      <c r="B721" s="321" t="s">
        <v>1457</v>
      </c>
      <c r="C721" s="321" t="s">
        <v>1405</v>
      </c>
      <c r="D721" s="321">
        <v>2996</v>
      </c>
      <c r="E721" s="319">
        <v>1644</v>
      </c>
      <c r="F721" s="322">
        <v>11.723329425556859</v>
      </c>
      <c r="G721" s="323">
        <v>2.220058422590068</v>
      </c>
      <c r="H721" s="323">
        <v>3.780663780663781</v>
      </c>
      <c r="I721" s="323">
        <v>1.9707395283586078</v>
      </c>
      <c r="J721" s="323">
        <v>0.7444</v>
      </c>
      <c r="K721" s="321"/>
      <c r="L721" s="321"/>
      <c r="M721" s="321"/>
      <c r="N721" s="321"/>
      <c r="O721" s="321"/>
      <c r="P721" s="294"/>
      <c r="Q721" s="294"/>
    </row>
    <row r="722" spans="1:17" ht="12" customHeight="1">
      <c r="A722" s="320" t="s">
        <v>1459</v>
      </c>
      <c r="B722" s="321" t="s">
        <v>1460</v>
      </c>
      <c r="C722" s="321" t="s">
        <v>1405</v>
      </c>
      <c r="D722" s="321">
        <v>3439</v>
      </c>
      <c r="E722" s="319">
        <v>1016</v>
      </c>
      <c r="F722" s="322">
        <v>11.723329425556859</v>
      </c>
      <c r="G722" s="323">
        <v>2.220058422590068</v>
      </c>
      <c r="H722" s="323">
        <v>3.780663780663781</v>
      </c>
      <c r="I722" s="323">
        <v>1.9707395283586078</v>
      </c>
      <c r="J722" s="323">
        <v>0.7444</v>
      </c>
      <c r="K722" s="321"/>
      <c r="L722" s="321"/>
      <c r="M722" s="321"/>
      <c r="N722" s="321"/>
      <c r="O722" s="321"/>
      <c r="P722" s="294"/>
      <c r="Q722" s="294"/>
    </row>
    <row r="723" spans="1:17" ht="12" customHeight="1">
      <c r="A723" s="320" t="s">
        <v>1461</v>
      </c>
      <c r="B723" s="321" t="s">
        <v>1460</v>
      </c>
      <c r="C723" s="321" t="s">
        <v>1405</v>
      </c>
      <c r="D723" s="321">
        <v>3439</v>
      </c>
      <c r="E723" s="319">
        <v>1016</v>
      </c>
      <c r="F723" s="322">
        <v>11.723329425556859</v>
      </c>
      <c r="G723" s="323">
        <v>2.220058422590068</v>
      </c>
      <c r="H723" s="323">
        <v>3.780663780663781</v>
      </c>
      <c r="I723" s="323">
        <v>1.9707395283586078</v>
      </c>
      <c r="J723" s="323">
        <v>0.7444</v>
      </c>
      <c r="K723" s="321"/>
      <c r="L723" s="321"/>
      <c r="M723" s="321"/>
      <c r="N723" s="321"/>
      <c r="O723" s="321"/>
      <c r="P723" s="294"/>
      <c r="Q723" s="294"/>
    </row>
    <row r="724" spans="1:17" ht="12" customHeight="1">
      <c r="A724" s="320" t="s">
        <v>1462</v>
      </c>
      <c r="B724" s="321" t="s">
        <v>1463</v>
      </c>
      <c r="C724" s="321" t="s">
        <v>1405</v>
      </c>
      <c r="D724" s="321">
        <v>3888</v>
      </c>
      <c r="E724" s="319">
        <v>635</v>
      </c>
      <c r="F724" s="322">
        <v>11.723329425556859</v>
      </c>
      <c r="G724" s="323">
        <v>2.220058422590068</v>
      </c>
      <c r="H724" s="323">
        <v>3.780663780663781</v>
      </c>
      <c r="I724" s="323">
        <v>1.9707395283586078</v>
      </c>
      <c r="J724" s="323">
        <v>0.7444</v>
      </c>
      <c r="K724" s="321"/>
      <c r="L724" s="321"/>
      <c r="M724" s="321"/>
      <c r="N724" s="321"/>
      <c r="O724" s="321"/>
      <c r="P724" s="294"/>
      <c r="Q724" s="294"/>
    </row>
    <row r="725" spans="1:17" ht="12" customHeight="1">
      <c r="A725" s="320" t="s">
        <v>1464</v>
      </c>
      <c r="B725" s="321" t="s">
        <v>1465</v>
      </c>
      <c r="C725" s="321" t="s">
        <v>1405</v>
      </c>
      <c r="D725" s="321">
        <v>2996</v>
      </c>
      <c r="E725" s="319">
        <v>1644</v>
      </c>
      <c r="F725" s="322">
        <v>11.723329425556859</v>
      </c>
      <c r="G725" s="323">
        <v>2.220058422590068</v>
      </c>
      <c r="H725" s="323">
        <v>3.780663780663781</v>
      </c>
      <c r="I725" s="323">
        <v>1.9707395283586078</v>
      </c>
      <c r="J725" s="323">
        <v>0.7444</v>
      </c>
      <c r="K725" s="321"/>
      <c r="L725" s="321"/>
      <c r="M725" s="321"/>
      <c r="N725" s="321"/>
      <c r="O725" s="321"/>
      <c r="P725" s="294"/>
      <c r="Q725" s="294"/>
    </row>
    <row r="726" spans="1:17" ht="12" customHeight="1">
      <c r="A726" s="320" t="s">
        <v>1466</v>
      </c>
      <c r="B726" s="321" t="s">
        <v>1465</v>
      </c>
      <c r="C726" s="321" t="s">
        <v>1405</v>
      </c>
      <c r="D726" s="321">
        <v>3016</v>
      </c>
      <c r="E726" s="319">
        <v>1688</v>
      </c>
      <c r="F726" s="322">
        <v>11.723329425556859</v>
      </c>
      <c r="G726" s="323">
        <v>2.220058422590068</v>
      </c>
      <c r="H726" s="323">
        <v>3.780663780663781</v>
      </c>
      <c r="I726" s="323">
        <v>1.9707395283586078</v>
      </c>
      <c r="J726" s="323">
        <v>0.7444</v>
      </c>
      <c r="K726" s="321"/>
      <c r="L726" s="321"/>
      <c r="M726" s="321"/>
      <c r="N726" s="321"/>
      <c r="O726" s="321"/>
      <c r="P726" s="294"/>
      <c r="Q726" s="294"/>
    </row>
    <row r="727" spans="1:17" ht="12" customHeight="1">
      <c r="A727" s="320" t="s">
        <v>1467</v>
      </c>
      <c r="B727" s="321" t="s">
        <v>1468</v>
      </c>
      <c r="C727" s="321" t="s">
        <v>1405</v>
      </c>
      <c r="D727" s="321">
        <v>3142</v>
      </c>
      <c r="E727" s="319">
        <v>1506</v>
      </c>
      <c r="F727" s="322">
        <v>11.723329425556859</v>
      </c>
      <c r="G727" s="323">
        <v>2.220058422590068</v>
      </c>
      <c r="H727" s="323">
        <v>3.780663780663781</v>
      </c>
      <c r="I727" s="323">
        <v>1.9707395283586078</v>
      </c>
      <c r="J727" s="323">
        <v>0.7444</v>
      </c>
      <c r="K727" s="321"/>
      <c r="L727" s="321"/>
      <c r="M727" s="321"/>
      <c r="N727" s="321"/>
      <c r="O727" s="321"/>
      <c r="P727" s="294"/>
      <c r="Q727" s="294"/>
    </row>
    <row r="728" spans="1:17" ht="12" customHeight="1">
      <c r="A728" s="320" t="s">
        <v>1469</v>
      </c>
      <c r="B728" s="321" t="s">
        <v>1470</v>
      </c>
      <c r="C728" s="321" t="s">
        <v>1405</v>
      </c>
      <c r="D728" s="321">
        <v>3016</v>
      </c>
      <c r="E728" s="319">
        <v>1688</v>
      </c>
      <c r="F728" s="322">
        <v>11.723329425556859</v>
      </c>
      <c r="G728" s="323">
        <v>2.220058422590068</v>
      </c>
      <c r="H728" s="323">
        <v>3.780663780663781</v>
      </c>
      <c r="I728" s="323">
        <v>1.9707395283586078</v>
      </c>
      <c r="J728" s="323">
        <v>0.7444</v>
      </c>
      <c r="K728" s="321"/>
      <c r="L728" s="321"/>
      <c r="M728" s="321"/>
      <c r="N728" s="321"/>
      <c r="O728" s="321"/>
      <c r="P728" s="294"/>
      <c r="Q728" s="294"/>
    </row>
    <row r="729" spans="1:17" ht="12" customHeight="1">
      <c r="A729" s="320" t="s">
        <v>1471</v>
      </c>
      <c r="B729" s="321" t="s">
        <v>1472</v>
      </c>
      <c r="C729" s="321" t="s">
        <v>1405</v>
      </c>
      <c r="D729" s="321">
        <v>1354</v>
      </c>
      <c r="E729" s="319">
        <v>4258</v>
      </c>
      <c r="F729" s="322">
        <v>11.723329425556859</v>
      </c>
      <c r="G729" s="323">
        <v>2.220058422590068</v>
      </c>
      <c r="H729" s="323">
        <v>3.780663780663781</v>
      </c>
      <c r="I729" s="323">
        <v>1.9707395283586078</v>
      </c>
      <c r="J729" s="323">
        <v>0.7444</v>
      </c>
      <c r="K729" s="321"/>
      <c r="L729" s="321"/>
      <c r="M729" s="321"/>
      <c r="N729" s="321"/>
      <c r="O729" s="321"/>
      <c r="P729" s="294"/>
      <c r="Q729" s="294"/>
    </row>
    <row r="730" spans="1:17" ht="12" customHeight="1">
      <c r="A730" s="320" t="s">
        <v>1473</v>
      </c>
      <c r="B730" s="321" t="s">
        <v>1474</v>
      </c>
      <c r="C730" s="321" t="s">
        <v>1405</v>
      </c>
      <c r="D730" s="321">
        <v>1354</v>
      </c>
      <c r="E730" s="319">
        <v>4258</v>
      </c>
      <c r="F730" s="322">
        <v>11.723329425556859</v>
      </c>
      <c r="G730" s="323">
        <v>2.220058422590068</v>
      </c>
      <c r="H730" s="323">
        <v>3.780663780663781</v>
      </c>
      <c r="I730" s="323">
        <v>1.9707395283586078</v>
      </c>
      <c r="J730" s="323">
        <v>0.7444</v>
      </c>
      <c r="K730" s="321"/>
      <c r="L730" s="321"/>
      <c r="M730" s="321"/>
      <c r="N730" s="321"/>
      <c r="O730" s="321"/>
      <c r="P730" s="294"/>
      <c r="Q730" s="294"/>
    </row>
    <row r="731" spans="1:17" ht="12" customHeight="1">
      <c r="A731" s="320" t="s">
        <v>1475</v>
      </c>
      <c r="B731" s="321" t="s">
        <v>1476</v>
      </c>
      <c r="C731" s="321" t="s">
        <v>1405</v>
      </c>
      <c r="D731" s="321">
        <v>1689</v>
      </c>
      <c r="E731" s="319">
        <v>3431</v>
      </c>
      <c r="F731" s="322">
        <v>11.723329425556859</v>
      </c>
      <c r="G731" s="323">
        <v>2.220058422590068</v>
      </c>
      <c r="H731" s="323">
        <v>3.780663780663781</v>
      </c>
      <c r="I731" s="323">
        <v>1.9707395283586078</v>
      </c>
      <c r="J731" s="323">
        <v>0.7444</v>
      </c>
      <c r="K731" s="321"/>
      <c r="L731" s="321"/>
      <c r="M731" s="321"/>
      <c r="N731" s="321"/>
      <c r="O731" s="321"/>
      <c r="P731" s="294"/>
      <c r="Q731" s="294"/>
    </row>
    <row r="732" spans="1:17" ht="12" customHeight="1">
      <c r="A732" s="320" t="s">
        <v>1477</v>
      </c>
      <c r="B732" s="321" t="s">
        <v>1478</v>
      </c>
      <c r="C732" s="321" t="s">
        <v>1405</v>
      </c>
      <c r="D732" s="321">
        <v>1689</v>
      </c>
      <c r="E732" s="319">
        <v>3431</v>
      </c>
      <c r="F732" s="322">
        <v>11.723329425556859</v>
      </c>
      <c r="G732" s="323">
        <v>2.220058422590068</v>
      </c>
      <c r="H732" s="323">
        <v>3.780663780663781</v>
      </c>
      <c r="I732" s="323">
        <v>1.9707395283586078</v>
      </c>
      <c r="J732" s="323">
        <v>0.7444</v>
      </c>
      <c r="K732" s="321"/>
      <c r="L732" s="321"/>
      <c r="M732" s="321"/>
      <c r="N732" s="321"/>
      <c r="O732" s="321"/>
      <c r="P732" s="294"/>
      <c r="Q732" s="294"/>
    </row>
    <row r="733" spans="1:17" ht="12" customHeight="1">
      <c r="A733" s="320" t="s">
        <v>1479</v>
      </c>
      <c r="B733" s="321" t="s">
        <v>1478</v>
      </c>
      <c r="C733" s="321" t="s">
        <v>1405</v>
      </c>
      <c r="D733" s="321">
        <v>1689</v>
      </c>
      <c r="E733" s="319">
        <v>3431</v>
      </c>
      <c r="F733" s="322">
        <v>11.723329425556859</v>
      </c>
      <c r="G733" s="323">
        <v>2.220058422590068</v>
      </c>
      <c r="H733" s="323">
        <v>3.780663780663781</v>
      </c>
      <c r="I733" s="323">
        <v>1.9707395283586078</v>
      </c>
      <c r="J733" s="323">
        <v>0.7444</v>
      </c>
      <c r="K733" s="321"/>
      <c r="L733" s="321"/>
      <c r="M733" s="321"/>
      <c r="N733" s="321"/>
      <c r="O733" s="321"/>
      <c r="P733" s="294"/>
      <c r="Q733" s="294"/>
    </row>
    <row r="734" spans="1:17" ht="12" customHeight="1">
      <c r="A734" s="320" t="s">
        <v>1480</v>
      </c>
      <c r="B734" s="321" t="s">
        <v>1481</v>
      </c>
      <c r="C734" s="321" t="s">
        <v>1405</v>
      </c>
      <c r="D734" s="321">
        <v>2451</v>
      </c>
      <c r="E734" s="319">
        <v>2584</v>
      </c>
      <c r="F734" s="322">
        <v>11.723329425556859</v>
      </c>
      <c r="G734" s="323">
        <v>2.220058422590068</v>
      </c>
      <c r="H734" s="323">
        <v>3.780663780663781</v>
      </c>
      <c r="I734" s="323">
        <v>1.9707395283586078</v>
      </c>
      <c r="J734" s="323">
        <v>0.7444</v>
      </c>
      <c r="K734" s="321"/>
      <c r="L734" s="321"/>
      <c r="M734" s="321"/>
      <c r="N734" s="321"/>
      <c r="O734" s="321"/>
      <c r="P734" s="294"/>
      <c r="Q734" s="294"/>
    </row>
    <row r="735" spans="1:17" ht="12" customHeight="1">
      <c r="A735" s="320" t="s">
        <v>1482</v>
      </c>
      <c r="B735" s="321" t="s">
        <v>1481</v>
      </c>
      <c r="C735" s="321" t="s">
        <v>1405</v>
      </c>
      <c r="D735" s="321">
        <v>2451</v>
      </c>
      <c r="E735" s="319">
        <v>2584</v>
      </c>
      <c r="F735" s="322">
        <v>11.723329425556859</v>
      </c>
      <c r="G735" s="323">
        <v>2.220058422590068</v>
      </c>
      <c r="H735" s="323">
        <v>3.780663780663781</v>
      </c>
      <c r="I735" s="323">
        <v>1.9707395283586078</v>
      </c>
      <c r="J735" s="323">
        <v>0.7444</v>
      </c>
      <c r="K735" s="321"/>
      <c r="L735" s="321"/>
      <c r="M735" s="321"/>
      <c r="N735" s="321"/>
      <c r="O735" s="321"/>
      <c r="P735" s="294"/>
      <c r="Q735" s="294"/>
    </row>
    <row r="736" spans="1:17" ht="12" customHeight="1">
      <c r="A736" s="320" t="s">
        <v>1483</v>
      </c>
      <c r="B736" s="321" t="s">
        <v>1484</v>
      </c>
      <c r="C736" s="321" t="s">
        <v>1405</v>
      </c>
      <c r="D736" s="321">
        <v>2094</v>
      </c>
      <c r="E736" s="319">
        <v>2708</v>
      </c>
      <c r="F736" s="322">
        <v>11.723329425556859</v>
      </c>
      <c r="G736" s="323">
        <v>2.220058422590068</v>
      </c>
      <c r="H736" s="323">
        <v>3.780663780663781</v>
      </c>
      <c r="I736" s="323">
        <v>1.9707395283586078</v>
      </c>
      <c r="J736" s="323">
        <v>0.7444</v>
      </c>
      <c r="K736" s="321"/>
      <c r="L736" s="321"/>
      <c r="M736" s="321"/>
      <c r="N736" s="321"/>
      <c r="O736" s="321"/>
      <c r="P736" s="294"/>
      <c r="Q736" s="294"/>
    </row>
    <row r="737" spans="1:17" ht="12" customHeight="1">
      <c r="A737" s="320" t="s">
        <v>1485</v>
      </c>
      <c r="B737" s="321" t="s">
        <v>1486</v>
      </c>
      <c r="C737" s="321" t="s">
        <v>1405</v>
      </c>
      <c r="D737" s="321">
        <v>2163</v>
      </c>
      <c r="E737" s="319">
        <v>2751</v>
      </c>
      <c r="F737" s="322">
        <v>11.723329425556859</v>
      </c>
      <c r="G737" s="323">
        <v>2.220058422590068</v>
      </c>
      <c r="H737" s="323">
        <v>3.780663780663781</v>
      </c>
      <c r="I737" s="323">
        <v>1.9707395283586078</v>
      </c>
      <c r="J737" s="323">
        <v>0.7444</v>
      </c>
      <c r="K737" s="321"/>
      <c r="L737" s="321"/>
      <c r="M737" s="321"/>
      <c r="N737" s="321"/>
      <c r="O737" s="321"/>
      <c r="P737" s="294"/>
      <c r="Q737" s="294"/>
    </row>
    <row r="738" spans="1:17" ht="12" customHeight="1">
      <c r="A738" s="320" t="s">
        <v>1487</v>
      </c>
      <c r="B738" s="321" t="s">
        <v>1486</v>
      </c>
      <c r="C738" s="321" t="s">
        <v>1405</v>
      </c>
      <c r="D738" s="321">
        <v>2094</v>
      </c>
      <c r="E738" s="319">
        <v>2708</v>
      </c>
      <c r="F738" s="322">
        <v>11.723329425556859</v>
      </c>
      <c r="G738" s="323">
        <v>2.220058422590068</v>
      </c>
      <c r="H738" s="323">
        <v>3.780663780663781</v>
      </c>
      <c r="I738" s="323">
        <v>1.9707395283586078</v>
      </c>
      <c r="J738" s="323">
        <v>0.7444</v>
      </c>
      <c r="K738" s="321"/>
      <c r="L738" s="321"/>
      <c r="M738" s="321"/>
      <c r="N738" s="321"/>
      <c r="O738" s="321"/>
      <c r="P738" s="294"/>
      <c r="Q738" s="294"/>
    </row>
    <row r="739" spans="1:17" ht="12" customHeight="1">
      <c r="A739" s="320" t="s">
        <v>1488</v>
      </c>
      <c r="B739" s="321" t="s">
        <v>1489</v>
      </c>
      <c r="C739" s="321" t="s">
        <v>1490</v>
      </c>
      <c r="D739" s="321">
        <v>679</v>
      </c>
      <c r="E739" s="319">
        <v>6020</v>
      </c>
      <c r="F739" s="322">
        <v>12.3094958968347</v>
      </c>
      <c r="G739" s="323">
        <v>2.375851996105161</v>
      </c>
      <c r="H739" s="323">
        <v>4.696969696969696</v>
      </c>
      <c r="I739" s="323">
        <v>2.13</v>
      </c>
      <c r="J739" s="323">
        <v>0.7764</v>
      </c>
      <c r="K739" s="321"/>
      <c r="L739" s="321"/>
      <c r="M739" s="321"/>
      <c r="N739" s="321"/>
      <c r="O739" s="321"/>
      <c r="P739" s="294"/>
      <c r="Q739" s="294"/>
    </row>
    <row r="740" spans="1:17" ht="12" customHeight="1">
      <c r="A740" s="320" t="s">
        <v>1491</v>
      </c>
      <c r="B740" s="321" t="s">
        <v>1489</v>
      </c>
      <c r="C740" s="321" t="s">
        <v>1490</v>
      </c>
      <c r="D740" s="321">
        <v>679</v>
      </c>
      <c r="E740" s="319">
        <v>6020</v>
      </c>
      <c r="F740" s="322">
        <v>12.3094958968347</v>
      </c>
      <c r="G740" s="323">
        <v>2.375851996105161</v>
      </c>
      <c r="H740" s="323">
        <v>4.696969696969696</v>
      </c>
      <c r="I740" s="323">
        <v>2.13</v>
      </c>
      <c r="J740" s="323">
        <v>0.7764</v>
      </c>
      <c r="K740" s="321"/>
      <c r="L740" s="321"/>
      <c r="M740" s="321"/>
      <c r="N740" s="321"/>
      <c r="O740" s="321"/>
      <c r="P740" s="294"/>
      <c r="Q740" s="294"/>
    </row>
    <row r="741" spans="1:17" ht="12" customHeight="1">
      <c r="A741" s="320" t="s">
        <v>1492</v>
      </c>
      <c r="B741" s="321" t="s">
        <v>1489</v>
      </c>
      <c r="C741" s="321" t="s">
        <v>1490</v>
      </c>
      <c r="D741" s="321">
        <v>679</v>
      </c>
      <c r="E741" s="319">
        <v>6020</v>
      </c>
      <c r="F741" s="322">
        <v>12.3094958968347</v>
      </c>
      <c r="G741" s="323">
        <v>2.375851996105161</v>
      </c>
      <c r="H741" s="323">
        <v>4.696969696969696</v>
      </c>
      <c r="I741" s="323">
        <v>2.13</v>
      </c>
      <c r="J741" s="323">
        <v>0.7764</v>
      </c>
      <c r="K741" s="321"/>
      <c r="L741" s="321"/>
      <c r="M741" s="321"/>
      <c r="N741" s="321"/>
      <c r="O741" s="321"/>
      <c r="P741" s="294"/>
      <c r="Q741" s="294"/>
    </row>
    <row r="742" spans="1:17" ht="12" customHeight="1">
      <c r="A742" s="320" t="s">
        <v>1493</v>
      </c>
      <c r="B742" s="321" t="s">
        <v>1494</v>
      </c>
      <c r="C742" s="321" t="s">
        <v>1490</v>
      </c>
      <c r="D742" s="321">
        <v>679</v>
      </c>
      <c r="E742" s="319">
        <v>6020</v>
      </c>
      <c r="F742" s="322">
        <v>12.3094958968347</v>
      </c>
      <c r="G742" s="323">
        <v>2.375851996105161</v>
      </c>
      <c r="H742" s="323">
        <v>4.696969696969696</v>
      </c>
      <c r="I742" s="323">
        <v>2.13</v>
      </c>
      <c r="J742" s="323">
        <v>0.7764</v>
      </c>
      <c r="K742" s="321"/>
      <c r="L742" s="321"/>
      <c r="M742" s="321"/>
      <c r="N742" s="321"/>
      <c r="O742" s="321"/>
      <c r="P742" s="294"/>
      <c r="Q742" s="294"/>
    </row>
    <row r="743" spans="1:17" ht="12" customHeight="1">
      <c r="A743" s="320" t="s">
        <v>1495</v>
      </c>
      <c r="B743" s="321" t="s">
        <v>1496</v>
      </c>
      <c r="C743" s="321" t="s">
        <v>1490</v>
      </c>
      <c r="D743" s="321">
        <v>679</v>
      </c>
      <c r="E743" s="319">
        <v>6020</v>
      </c>
      <c r="F743" s="322">
        <v>12.3094958968347</v>
      </c>
      <c r="G743" s="323">
        <v>2.375851996105161</v>
      </c>
      <c r="H743" s="323">
        <v>4.696969696969696</v>
      </c>
      <c r="I743" s="323">
        <v>2.13</v>
      </c>
      <c r="J743" s="323">
        <v>0.7764</v>
      </c>
      <c r="K743" s="321"/>
      <c r="L743" s="321"/>
      <c r="M743" s="321"/>
      <c r="N743" s="321"/>
      <c r="O743" s="321"/>
      <c r="P743" s="294"/>
      <c r="Q743" s="294"/>
    </row>
    <row r="744" spans="1:17" ht="12" customHeight="1">
      <c r="A744" s="320" t="s">
        <v>1497</v>
      </c>
      <c r="B744" s="321" t="s">
        <v>1498</v>
      </c>
      <c r="C744" s="321" t="s">
        <v>1490</v>
      </c>
      <c r="D744" s="321">
        <v>679</v>
      </c>
      <c r="E744" s="319">
        <v>6020</v>
      </c>
      <c r="F744" s="322">
        <v>12.3094958968347</v>
      </c>
      <c r="G744" s="323">
        <v>2.375851996105161</v>
      </c>
      <c r="H744" s="323">
        <v>4.696969696969696</v>
      </c>
      <c r="I744" s="323">
        <v>2.13</v>
      </c>
      <c r="J744" s="323">
        <v>0.7764</v>
      </c>
      <c r="K744" s="321"/>
      <c r="L744" s="321"/>
      <c r="M744" s="321"/>
      <c r="N744" s="321"/>
      <c r="O744" s="321"/>
      <c r="P744" s="294"/>
      <c r="Q744" s="294"/>
    </row>
    <row r="745" spans="1:17" ht="12" customHeight="1">
      <c r="A745" s="320" t="s">
        <v>1499</v>
      </c>
      <c r="B745" s="321" t="s">
        <v>1500</v>
      </c>
      <c r="C745" s="321" t="s">
        <v>1490</v>
      </c>
      <c r="D745" s="321">
        <v>679</v>
      </c>
      <c r="E745" s="319">
        <v>6020</v>
      </c>
      <c r="F745" s="322">
        <v>12.3094958968347</v>
      </c>
      <c r="G745" s="323">
        <v>2.375851996105161</v>
      </c>
      <c r="H745" s="323">
        <v>4.696969696969696</v>
      </c>
      <c r="I745" s="323">
        <v>2.13</v>
      </c>
      <c r="J745" s="323">
        <v>0.7764</v>
      </c>
      <c r="K745" s="321"/>
      <c r="L745" s="321"/>
      <c r="M745" s="321"/>
      <c r="N745" s="321"/>
      <c r="O745" s="321"/>
      <c r="P745" s="294"/>
      <c r="Q745" s="294"/>
    </row>
    <row r="746" spans="1:17" ht="12" customHeight="1">
      <c r="A746" s="320" t="s">
        <v>1501</v>
      </c>
      <c r="B746" s="321" t="s">
        <v>1502</v>
      </c>
      <c r="C746" s="321" t="s">
        <v>1490</v>
      </c>
      <c r="D746" s="321">
        <v>419</v>
      </c>
      <c r="E746" s="319">
        <v>6415</v>
      </c>
      <c r="F746" s="322">
        <v>12.3094958968347</v>
      </c>
      <c r="G746" s="323">
        <v>2.375851996105161</v>
      </c>
      <c r="H746" s="323">
        <v>4.696969696969696</v>
      </c>
      <c r="I746" s="323">
        <v>2.13</v>
      </c>
      <c r="J746" s="323">
        <v>0.7764</v>
      </c>
      <c r="K746" s="321"/>
      <c r="L746" s="321"/>
      <c r="M746" s="321"/>
      <c r="N746" s="321"/>
      <c r="O746" s="321"/>
      <c r="P746" s="294"/>
      <c r="Q746" s="294"/>
    </row>
    <row r="747" spans="1:17" ht="12" customHeight="1">
      <c r="A747" s="320" t="s">
        <v>1503</v>
      </c>
      <c r="B747" s="321" t="s">
        <v>1504</v>
      </c>
      <c r="C747" s="321" t="s">
        <v>1490</v>
      </c>
      <c r="D747" s="321">
        <v>419</v>
      </c>
      <c r="E747" s="319">
        <v>6415</v>
      </c>
      <c r="F747" s="322">
        <v>12.3094958968347</v>
      </c>
      <c r="G747" s="323">
        <v>2.375851996105161</v>
      </c>
      <c r="H747" s="323">
        <v>4.696969696969696</v>
      </c>
      <c r="I747" s="323">
        <v>2.13</v>
      </c>
      <c r="J747" s="323">
        <v>0.7764</v>
      </c>
      <c r="K747" s="321"/>
      <c r="L747" s="321"/>
      <c r="M747" s="321"/>
      <c r="N747" s="321"/>
      <c r="O747" s="321"/>
      <c r="P747" s="294"/>
      <c r="Q747" s="294"/>
    </row>
    <row r="748" spans="1:17" ht="12" customHeight="1">
      <c r="A748" s="320" t="s">
        <v>1505</v>
      </c>
      <c r="B748" s="321" t="s">
        <v>1504</v>
      </c>
      <c r="C748" s="321" t="s">
        <v>1490</v>
      </c>
      <c r="D748" s="321">
        <v>419</v>
      </c>
      <c r="E748" s="319">
        <v>6415</v>
      </c>
      <c r="F748" s="322">
        <v>12.3094958968347</v>
      </c>
      <c r="G748" s="323">
        <v>2.375851996105161</v>
      </c>
      <c r="H748" s="323">
        <v>4.696969696969696</v>
      </c>
      <c r="I748" s="323">
        <v>2.13</v>
      </c>
      <c r="J748" s="323">
        <v>0.7764</v>
      </c>
      <c r="K748" s="321"/>
      <c r="L748" s="321"/>
      <c r="M748" s="321"/>
      <c r="N748" s="321"/>
      <c r="O748" s="321"/>
      <c r="P748" s="294"/>
      <c r="Q748" s="294"/>
    </row>
    <row r="749" spans="1:17" ht="12" customHeight="1">
      <c r="A749" s="320" t="s">
        <v>1506</v>
      </c>
      <c r="B749" s="321" t="s">
        <v>1507</v>
      </c>
      <c r="C749" s="321" t="s">
        <v>1490</v>
      </c>
      <c r="D749" s="321">
        <v>973</v>
      </c>
      <c r="E749" s="319">
        <v>5413</v>
      </c>
      <c r="F749" s="322">
        <v>12.3094958968347</v>
      </c>
      <c r="G749" s="323">
        <v>2.375851996105161</v>
      </c>
      <c r="H749" s="323">
        <v>4.696969696969696</v>
      </c>
      <c r="I749" s="323">
        <v>2.13</v>
      </c>
      <c r="J749" s="323">
        <v>0.7764</v>
      </c>
      <c r="K749" s="321"/>
      <c r="L749" s="321"/>
      <c r="M749" s="321"/>
      <c r="N749" s="321"/>
      <c r="O749" s="321"/>
      <c r="P749" s="294"/>
      <c r="Q749" s="294"/>
    </row>
    <row r="750" spans="1:17" ht="12" customHeight="1">
      <c r="A750" s="320" t="s">
        <v>1508</v>
      </c>
      <c r="B750" s="321" t="s">
        <v>1509</v>
      </c>
      <c r="C750" s="321" t="s">
        <v>1490</v>
      </c>
      <c r="D750" s="321">
        <v>62</v>
      </c>
      <c r="E750" s="319">
        <v>8749</v>
      </c>
      <c r="F750" s="322">
        <v>12.3094958968347</v>
      </c>
      <c r="G750" s="323">
        <v>2.375851996105161</v>
      </c>
      <c r="H750" s="323">
        <v>4.696969696969696</v>
      </c>
      <c r="I750" s="323">
        <v>2.13</v>
      </c>
      <c r="J750" s="323">
        <v>0.7764</v>
      </c>
      <c r="K750" s="321"/>
      <c r="L750" s="321"/>
      <c r="M750" s="321"/>
      <c r="N750" s="321"/>
      <c r="O750" s="321"/>
      <c r="P750" s="294"/>
      <c r="Q750" s="294"/>
    </row>
    <row r="751" spans="1:17" ht="12" customHeight="1">
      <c r="A751" s="320" t="s">
        <v>1510</v>
      </c>
      <c r="B751" s="321" t="s">
        <v>1511</v>
      </c>
      <c r="C751" s="321" t="s">
        <v>1490</v>
      </c>
      <c r="D751" s="321">
        <v>62</v>
      </c>
      <c r="E751" s="319">
        <v>8749</v>
      </c>
      <c r="F751" s="322">
        <v>12.3094958968347</v>
      </c>
      <c r="G751" s="323">
        <v>2.375851996105161</v>
      </c>
      <c r="H751" s="323">
        <v>4.696969696969696</v>
      </c>
      <c r="I751" s="323">
        <v>2.13</v>
      </c>
      <c r="J751" s="323">
        <v>0.7764</v>
      </c>
      <c r="K751" s="321"/>
      <c r="L751" s="321"/>
      <c r="M751" s="321"/>
      <c r="N751" s="321"/>
      <c r="O751" s="321"/>
      <c r="P751" s="294"/>
      <c r="Q751" s="294"/>
    </row>
    <row r="752" spans="1:17" ht="12" customHeight="1">
      <c r="A752" s="320" t="s">
        <v>1512</v>
      </c>
      <c r="B752" s="321" t="s">
        <v>1513</v>
      </c>
      <c r="C752" s="321" t="s">
        <v>1490</v>
      </c>
      <c r="D752" s="321">
        <v>1183</v>
      </c>
      <c r="E752" s="319">
        <v>5548</v>
      </c>
      <c r="F752" s="322">
        <v>12.3094958968347</v>
      </c>
      <c r="G752" s="323">
        <v>2.375851996105161</v>
      </c>
      <c r="H752" s="323">
        <v>4.696969696969696</v>
      </c>
      <c r="I752" s="323">
        <v>2.13</v>
      </c>
      <c r="J752" s="323">
        <v>0.7764</v>
      </c>
      <c r="K752" s="321"/>
      <c r="L752" s="321"/>
      <c r="M752" s="321"/>
      <c r="N752" s="321"/>
      <c r="O752" s="321"/>
      <c r="P752" s="294"/>
      <c r="Q752" s="294"/>
    </row>
    <row r="753" spans="1:17" ht="12" customHeight="1">
      <c r="A753" s="320" t="s">
        <v>1514</v>
      </c>
      <c r="B753" s="321" t="s">
        <v>533</v>
      </c>
      <c r="C753" s="321" t="s">
        <v>1490</v>
      </c>
      <c r="D753" s="321">
        <v>1183</v>
      </c>
      <c r="E753" s="319">
        <v>5548</v>
      </c>
      <c r="F753" s="322">
        <v>12.3094958968347</v>
      </c>
      <c r="G753" s="323">
        <v>2.375851996105161</v>
      </c>
      <c r="H753" s="323">
        <v>4.696969696969696</v>
      </c>
      <c r="I753" s="323">
        <v>2.13</v>
      </c>
      <c r="J753" s="323">
        <v>0.7764</v>
      </c>
      <c r="K753" s="321"/>
      <c r="L753" s="321"/>
      <c r="M753" s="321"/>
      <c r="N753" s="321"/>
      <c r="O753" s="321"/>
      <c r="P753" s="294"/>
      <c r="Q753" s="294"/>
    </row>
    <row r="754" spans="1:17" ht="12" customHeight="1">
      <c r="A754" s="320" t="s">
        <v>1515</v>
      </c>
      <c r="B754" s="321" t="s">
        <v>1516</v>
      </c>
      <c r="C754" s="321" t="s">
        <v>1490</v>
      </c>
      <c r="D754" s="321">
        <v>1183</v>
      </c>
      <c r="E754" s="319">
        <v>5548</v>
      </c>
      <c r="F754" s="322">
        <v>12.3094958968347</v>
      </c>
      <c r="G754" s="323">
        <v>2.375851996105161</v>
      </c>
      <c r="H754" s="323">
        <v>4.696969696969696</v>
      </c>
      <c r="I754" s="323">
        <v>2.13</v>
      </c>
      <c r="J754" s="323">
        <v>0.7764</v>
      </c>
      <c r="K754" s="321"/>
      <c r="L754" s="321"/>
      <c r="M754" s="321"/>
      <c r="N754" s="321"/>
      <c r="O754" s="321"/>
      <c r="P754" s="294"/>
      <c r="Q754" s="294"/>
    </row>
    <row r="755" spans="1:17" ht="12" customHeight="1">
      <c r="A755" s="320" t="s">
        <v>1517</v>
      </c>
      <c r="B755" s="321" t="s">
        <v>1518</v>
      </c>
      <c r="C755" s="321" t="s">
        <v>1490</v>
      </c>
      <c r="D755" s="321">
        <v>1183</v>
      </c>
      <c r="E755" s="319">
        <v>5548</v>
      </c>
      <c r="F755" s="322">
        <v>12.3094958968347</v>
      </c>
      <c r="G755" s="323">
        <v>2.375851996105161</v>
      </c>
      <c r="H755" s="323">
        <v>4.696969696969696</v>
      </c>
      <c r="I755" s="323">
        <v>2.13</v>
      </c>
      <c r="J755" s="323">
        <v>0.7764</v>
      </c>
      <c r="K755" s="321"/>
      <c r="L755" s="321"/>
      <c r="M755" s="321"/>
      <c r="N755" s="321"/>
      <c r="O755" s="321"/>
      <c r="P755" s="294"/>
      <c r="Q755" s="294"/>
    </row>
    <row r="756" spans="1:17" ht="12" customHeight="1">
      <c r="A756" s="320" t="s">
        <v>1519</v>
      </c>
      <c r="B756" s="321" t="s">
        <v>1520</v>
      </c>
      <c r="C756" s="321" t="s">
        <v>1521</v>
      </c>
      <c r="D756" s="321">
        <v>285</v>
      </c>
      <c r="E756" s="319">
        <v>7326</v>
      </c>
      <c r="F756" s="322">
        <v>9.964830011723329</v>
      </c>
      <c r="G756" s="323">
        <v>3.3300876338851024</v>
      </c>
      <c r="H756" s="323">
        <v>4.696969696969696</v>
      </c>
      <c r="I756" s="323">
        <v>2.13</v>
      </c>
      <c r="J756" s="323">
        <v>0.5532</v>
      </c>
      <c r="K756" s="321"/>
      <c r="L756" s="321"/>
      <c r="M756" s="321"/>
      <c r="N756" s="321"/>
      <c r="O756" s="321"/>
      <c r="P756" s="294"/>
      <c r="Q756" s="294"/>
    </row>
    <row r="757" spans="1:17" ht="12" customHeight="1">
      <c r="A757" s="320" t="s">
        <v>1522</v>
      </c>
      <c r="B757" s="321" t="s">
        <v>1523</v>
      </c>
      <c r="C757" s="321" t="s">
        <v>1521</v>
      </c>
      <c r="D757" s="321">
        <v>386</v>
      </c>
      <c r="E757" s="319">
        <v>8031</v>
      </c>
      <c r="F757" s="322">
        <v>9.964830011723329</v>
      </c>
      <c r="G757" s="323">
        <v>3.3300876338851024</v>
      </c>
      <c r="H757" s="323">
        <v>4.696969696969696</v>
      </c>
      <c r="I757" s="323">
        <v>2.13</v>
      </c>
      <c r="J757" s="323">
        <v>0.5532</v>
      </c>
      <c r="K757" s="321"/>
      <c r="L757" s="321"/>
      <c r="M757" s="321"/>
      <c r="N757" s="321"/>
      <c r="O757" s="321"/>
      <c r="P757" s="294"/>
      <c r="Q757" s="294"/>
    </row>
    <row r="758" spans="1:17" ht="12" customHeight="1">
      <c r="A758" s="320" t="s">
        <v>1524</v>
      </c>
      <c r="B758" s="321" t="s">
        <v>1525</v>
      </c>
      <c r="C758" s="321" t="s">
        <v>1521</v>
      </c>
      <c r="D758" s="321">
        <v>713</v>
      </c>
      <c r="E758" s="319">
        <v>6729</v>
      </c>
      <c r="F758" s="322">
        <v>9.964830011723329</v>
      </c>
      <c r="G758" s="323">
        <v>3.3300876338851024</v>
      </c>
      <c r="H758" s="323">
        <v>4.696969696969696</v>
      </c>
      <c r="I758" s="323">
        <v>2.13</v>
      </c>
      <c r="J758" s="323">
        <v>0.5532</v>
      </c>
      <c r="K758" s="321"/>
      <c r="L758" s="321"/>
      <c r="M758" s="321"/>
      <c r="N758" s="321"/>
      <c r="O758" s="321"/>
      <c r="P758" s="294"/>
      <c r="Q758" s="294"/>
    </row>
    <row r="759" spans="1:17" ht="12" customHeight="1">
      <c r="A759" s="320" t="s">
        <v>1526</v>
      </c>
      <c r="B759" s="321" t="s">
        <v>1527</v>
      </c>
      <c r="C759" s="321" t="s">
        <v>1521</v>
      </c>
      <c r="D759" s="321">
        <v>285</v>
      </c>
      <c r="E759" s="319">
        <v>7326</v>
      </c>
      <c r="F759" s="322">
        <v>9.964830011723329</v>
      </c>
      <c r="G759" s="323">
        <v>3.3300876338851024</v>
      </c>
      <c r="H759" s="323">
        <v>4.696969696969696</v>
      </c>
      <c r="I759" s="323">
        <v>2.13</v>
      </c>
      <c r="J759" s="323">
        <v>0.5532</v>
      </c>
      <c r="K759" s="321"/>
      <c r="L759" s="321"/>
      <c r="M759" s="321"/>
      <c r="N759" s="321"/>
      <c r="O759" s="321"/>
      <c r="P759" s="294"/>
      <c r="Q759" s="294"/>
    </row>
    <row r="760" spans="1:17" ht="12" customHeight="1">
      <c r="A760" s="320" t="s">
        <v>1528</v>
      </c>
      <c r="B760" s="321" t="s">
        <v>1529</v>
      </c>
      <c r="C760" s="321" t="s">
        <v>1521</v>
      </c>
      <c r="D760" s="321">
        <v>479</v>
      </c>
      <c r="E760" s="319">
        <v>7889</v>
      </c>
      <c r="F760" s="322">
        <v>9.964830011723329</v>
      </c>
      <c r="G760" s="323">
        <v>3.3300876338851024</v>
      </c>
      <c r="H760" s="323">
        <v>4.696969696969696</v>
      </c>
      <c r="I760" s="323">
        <v>2.13</v>
      </c>
      <c r="J760" s="323">
        <v>0.5532</v>
      </c>
      <c r="K760" s="321"/>
      <c r="L760" s="321"/>
      <c r="M760" s="321"/>
      <c r="N760" s="321"/>
      <c r="O760" s="321"/>
      <c r="P760" s="294"/>
      <c r="Q760" s="294"/>
    </row>
    <row r="761" spans="1:17" ht="12" customHeight="1">
      <c r="A761" s="320" t="s">
        <v>1530</v>
      </c>
      <c r="B761" s="321" t="s">
        <v>1531</v>
      </c>
      <c r="C761" s="321" t="s">
        <v>1521</v>
      </c>
      <c r="D761" s="321">
        <v>479</v>
      </c>
      <c r="E761" s="319">
        <v>7889</v>
      </c>
      <c r="F761" s="322">
        <v>9.964830011723329</v>
      </c>
      <c r="G761" s="323">
        <v>3.3300876338851024</v>
      </c>
      <c r="H761" s="323">
        <v>4.696969696969696</v>
      </c>
      <c r="I761" s="323">
        <v>2.13</v>
      </c>
      <c r="J761" s="323">
        <v>0.5532</v>
      </c>
      <c r="K761" s="321"/>
      <c r="L761" s="321"/>
      <c r="M761" s="321"/>
      <c r="N761" s="321"/>
      <c r="O761" s="321"/>
      <c r="P761" s="294"/>
      <c r="Q761" s="294"/>
    </row>
    <row r="762" spans="1:17" ht="12" customHeight="1">
      <c r="A762" s="320" t="s">
        <v>1532</v>
      </c>
      <c r="B762" s="321" t="s">
        <v>1533</v>
      </c>
      <c r="C762" s="321" t="s">
        <v>1521</v>
      </c>
      <c r="D762" s="321">
        <v>439</v>
      </c>
      <c r="E762" s="319">
        <v>7804</v>
      </c>
      <c r="F762" s="322">
        <v>9.964830011723329</v>
      </c>
      <c r="G762" s="323">
        <v>3.3300876338851024</v>
      </c>
      <c r="H762" s="323">
        <v>4.696969696969696</v>
      </c>
      <c r="I762" s="323">
        <v>2.13</v>
      </c>
      <c r="J762" s="323">
        <v>0.5532</v>
      </c>
      <c r="K762" s="321"/>
      <c r="L762" s="321"/>
      <c r="M762" s="321"/>
      <c r="N762" s="321"/>
      <c r="O762" s="321"/>
      <c r="P762" s="294"/>
      <c r="Q762" s="294"/>
    </row>
    <row r="763" spans="1:17" ht="12" customHeight="1">
      <c r="A763" s="320" t="s">
        <v>1534</v>
      </c>
      <c r="B763" s="321" t="s">
        <v>1535</v>
      </c>
      <c r="C763" s="321" t="s">
        <v>1521</v>
      </c>
      <c r="D763" s="321">
        <v>445</v>
      </c>
      <c r="E763" s="319">
        <v>7682</v>
      </c>
      <c r="F763" s="322">
        <v>9.964830011723329</v>
      </c>
      <c r="G763" s="323">
        <v>3.3300876338851024</v>
      </c>
      <c r="H763" s="323">
        <v>4.696969696969696</v>
      </c>
      <c r="I763" s="323">
        <v>2.13</v>
      </c>
      <c r="J763" s="323">
        <v>0.5532</v>
      </c>
      <c r="K763" s="321"/>
      <c r="L763" s="321"/>
      <c r="M763" s="321"/>
      <c r="N763" s="321"/>
      <c r="O763" s="321"/>
      <c r="P763" s="294"/>
      <c r="Q763" s="294"/>
    </row>
    <row r="764" spans="1:17" ht="12" customHeight="1">
      <c r="A764" s="320" t="s">
        <v>1536</v>
      </c>
      <c r="B764" s="321" t="s">
        <v>1537</v>
      </c>
      <c r="C764" s="321" t="s">
        <v>1521</v>
      </c>
      <c r="D764" s="321">
        <v>439</v>
      </c>
      <c r="E764" s="319">
        <v>7804</v>
      </c>
      <c r="F764" s="322">
        <v>9.964830011723329</v>
      </c>
      <c r="G764" s="323">
        <v>3.3300876338851024</v>
      </c>
      <c r="H764" s="323">
        <v>4.696969696969696</v>
      </c>
      <c r="I764" s="323">
        <v>2.13</v>
      </c>
      <c r="J764" s="323">
        <v>0.5532</v>
      </c>
      <c r="K764" s="321"/>
      <c r="L764" s="321"/>
      <c r="M764" s="321"/>
      <c r="N764" s="321"/>
      <c r="O764" s="321"/>
      <c r="P764" s="294"/>
      <c r="Q764" s="294"/>
    </row>
    <row r="765" spans="1:17" ht="12" customHeight="1">
      <c r="A765" s="320" t="s">
        <v>1538</v>
      </c>
      <c r="B765" s="321" t="s">
        <v>1539</v>
      </c>
      <c r="C765" s="321" t="s">
        <v>1521</v>
      </c>
      <c r="D765" s="321">
        <v>479</v>
      </c>
      <c r="E765" s="319">
        <v>7889</v>
      </c>
      <c r="F765" s="322">
        <v>9.964830011723329</v>
      </c>
      <c r="G765" s="323">
        <v>3.3300876338851024</v>
      </c>
      <c r="H765" s="323">
        <v>4.696969696969696</v>
      </c>
      <c r="I765" s="323">
        <v>2.13</v>
      </c>
      <c r="J765" s="323">
        <v>0.5532</v>
      </c>
      <c r="K765" s="321"/>
      <c r="L765" s="321"/>
      <c r="M765" s="321"/>
      <c r="N765" s="321"/>
      <c r="O765" s="321"/>
      <c r="P765" s="294"/>
      <c r="Q765" s="294"/>
    </row>
    <row r="766" spans="1:17" ht="12" customHeight="1">
      <c r="A766" s="320" t="s">
        <v>1540</v>
      </c>
      <c r="B766" s="321" t="s">
        <v>846</v>
      </c>
      <c r="C766" s="321" t="s">
        <v>1521</v>
      </c>
      <c r="D766" s="321">
        <v>479</v>
      </c>
      <c r="E766" s="319">
        <v>7889</v>
      </c>
      <c r="F766" s="322">
        <v>9.964830011723329</v>
      </c>
      <c r="G766" s="323">
        <v>3.3300876338851024</v>
      </c>
      <c r="H766" s="323">
        <v>4.696969696969696</v>
      </c>
      <c r="I766" s="323">
        <v>2.13</v>
      </c>
      <c r="J766" s="323">
        <v>0.5532</v>
      </c>
      <c r="K766" s="321"/>
      <c r="L766" s="321"/>
      <c r="M766" s="321"/>
      <c r="N766" s="321"/>
      <c r="O766" s="321"/>
      <c r="P766" s="294"/>
      <c r="Q766" s="294"/>
    </row>
    <row r="767" spans="1:17" ht="12" customHeight="1">
      <c r="A767" s="320" t="s">
        <v>1541</v>
      </c>
      <c r="B767" s="321" t="s">
        <v>1542</v>
      </c>
      <c r="C767" s="321" t="s">
        <v>1521</v>
      </c>
      <c r="D767" s="321">
        <v>479</v>
      </c>
      <c r="E767" s="319">
        <v>7889</v>
      </c>
      <c r="F767" s="322">
        <v>9.964830011723329</v>
      </c>
      <c r="G767" s="323">
        <v>3.3300876338851024</v>
      </c>
      <c r="H767" s="323">
        <v>4.696969696969696</v>
      </c>
      <c r="I767" s="323">
        <v>2.13</v>
      </c>
      <c r="J767" s="323">
        <v>0.5532</v>
      </c>
      <c r="K767" s="321"/>
      <c r="L767" s="321"/>
      <c r="M767" s="321"/>
      <c r="N767" s="321"/>
      <c r="O767" s="321"/>
      <c r="P767" s="294"/>
      <c r="Q767" s="294"/>
    </row>
    <row r="768" spans="1:17" ht="12" customHeight="1">
      <c r="A768" s="320" t="s">
        <v>1543</v>
      </c>
      <c r="B768" s="321" t="s">
        <v>1544</v>
      </c>
      <c r="C768" s="321" t="s">
        <v>1545</v>
      </c>
      <c r="D768" s="321">
        <v>421</v>
      </c>
      <c r="E768" s="319">
        <v>7180</v>
      </c>
      <c r="F768" s="322">
        <v>7.91324736225088</v>
      </c>
      <c r="G768" s="323">
        <v>3.008763388510224</v>
      </c>
      <c r="H768" s="323">
        <v>4.696969696969696</v>
      </c>
      <c r="I768" s="323">
        <v>2.13</v>
      </c>
      <c r="J768" s="323">
        <v>0</v>
      </c>
      <c r="K768" s="321"/>
      <c r="L768" s="321"/>
      <c r="M768" s="321"/>
      <c r="N768" s="321"/>
      <c r="O768" s="321"/>
      <c r="P768" s="294"/>
      <c r="Q768" s="294"/>
    </row>
    <row r="769" spans="1:17" ht="12" customHeight="1">
      <c r="A769" s="320" t="s">
        <v>1546</v>
      </c>
      <c r="B769" s="321" t="s">
        <v>1547</v>
      </c>
      <c r="C769" s="321" t="s">
        <v>1545</v>
      </c>
      <c r="D769" s="321">
        <v>421</v>
      </c>
      <c r="E769" s="319">
        <v>7180</v>
      </c>
      <c r="F769" s="322">
        <v>7.91324736225088</v>
      </c>
      <c r="G769" s="323">
        <v>3.008763388510224</v>
      </c>
      <c r="H769" s="323">
        <v>4.696969696969696</v>
      </c>
      <c r="I769" s="323">
        <v>2.13</v>
      </c>
      <c r="J769" s="323">
        <v>0</v>
      </c>
      <c r="K769" s="321"/>
      <c r="L769" s="321"/>
      <c r="M769" s="321"/>
      <c r="N769" s="321"/>
      <c r="O769" s="321"/>
      <c r="P769" s="294"/>
      <c r="Q769" s="294"/>
    </row>
    <row r="770" spans="1:17" ht="12" customHeight="1">
      <c r="A770" s="320" t="s">
        <v>1548</v>
      </c>
      <c r="B770" s="321" t="s">
        <v>1549</v>
      </c>
      <c r="C770" s="321" t="s">
        <v>1545</v>
      </c>
      <c r="D770" s="321">
        <v>421</v>
      </c>
      <c r="E770" s="319">
        <v>7180</v>
      </c>
      <c r="F770" s="322">
        <v>7.91324736225088</v>
      </c>
      <c r="G770" s="323">
        <v>3.008763388510224</v>
      </c>
      <c r="H770" s="323">
        <v>4.696969696969696</v>
      </c>
      <c r="I770" s="323">
        <v>2.13</v>
      </c>
      <c r="J770" s="323">
        <v>0</v>
      </c>
      <c r="K770" s="321"/>
      <c r="L770" s="321"/>
      <c r="M770" s="321"/>
      <c r="N770" s="321"/>
      <c r="O770" s="321"/>
      <c r="P770" s="294"/>
      <c r="Q770" s="294"/>
    </row>
    <row r="771" spans="1:17" ht="12" customHeight="1">
      <c r="A771" s="320" t="s">
        <v>1550</v>
      </c>
      <c r="B771" s="321" t="s">
        <v>1551</v>
      </c>
      <c r="C771" s="321" t="s">
        <v>1545</v>
      </c>
      <c r="D771" s="321">
        <v>814</v>
      </c>
      <c r="E771" s="319">
        <v>5270</v>
      </c>
      <c r="F771" s="322">
        <v>7.91324736225088</v>
      </c>
      <c r="G771" s="323">
        <v>3.008763388510224</v>
      </c>
      <c r="H771" s="323">
        <v>4.696969696969696</v>
      </c>
      <c r="I771" s="323">
        <v>2.13</v>
      </c>
      <c r="J771" s="323">
        <v>0</v>
      </c>
      <c r="K771" s="321"/>
      <c r="L771" s="321"/>
      <c r="M771" s="321"/>
      <c r="N771" s="321"/>
      <c r="O771" s="321"/>
      <c r="P771" s="294"/>
      <c r="Q771" s="294"/>
    </row>
    <row r="772" spans="1:17" ht="12" customHeight="1">
      <c r="A772" s="320" t="s">
        <v>1552</v>
      </c>
      <c r="B772" s="321" t="s">
        <v>1553</v>
      </c>
      <c r="C772" s="321" t="s">
        <v>1545</v>
      </c>
      <c r="D772" s="321">
        <v>754</v>
      </c>
      <c r="E772" s="319">
        <v>5861</v>
      </c>
      <c r="F772" s="322">
        <v>7.91324736225088</v>
      </c>
      <c r="G772" s="323">
        <v>3.008763388510224</v>
      </c>
      <c r="H772" s="323">
        <v>4.696969696969696</v>
      </c>
      <c r="I772" s="323">
        <v>2.13</v>
      </c>
      <c r="J772" s="323">
        <v>0</v>
      </c>
      <c r="K772" s="321"/>
      <c r="L772" s="321"/>
      <c r="M772" s="321"/>
      <c r="N772" s="321"/>
      <c r="O772" s="321"/>
      <c r="P772" s="294"/>
      <c r="Q772" s="294"/>
    </row>
    <row r="773" spans="1:17" ht="12" customHeight="1">
      <c r="A773" s="320" t="s">
        <v>1554</v>
      </c>
      <c r="B773" s="321" t="s">
        <v>1553</v>
      </c>
      <c r="C773" s="321" t="s">
        <v>1545</v>
      </c>
      <c r="D773" s="321">
        <v>754</v>
      </c>
      <c r="E773" s="319">
        <v>5861</v>
      </c>
      <c r="F773" s="322">
        <v>7.91324736225088</v>
      </c>
      <c r="G773" s="323">
        <v>3.008763388510224</v>
      </c>
      <c r="H773" s="323">
        <v>4.696969696969696</v>
      </c>
      <c r="I773" s="323">
        <v>2.13</v>
      </c>
      <c r="J773" s="323">
        <v>0</v>
      </c>
      <c r="K773" s="321"/>
      <c r="L773" s="321"/>
      <c r="M773" s="321"/>
      <c r="N773" s="321"/>
      <c r="O773" s="321"/>
      <c r="P773" s="294"/>
      <c r="Q773" s="294"/>
    </row>
    <row r="774" spans="1:17" ht="12" customHeight="1">
      <c r="A774" s="320" t="s">
        <v>1555</v>
      </c>
      <c r="B774" s="321" t="s">
        <v>1556</v>
      </c>
      <c r="C774" s="321" t="s">
        <v>1545</v>
      </c>
      <c r="D774" s="321">
        <v>398</v>
      </c>
      <c r="E774" s="319">
        <v>6842</v>
      </c>
      <c r="F774" s="322">
        <v>7.91324736225088</v>
      </c>
      <c r="G774" s="323">
        <v>3.008763388510224</v>
      </c>
      <c r="H774" s="323">
        <v>4.696969696969696</v>
      </c>
      <c r="I774" s="323">
        <v>2.13</v>
      </c>
      <c r="J774" s="323">
        <v>0</v>
      </c>
      <c r="K774" s="321"/>
      <c r="L774" s="321"/>
      <c r="M774" s="321"/>
      <c r="N774" s="321"/>
      <c r="O774" s="321"/>
      <c r="P774" s="294"/>
      <c r="Q774" s="294"/>
    </row>
    <row r="775" spans="1:17" ht="12" customHeight="1">
      <c r="A775" s="320" t="s">
        <v>1557</v>
      </c>
      <c r="B775" s="321" t="s">
        <v>1558</v>
      </c>
      <c r="C775" s="321" t="s">
        <v>1559</v>
      </c>
      <c r="D775" s="321">
        <v>1047</v>
      </c>
      <c r="E775" s="319">
        <v>5765</v>
      </c>
      <c r="F775" s="322">
        <v>9.671746776084408</v>
      </c>
      <c r="G775" s="323">
        <v>3.6124634858812077</v>
      </c>
      <c r="H775" s="323">
        <v>4.696969696969696</v>
      </c>
      <c r="I775" s="323">
        <v>2.13</v>
      </c>
      <c r="J775" s="323">
        <v>1.0388</v>
      </c>
      <c r="K775" s="321"/>
      <c r="L775" s="321"/>
      <c r="M775" s="321"/>
      <c r="N775" s="321"/>
      <c r="O775" s="321"/>
      <c r="P775" s="294"/>
      <c r="Q775" s="294"/>
    </row>
    <row r="776" spans="1:17" ht="12" customHeight="1">
      <c r="A776" s="320" t="s">
        <v>1560</v>
      </c>
      <c r="B776" s="321" t="s">
        <v>1561</v>
      </c>
      <c r="C776" s="321" t="s">
        <v>1559</v>
      </c>
      <c r="D776" s="321">
        <v>1047</v>
      </c>
      <c r="E776" s="319">
        <v>5765</v>
      </c>
      <c r="F776" s="322">
        <v>9.671746776084408</v>
      </c>
      <c r="G776" s="323">
        <v>3.6124634858812077</v>
      </c>
      <c r="H776" s="323">
        <v>4.696969696969696</v>
      </c>
      <c r="I776" s="323">
        <v>2.13</v>
      </c>
      <c r="J776" s="323">
        <v>1.0388</v>
      </c>
      <c r="K776" s="321"/>
      <c r="L776" s="321"/>
      <c r="M776" s="321"/>
      <c r="N776" s="321"/>
      <c r="O776" s="321"/>
      <c r="P776" s="294"/>
      <c r="Q776" s="294"/>
    </row>
    <row r="777" spans="1:17" ht="12" customHeight="1">
      <c r="A777" s="320" t="s">
        <v>1562</v>
      </c>
      <c r="B777" s="321" t="s">
        <v>1563</v>
      </c>
      <c r="C777" s="321" t="s">
        <v>1559</v>
      </c>
      <c r="D777" s="321">
        <v>1047</v>
      </c>
      <c r="E777" s="319">
        <v>5765</v>
      </c>
      <c r="F777" s="322">
        <v>9.671746776084408</v>
      </c>
      <c r="G777" s="323">
        <v>3.6124634858812077</v>
      </c>
      <c r="H777" s="323">
        <v>4.696969696969696</v>
      </c>
      <c r="I777" s="323">
        <v>2.13</v>
      </c>
      <c r="J777" s="323">
        <v>1.0388</v>
      </c>
      <c r="K777" s="321"/>
      <c r="L777" s="321"/>
      <c r="M777" s="321"/>
      <c r="N777" s="321"/>
      <c r="O777" s="321"/>
      <c r="P777" s="294"/>
      <c r="Q777" s="294"/>
    </row>
    <row r="778" spans="1:17" ht="12" customHeight="1">
      <c r="A778" s="320" t="s">
        <v>1564</v>
      </c>
      <c r="B778" s="321" t="s">
        <v>1565</v>
      </c>
      <c r="C778" s="321" t="s">
        <v>1559</v>
      </c>
      <c r="D778" s="321">
        <v>1047</v>
      </c>
      <c r="E778" s="319">
        <v>5765</v>
      </c>
      <c r="F778" s="322">
        <v>9.671746776084408</v>
      </c>
      <c r="G778" s="323">
        <v>3.6124634858812077</v>
      </c>
      <c r="H778" s="323">
        <v>4.696969696969696</v>
      </c>
      <c r="I778" s="323">
        <v>2.13</v>
      </c>
      <c r="J778" s="323">
        <v>1.0388</v>
      </c>
      <c r="K778" s="321"/>
      <c r="L778" s="321"/>
      <c r="M778" s="321"/>
      <c r="N778" s="321"/>
      <c r="O778" s="321"/>
      <c r="P778" s="294"/>
      <c r="Q778" s="294"/>
    </row>
    <row r="779" spans="1:17" ht="12" customHeight="1">
      <c r="A779" s="320" t="s">
        <v>1566</v>
      </c>
      <c r="B779" s="321" t="s">
        <v>1567</v>
      </c>
      <c r="C779" s="321" t="s">
        <v>1559</v>
      </c>
      <c r="D779" s="321">
        <v>1183</v>
      </c>
      <c r="E779" s="319">
        <v>5548</v>
      </c>
      <c r="F779" s="322">
        <v>9.671746776084408</v>
      </c>
      <c r="G779" s="323">
        <v>3.6124634858812077</v>
      </c>
      <c r="H779" s="323">
        <v>4.696969696969696</v>
      </c>
      <c r="I779" s="323">
        <v>2.13</v>
      </c>
      <c r="J779" s="323">
        <v>1.0388</v>
      </c>
      <c r="K779" s="321"/>
      <c r="L779" s="321"/>
      <c r="M779" s="321"/>
      <c r="N779" s="321"/>
      <c r="O779" s="321"/>
      <c r="P779" s="294"/>
      <c r="Q779" s="294"/>
    </row>
    <row r="780" spans="1:17" ht="12" customHeight="1">
      <c r="A780" s="320" t="s">
        <v>1568</v>
      </c>
      <c r="B780" s="321" t="s">
        <v>1569</v>
      </c>
      <c r="C780" s="321" t="s">
        <v>1559</v>
      </c>
      <c r="D780" s="321">
        <v>1047</v>
      </c>
      <c r="E780" s="319">
        <v>5765</v>
      </c>
      <c r="F780" s="322">
        <v>9.671746776084408</v>
      </c>
      <c r="G780" s="323">
        <v>3.6124634858812077</v>
      </c>
      <c r="H780" s="323">
        <v>4.696969696969696</v>
      </c>
      <c r="I780" s="323">
        <v>2.13</v>
      </c>
      <c r="J780" s="323">
        <v>1.0388</v>
      </c>
      <c r="K780" s="321"/>
      <c r="L780" s="321"/>
      <c r="M780" s="321"/>
      <c r="N780" s="321"/>
      <c r="O780" s="321"/>
      <c r="P780" s="294"/>
      <c r="Q780" s="294"/>
    </row>
    <row r="781" spans="1:17" ht="12" customHeight="1">
      <c r="A781" s="320" t="s">
        <v>1570</v>
      </c>
      <c r="B781" s="321" t="s">
        <v>1571</v>
      </c>
      <c r="C781" s="321" t="s">
        <v>1559</v>
      </c>
      <c r="D781" s="321">
        <v>647</v>
      </c>
      <c r="E781" s="319">
        <v>6511</v>
      </c>
      <c r="F781" s="322">
        <v>9.671746776084408</v>
      </c>
      <c r="G781" s="323">
        <v>3.6124634858812077</v>
      </c>
      <c r="H781" s="323">
        <v>4.696969696969696</v>
      </c>
      <c r="I781" s="323">
        <v>2.13</v>
      </c>
      <c r="J781" s="323">
        <v>1.0388</v>
      </c>
      <c r="K781" s="321"/>
      <c r="L781" s="321"/>
      <c r="M781" s="321"/>
      <c r="N781" s="321"/>
      <c r="O781" s="321"/>
      <c r="P781" s="294"/>
      <c r="Q781" s="294"/>
    </row>
    <row r="782" spans="1:17" ht="12" customHeight="1">
      <c r="A782" s="320" t="s">
        <v>1572</v>
      </c>
      <c r="B782" s="321" t="s">
        <v>1573</v>
      </c>
      <c r="C782" s="321" t="s">
        <v>1574</v>
      </c>
      <c r="D782" s="321">
        <v>4162</v>
      </c>
      <c r="E782" s="319">
        <v>1350</v>
      </c>
      <c r="F782" s="322">
        <v>14.654161781946073</v>
      </c>
      <c r="G782" s="323">
        <v>3.14508276533593</v>
      </c>
      <c r="H782" s="323">
        <v>4.7979797979797985</v>
      </c>
      <c r="I782" s="323">
        <v>2.064266150043423</v>
      </c>
      <c r="J782" s="323">
        <v>1.0848000000000002</v>
      </c>
      <c r="K782" s="321"/>
      <c r="L782" s="321"/>
      <c r="M782" s="321"/>
      <c r="N782" s="321"/>
      <c r="O782" s="321"/>
      <c r="P782" s="294"/>
      <c r="Q782" s="294"/>
    </row>
    <row r="783" spans="1:17" ht="12" customHeight="1">
      <c r="A783" s="320" t="s">
        <v>1575</v>
      </c>
      <c r="B783" s="321" t="s">
        <v>1573</v>
      </c>
      <c r="C783" s="321" t="s">
        <v>1574</v>
      </c>
      <c r="D783" s="321">
        <v>4162</v>
      </c>
      <c r="E783" s="319">
        <v>1350</v>
      </c>
      <c r="F783" s="322">
        <v>14.654161781946073</v>
      </c>
      <c r="G783" s="323">
        <v>3.14508276533593</v>
      </c>
      <c r="H783" s="323">
        <v>4.7979797979797985</v>
      </c>
      <c r="I783" s="323">
        <v>2.064266150043423</v>
      </c>
      <c r="J783" s="323">
        <v>1.0848000000000002</v>
      </c>
      <c r="K783" s="321"/>
      <c r="L783" s="321"/>
      <c r="M783" s="321"/>
      <c r="N783" s="321"/>
      <c r="O783" s="321"/>
      <c r="P783" s="294"/>
      <c r="Q783" s="294"/>
    </row>
    <row r="784" spans="1:17" ht="12" customHeight="1">
      <c r="A784" s="320" t="s">
        <v>1576</v>
      </c>
      <c r="B784" s="321" t="s">
        <v>1577</v>
      </c>
      <c r="C784" s="321" t="s">
        <v>1574</v>
      </c>
      <c r="D784" s="321">
        <v>2954</v>
      </c>
      <c r="E784" s="319">
        <v>1678</v>
      </c>
      <c r="F784" s="322">
        <v>14.654161781946073</v>
      </c>
      <c r="G784" s="323">
        <v>3.14508276533593</v>
      </c>
      <c r="H784" s="323">
        <v>4.7979797979797985</v>
      </c>
      <c r="I784" s="323">
        <v>2.064266150043423</v>
      </c>
      <c r="J784" s="323">
        <v>1.0848000000000002</v>
      </c>
      <c r="K784" s="321"/>
      <c r="L784" s="321"/>
      <c r="M784" s="321"/>
      <c r="N784" s="321"/>
      <c r="O784" s="321"/>
      <c r="P784" s="294"/>
      <c r="Q784" s="294"/>
    </row>
    <row r="785" spans="1:17" ht="12" customHeight="1">
      <c r="A785" s="320" t="s">
        <v>1578</v>
      </c>
      <c r="B785" s="321" t="s">
        <v>1579</v>
      </c>
      <c r="C785" s="321" t="s">
        <v>1574</v>
      </c>
      <c r="D785" s="321">
        <v>4305</v>
      </c>
      <c r="E785" s="319">
        <v>927</v>
      </c>
      <c r="F785" s="322">
        <v>14.654161781946073</v>
      </c>
      <c r="G785" s="323">
        <v>3.14508276533593</v>
      </c>
      <c r="H785" s="323">
        <v>4.7979797979797985</v>
      </c>
      <c r="I785" s="323">
        <v>2.064266150043423</v>
      </c>
      <c r="J785" s="323">
        <v>1.0848000000000002</v>
      </c>
      <c r="K785" s="321"/>
      <c r="L785" s="321"/>
      <c r="M785" s="321"/>
      <c r="N785" s="321"/>
      <c r="O785" s="321"/>
      <c r="P785" s="294"/>
      <c r="Q785" s="294"/>
    </row>
    <row r="786" spans="1:17" ht="12" customHeight="1">
      <c r="A786" s="320" t="s">
        <v>1580</v>
      </c>
      <c r="B786" s="321" t="s">
        <v>1581</v>
      </c>
      <c r="C786" s="321" t="s">
        <v>1574</v>
      </c>
      <c r="D786" s="321">
        <v>2954</v>
      </c>
      <c r="E786" s="319">
        <v>1678</v>
      </c>
      <c r="F786" s="322">
        <v>14.654161781946073</v>
      </c>
      <c r="G786" s="323">
        <v>3.14508276533593</v>
      </c>
      <c r="H786" s="323">
        <v>4.7979797979797985</v>
      </c>
      <c r="I786" s="323">
        <v>2.064266150043423</v>
      </c>
      <c r="J786" s="323">
        <v>1.0848000000000002</v>
      </c>
      <c r="K786" s="321"/>
      <c r="L786" s="321"/>
      <c r="M786" s="321"/>
      <c r="N786" s="321"/>
      <c r="O786" s="321"/>
      <c r="P786" s="294"/>
      <c r="Q786" s="294"/>
    </row>
    <row r="787" spans="1:17" ht="12" customHeight="1">
      <c r="A787" s="320" t="s">
        <v>1582</v>
      </c>
      <c r="B787" s="321" t="s">
        <v>1583</v>
      </c>
      <c r="C787" s="321" t="s">
        <v>1574</v>
      </c>
      <c r="D787" s="321">
        <v>2954</v>
      </c>
      <c r="E787" s="319">
        <v>1678</v>
      </c>
      <c r="F787" s="322">
        <v>14.654161781946073</v>
      </c>
      <c r="G787" s="323">
        <v>3.14508276533593</v>
      </c>
      <c r="H787" s="323">
        <v>4.7979797979797985</v>
      </c>
      <c r="I787" s="323">
        <v>2.064266150043423</v>
      </c>
      <c r="J787" s="323">
        <v>1.0848000000000002</v>
      </c>
      <c r="K787" s="321"/>
      <c r="L787" s="321"/>
      <c r="M787" s="321"/>
      <c r="N787" s="321"/>
      <c r="O787" s="321"/>
      <c r="P787" s="294"/>
      <c r="Q787" s="294"/>
    </row>
    <row r="788" spans="1:17" ht="12" customHeight="1">
      <c r="A788" s="320" t="s">
        <v>1584</v>
      </c>
      <c r="B788" s="321" t="s">
        <v>1585</v>
      </c>
      <c r="C788" s="321" t="s">
        <v>1574</v>
      </c>
      <c r="D788" s="321">
        <v>2954</v>
      </c>
      <c r="E788" s="319">
        <v>1678</v>
      </c>
      <c r="F788" s="322">
        <v>14.654161781946073</v>
      </c>
      <c r="G788" s="323">
        <v>3.14508276533593</v>
      </c>
      <c r="H788" s="323">
        <v>4.7979797979797985</v>
      </c>
      <c r="I788" s="323">
        <v>2.064266150043423</v>
      </c>
      <c r="J788" s="323">
        <v>1.0848000000000002</v>
      </c>
      <c r="K788" s="321"/>
      <c r="L788" s="321"/>
      <c r="M788" s="321"/>
      <c r="N788" s="321"/>
      <c r="O788" s="321"/>
      <c r="P788" s="294"/>
      <c r="Q788" s="294"/>
    </row>
    <row r="789" spans="1:17" ht="12" customHeight="1">
      <c r="A789" s="320" t="s">
        <v>1586</v>
      </c>
      <c r="B789" s="321" t="s">
        <v>1587</v>
      </c>
      <c r="C789" s="321" t="s">
        <v>1574</v>
      </c>
      <c r="D789" s="321">
        <v>1244</v>
      </c>
      <c r="E789" s="319">
        <v>4425</v>
      </c>
      <c r="F789" s="322">
        <v>14.654161781946073</v>
      </c>
      <c r="G789" s="323">
        <v>3.14508276533593</v>
      </c>
      <c r="H789" s="323">
        <v>4.7979797979797985</v>
      </c>
      <c r="I789" s="323">
        <v>2.064266150043423</v>
      </c>
      <c r="J789" s="323">
        <v>1.0848000000000002</v>
      </c>
      <c r="K789" s="321"/>
      <c r="L789" s="321"/>
      <c r="M789" s="321"/>
      <c r="N789" s="321"/>
      <c r="O789" s="321"/>
      <c r="P789" s="294"/>
      <c r="Q789" s="294"/>
    </row>
    <row r="790" spans="1:17" ht="12" customHeight="1">
      <c r="A790" s="320" t="s">
        <v>1588</v>
      </c>
      <c r="B790" s="321" t="s">
        <v>1589</v>
      </c>
      <c r="C790" s="321" t="s">
        <v>1574</v>
      </c>
      <c r="D790" s="321">
        <v>145</v>
      </c>
      <c r="E790" s="319">
        <v>7131</v>
      </c>
      <c r="F790" s="322">
        <v>14.654161781946073</v>
      </c>
      <c r="G790" s="323">
        <v>3.14508276533593</v>
      </c>
      <c r="H790" s="323">
        <v>4.7979797979797985</v>
      </c>
      <c r="I790" s="323">
        <v>2.064266150043423</v>
      </c>
      <c r="J790" s="323">
        <v>1.0848000000000002</v>
      </c>
      <c r="K790" s="321"/>
      <c r="L790" s="321"/>
      <c r="M790" s="321"/>
      <c r="N790" s="321"/>
      <c r="O790" s="321"/>
      <c r="P790" s="294"/>
      <c r="Q790" s="294"/>
    </row>
    <row r="791" spans="1:17" ht="12" customHeight="1">
      <c r="A791" s="320" t="s">
        <v>1590</v>
      </c>
      <c r="B791" s="321" t="s">
        <v>1591</v>
      </c>
      <c r="C791" s="321" t="s">
        <v>1574</v>
      </c>
      <c r="D791" s="321">
        <v>145</v>
      </c>
      <c r="E791" s="319">
        <v>7131</v>
      </c>
      <c r="F791" s="322">
        <v>14.654161781946073</v>
      </c>
      <c r="G791" s="323">
        <v>3.14508276533593</v>
      </c>
      <c r="H791" s="323">
        <v>4.7979797979797985</v>
      </c>
      <c r="I791" s="323">
        <v>2.064266150043423</v>
      </c>
      <c r="J791" s="323">
        <v>1.0848000000000002</v>
      </c>
      <c r="K791" s="321"/>
      <c r="L791" s="321"/>
      <c r="M791" s="321"/>
      <c r="N791" s="321"/>
      <c r="O791" s="321"/>
      <c r="P791" s="294"/>
      <c r="Q791" s="294"/>
    </row>
    <row r="792" spans="1:17" ht="12" customHeight="1">
      <c r="A792" s="320" t="s">
        <v>1592</v>
      </c>
      <c r="B792" s="321" t="s">
        <v>1593</v>
      </c>
      <c r="C792" s="321" t="s">
        <v>1574</v>
      </c>
      <c r="D792" s="321">
        <v>3201</v>
      </c>
      <c r="E792" s="319">
        <v>2407</v>
      </c>
      <c r="F792" s="322">
        <v>14.654161781946073</v>
      </c>
      <c r="G792" s="323">
        <v>3.14508276533593</v>
      </c>
      <c r="H792" s="323">
        <v>4.7979797979797985</v>
      </c>
      <c r="I792" s="323">
        <v>2.064266150043423</v>
      </c>
      <c r="J792" s="323">
        <v>1.0848000000000002</v>
      </c>
      <c r="K792" s="321"/>
      <c r="L792" s="321"/>
      <c r="M792" s="321"/>
      <c r="N792" s="321"/>
      <c r="O792" s="321"/>
      <c r="P792" s="294"/>
      <c r="Q792" s="294"/>
    </row>
    <row r="793" spans="1:17" ht="12" customHeight="1">
      <c r="A793" s="320" t="s">
        <v>1594</v>
      </c>
      <c r="B793" s="321" t="s">
        <v>1595</v>
      </c>
      <c r="C793" s="321" t="s">
        <v>1574</v>
      </c>
      <c r="D793" s="321">
        <v>145</v>
      </c>
      <c r="E793" s="319">
        <v>7131</v>
      </c>
      <c r="F793" s="322">
        <v>14.654161781946073</v>
      </c>
      <c r="G793" s="323">
        <v>3.14508276533593</v>
      </c>
      <c r="H793" s="323">
        <v>4.7979797979797985</v>
      </c>
      <c r="I793" s="323">
        <v>2.064266150043423</v>
      </c>
      <c r="J793" s="323">
        <v>1.0848000000000002</v>
      </c>
      <c r="K793" s="321"/>
      <c r="L793" s="321"/>
      <c r="M793" s="321"/>
      <c r="N793" s="321"/>
      <c r="O793" s="321"/>
      <c r="P793" s="294"/>
      <c r="Q793" s="294"/>
    </row>
    <row r="794" spans="1:17" ht="12" customHeight="1">
      <c r="A794" s="320" t="s">
        <v>1596</v>
      </c>
      <c r="B794" s="321" t="s">
        <v>1597</v>
      </c>
      <c r="C794" s="321" t="s">
        <v>1598</v>
      </c>
      <c r="D794" s="321">
        <v>1244</v>
      </c>
      <c r="E794" s="319">
        <v>4425</v>
      </c>
      <c r="F794" s="322">
        <v>12.016412661195778</v>
      </c>
      <c r="G794" s="323">
        <v>3.135345666991237</v>
      </c>
      <c r="H794" s="323">
        <v>3.780663780663781</v>
      </c>
      <c r="I794" s="323">
        <v>1.9841004743135815</v>
      </c>
      <c r="J794" s="323">
        <v>0.9488</v>
      </c>
      <c r="K794" s="321"/>
      <c r="L794" s="321"/>
      <c r="M794" s="321"/>
      <c r="N794" s="321"/>
      <c r="O794" s="321"/>
      <c r="P794" s="294"/>
      <c r="Q794" s="294"/>
    </row>
    <row r="795" spans="1:17" ht="12" customHeight="1">
      <c r="A795" s="320" t="s">
        <v>1599</v>
      </c>
      <c r="B795" s="321" t="s">
        <v>1600</v>
      </c>
      <c r="C795" s="321" t="s">
        <v>1598</v>
      </c>
      <c r="D795" s="321">
        <v>1244</v>
      </c>
      <c r="E795" s="319">
        <v>4425</v>
      </c>
      <c r="F795" s="322">
        <v>12.016412661195778</v>
      </c>
      <c r="G795" s="323">
        <v>3.135345666991237</v>
      </c>
      <c r="H795" s="323">
        <v>3.780663780663781</v>
      </c>
      <c r="I795" s="323">
        <v>1.9841004743135815</v>
      </c>
      <c r="J795" s="323">
        <v>0.9488</v>
      </c>
      <c r="K795" s="321"/>
      <c r="L795" s="321"/>
      <c r="M795" s="321"/>
      <c r="N795" s="321"/>
      <c r="O795" s="321"/>
      <c r="P795" s="294"/>
      <c r="Q795" s="294"/>
    </row>
    <row r="796" spans="1:17" ht="12" customHeight="1">
      <c r="A796" s="320" t="s">
        <v>1601</v>
      </c>
      <c r="B796" s="321" t="s">
        <v>1600</v>
      </c>
      <c r="C796" s="321" t="s">
        <v>1598</v>
      </c>
      <c r="D796" s="321">
        <v>1244</v>
      </c>
      <c r="E796" s="319">
        <v>4425</v>
      </c>
      <c r="F796" s="322">
        <v>12.016412661195778</v>
      </c>
      <c r="G796" s="323">
        <v>3.135345666991237</v>
      </c>
      <c r="H796" s="323">
        <v>3.780663780663781</v>
      </c>
      <c r="I796" s="323">
        <v>1.9841004743135815</v>
      </c>
      <c r="J796" s="323">
        <v>0.9488</v>
      </c>
      <c r="K796" s="321"/>
      <c r="L796" s="321"/>
      <c r="M796" s="321"/>
      <c r="N796" s="321"/>
      <c r="O796" s="321"/>
      <c r="P796" s="294"/>
      <c r="Q796" s="294"/>
    </row>
    <row r="797" spans="1:17" ht="12" customHeight="1">
      <c r="A797" s="320" t="s">
        <v>1602</v>
      </c>
      <c r="B797" s="321" t="s">
        <v>1603</v>
      </c>
      <c r="C797" s="321" t="s">
        <v>1598</v>
      </c>
      <c r="D797" s="321">
        <v>1244</v>
      </c>
      <c r="E797" s="319">
        <v>4425</v>
      </c>
      <c r="F797" s="322">
        <v>12.016412661195778</v>
      </c>
      <c r="G797" s="323">
        <v>3.135345666991237</v>
      </c>
      <c r="H797" s="323">
        <v>3.780663780663781</v>
      </c>
      <c r="I797" s="323">
        <v>1.9841004743135815</v>
      </c>
      <c r="J797" s="323">
        <v>0.9488</v>
      </c>
      <c r="K797" s="321"/>
      <c r="L797" s="321"/>
      <c r="M797" s="321"/>
      <c r="N797" s="321"/>
      <c r="O797" s="321"/>
      <c r="P797" s="294"/>
      <c r="Q797" s="294"/>
    </row>
    <row r="798" spans="1:17" ht="12" customHeight="1">
      <c r="A798" s="320" t="s">
        <v>1604</v>
      </c>
      <c r="B798" s="321" t="s">
        <v>1605</v>
      </c>
      <c r="C798" s="321" t="s">
        <v>1598</v>
      </c>
      <c r="D798" s="321">
        <v>1183</v>
      </c>
      <c r="E798" s="319">
        <v>5548</v>
      </c>
      <c r="F798" s="322">
        <v>12.016412661195778</v>
      </c>
      <c r="G798" s="323">
        <v>3.135345666991237</v>
      </c>
      <c r="H798" s="323">
        <v>3.780663780663781</v>
      </c>
      <c r="I798" s="323">
        <v>1.9841004743135815</v>
      </c>
      <c r="J798" s="323">
        <v>0.9488</v>
      </c>
      <c r="K798" s="321"/>
      <c r="L798" s="321"/>
      <c r="M798" s="321"/>
      <c r="N798" s="321"/>
      <c r="O798" s="321"/>
      <c r="P798" s="294"/>
      <c r="Q798" s="294"/>
    </row>
    <row r="799" spans="1:17" ht="12" customHeight="1">
      <c r="A799" s="320" t="s">
        <v>1606</v>
      </c>
      <c r="B799" s="321" t="s">
        <v>1607</v>
      </c>
      <c r="C799" s="321" t="s">
        <v>1598</v>
      </c>
      <c r="D799" s="321">
        <v>1244</v>
      </c>
      <c r="E799" s="319">
        <v>4425</v>
      </c>
      <c r="F799" s="322">
        <v>12.016412661195778</v>
      </c>
      <c r="G799" s="323">
        <v>3.135345666991237</v>
      </c>
      <c r="H799" s="323">
        <v>3.780663780663781</v>
      </c>
      <c r="I799" s="323">
        <v>1.9841004743135815</v>
      </c>
      <c r="J799" s="323">
        <v>0.9488</v>
      </c>
      <c r="K799" s="321"/>
      <c r="L799" s="321"/>
      <c r="M799" s="321"/>
      <c r="N799" s="321"/>
      <c r="O799" s="321"/>
      <c r="P799" s="294"/>
      <c r="Q799" s="294"/>
    </row>
    <row r="800" spans="1:17" ht="12" customHeight="1">
      <c r="A800" s="320" t="s">
        <v>1608</v>
      </c>
      <c r="B800" s="321" t="s">
        <v>1609</v>
      </c>
      <c r="C800" s="321" t="s">
        <v>1598</v>
      </c>
      <c r="D800" s="321">
        <v>973</v>
      </c>
      <c r="E800" s="319">
        <v>5413</v>
      </c>
      <c r="F800" s="322">
        <v>12.016412661195778</v>
      </c>
      <c r="G800" s="323">
        <v>3.135345666991237</v>
      </c>
      <c r="H800" s="323">
        <v>3.780663780663781</v>
      </c>
      <c r="I800" s="323">
        <v>1.9841004743135815</v>
      </c>
      <c r="J800" s="323">
        <v>0.9488</v>
      </c>
      <c r="K800" s="321"/>
      <c r="L800" s="321"/>
      <c r="M800" s="321"/>
      <c r="N800" s="321"/>
      <c r="O800" s="321"/>
      <c r="P800" s="294"/>
      <c r="Q800" s="294"/>
    </row>
    <row r="801" spans="1:17" ht="12" customHeight="1">
      <c r="A801" s="320" t="s">
        <v>1610</v>
      </c>
      <c r="B801" s="321" t="s">
        <v>1611</v>
      </c>
      <c r="C801" s="321" t="s">
        <v>1598</v>
      </c>
      <c r="D801" s="321">
        <v>1244</v>
      </c>
      <c r="E801" s="319">
        <v>4425</v>
      </c>
      <c r="F801" s="322">
        <v>12.016412661195778</v>
      </c>
      <c r="G801" s="323">
        <v>3.135345666991237</v>
      </c>
      <c r="H801" s="323">
        <v>3.780663780663781</v>
      </c>
      <c r="I801" s="323">
        <v>1.9841004743135815</v>
      </c>
      <c r="J801" s="323">
        <v>0.9488</v>
      </c>
      <c r="K801" s="321"/>
      <c r="L801" s="321"/>
      <c r="M801" s="321"/>
      <c r="N801" s="321"/>
      <c r="O801" s="321"/>
      <c r="P801" s="294"/>
      <c r="Q801" s="294"/>
    </row>
    <row r="802" spans="1:17" ht="12" customHeight="1">
      <c r="A802" s="320" t="s">
        <v>1612</v>
      </c>
      <c r="B802" s="321" t="s">
        <v>1613</v>
      </c>
      <c r="C802" s="321" t="s">
        <v>1598</v>
      </c>
      <c r="D802" s="321">
        <v>2094</v>
      </c>
      <c r="E802" s="319">
        <v>2708</v>
      </c>
      <c r="F802" s="322">
        <v>12.016412661195778</v>
      </c>
      <c r="G802" s="323">
        <v>3.135345666991237</v>
      </c>
      <c r="H802" s="323">
        <v>3.780663780663781</v>
      </c>
      <c r="I802" s="323">
        <v>1.9841004743135815</v>
      </c>
      <c r="J802" s="323">
        <v>0.9488</v>
      </c>
      <c r="K802" s="321"/>
      <c r="L802" s="321"/>
      <c r="M802" s="321"/>
      <c r="N802" s="321"/>
      <c r="O802" s="321"/>
      <c r="P802" s="294"/>
      <c r="Q802" s="294"/>
    </row>
    <row r="803" spans="1:17" ht="12" customHeight="1">
      <c r="A803" s="320" t="s">
        <v>1614</v>
      </c>
      <c r="B803" s="321" t="s">
        <v>1615</v>
      </c>
      <c r="C803" s="321" t="s">
        <v>1598</v>
      </c>
      <c r="D803" s="321">
        <v>2094</v>
      </c>
      <c r="E803" s="319">
        <v>2708</v>
      </c>
      <c r="F803" s="322">
        <v>12.016412661195778</v>
      </c>
      <c r="G803" s="323">
        <v>3.135345666991237</v>
      </c>
      <c r="H803" s="323">
        <v>3.780663780663781</v>
      </c>
      <c r="I803" s="323">
        <v>1.9841004743135815</v>
      </c>
      <c r="J803" s="323">
        <v>0.9488</v>
      </c>
      <c r="K803" s="321"/>
      <c r="L803" s="321"/>
      <c r="M803" s="321"/>
      <c r="N803" s="321"/>
      <c r="O803" s="321"/>
      <c r="P803" s="294"/>
      <c r="Q803" s="294"/>
    </row>
    <row r="804" spans="1:17" ht="12" customHeight="1">
      <c r="A804" s="320" t="s">
        <v>1616</v>
      </c>
      <c r="B804" s="321" t="s">
        <v>1617</v>
      </c>
      <c r="C804" s="321" t="s">
        <v>1598</v>
      </c>
      <c r="D804" s="321">
        <v>772</v>
      </c>
      <c r="E804" s="319">
        <v>5064</v>
      </c>
      <c r="F804" s="322">
        <v>12.016412661195778</v>
      </c>
      <c r="G804" s="323">
        <v>3.135345666991237</v>
      </c>
      <c r="H804" s="323">
        <v>3.780663780663781</v>
      </c>
      <c r="I804" s="323">
        <v>1.9841004743135815</v>
      </c>
      <c r="J804" s="323">
        <v>0.9488</v>
      </c>
      <c r="K804" s="321"/>
      <c r="L804" s="321"/>
      <c r="M804" s="321"/>
      <c r="N804" s="321"/>
      <c r="O804" s="321"/>
      <c r="P804" s="294"/>
      <c r="Q804" s="294"/>
    </row>
    <row r="805" spans="1:17" ht="12" customHeight="1">
      <c r="A805" s="320" t="s">
        <v>1618</v>
      </c>
      <c r="B805" s="321" t="s">
        <v>1619</v>
      </c>
      <c r="C805" s="321" t="s">
        <v>1598</v>
      </c>
      <c r="D805" s="321">
        <v>1776</v>
      </c>
      <c r="E805" s="319">
        <v>3267</v>
      </c>
      <c r="F805" s="322">
        <v>12.016412661195778</v>
      </c>
      <c r="G805" s="323">
        <v>3.135345666991237</v>
      </c>
      <c r="H805" s="323">
        <v>3.780663780663781</v>
      </c>
      <c r="I805" s="323">
        <v>1.9841004743135815</v>
      </c>
      <c r="J805" s="323">
        <v>0.9488</v>
      </c>
      <c r="K805" s="321"/>
      <c r="L805" s="321"/>
      <c r="M805" s="321"/>
      <c r="N805" s="321"/>
      <c r="O805" s="321"/>
      <c r="P805" s="294"/>
      <c r="Q805" s="294"/>
    </row>
    <row r="806" spans="1:17" ht="12" customHeight="1">
      <c r="A806" s="320" t="s">
        <v>1620</v>
      </c>
      <c r="B806" s="321" t="s">
        <v>1621</v>
      </c>
      <c r="C806" s="321" t="s">
        <v>1598</v>
      </c>
      <c r="D806" s="321">
        <v>1244</v>
      </c>
      <c r="E806" s="319">
        <v>4425</v>
      </c>
      <c r="F806" s="322">
        <v>12.016412661195778</v>
      </c>
      <c r="G806" s="323">
        <v>3.135345666991237</v>
      </c>
      <c r="H806" s="323">
        <v>3.780663780663781</v>
      </c>
      <c r="I806" s="323">
        <v>1.9841004743135815</v>
      </c>
      <c r="J806" s="323">
        <v>0.9488</v>
      </c>
      <c r="K806" s="321"/>
      <c r="L806" s="321"/>
      <c r="M806" s="321"/>
      <c r="N806" s="321"/>
      <c r="O806" s="321"/>
      <c r="P806" s="294"/>
      <c r="Q806" s="294"/>
    </row>
    <row r="807" spans="1:17" ht="12" customHeight="1">
      <c r="A807" s="320" t="s">
        <v>1622</v>
      </c>
      <c r="B807" s="321" t="s">
        <v>1623</v>
      </c>
      <c r="C807" s="321" t="s">
        <v>1598</v>
      </c>
      <c r="D807" s="321">
        <v>772</v>
      </c>
      <c r="E807" s="319">
        <v>5064</v>
      </c>
      <c r="F807" s="322">
        <v>12.016412661195778</v>
      </c>
      <c r="G807" s="323">
        <v>3.135345666991237</v>
      </c>
      <c r="H807" s="323">
        <v>3.780663780663781</v>
      </c>
      <c r="I807" s="323">
        <v>1.9841004743135815</v>
      </c>
      <c r="J807" s="323">
        <v>0.9488</v>
      </c>
      <c r="K807" s="321"/>
      <c r="L807" s="321"/>
      <c r="M807" s="321"/>
      <c r="N807" s="321"/>
      <c r="O807" s="321"/>
      <c r="P807" s="294"/>
      <c r="Q807" s="294"/>
    </row>
    <row r="808" spans="1:17" ht="12" customHeight="1">
      <c r="A808" s="320" t="s">
        <v>1624</v>
      </c>
      <c r="B808" s="321" t="s">
        <v>1625</v>
      </c>
      <c r="C808" s="321" t="s">
        <v>1626</v>
      </c>
      <c r="D808" s="321">
        <v>647</v>
      </c>
      <c r="E808" s="319">
        <v>6511</v>
      </c>
      <c r="F808" s="322">
        <v>12.016412661195778</v>
      </c>
      <c r="G808" s="323">
        <v>4.615384615384616</v>
      </c>
      <c r="H808" s="323">
        <v>4.7979797979797985</v>
      </c>
      <c r="I808" s="323">
        <v>2.064266150043423</v>
      </c>
      <c r="J808" s="323">
        <v>1.1628</v>
      </c>
      <c r="K808" s="321"/>
      <c r="L808" s="321"/>
      <c r="M808" s="321"/>
      <c r="N808" s="321"/>
      <c r="O808" s="321"/>
      <c r="P808" s="294"/>
      <c r="Q808" s="294"/>
    </row>
    <row r="809" spans="1:17" ht="12" customHeight="1">
      <c r="A809" s="320" t="s">
        <v>1627</v>
      </c>
      <c r="B809" s="321" t="s">
        <v>1609</v>
      </c>
      <c r="C809" s="321" t="s">
        <v>1626</v>
      </c>
      <c r="D809" s="321">
        <v>3201</v>
      </c>
      <c r="E809" s="319">
        <v>2407</v>
      </c>
      <c r="F809" s="322">
        <v>12.016412661195778</v>
      </c>
      <c r="G809" s="323">
        <v>4.615384615384616</v>
      </c>
      <c r="H809" s="323">
        <v>4.7979797979797985</v>
      </c>
      <c r="I809" s="323">
        <v>2.064266150043423</v>
      </c>
      <c r="J809" s="323">
        <v>1.1628</v>
      </c>
      <c r="K809" s="321"/>
      <c r="L809" s="321"/>
      <c r="M809" s="321"/>
      <c r="N809" s="321"/>
      <c r="O809" s="321"/>
      <c r="P809" s="294"/>
      <c r="Q809" s="294"/>
    </row>
    <row r="810" spans="1:17" ht="12" customHeight="1">
      <c r="A810" s="320" t="s">
        <v>1628</v>
      </c>
      <c r="B810" s="321" t="s">
        <v>1629</v>
      </c>
      <c r="C810" s="321" t="s">
        <v>1626</v>
      </c>
      <c r="D810" s="321">
        <v>208</v>
      </c>
      <c r="E810" s="319">
        <v>7621</v>
      </c>
      <c r="F810" s="322">
        <v>12.016412661195778</v>
      </c>
      <c r="G810" s="323">
        <v>4.615384615384616</v>
      </c>
      <c r="H810" s="323">
        <v>4.7979797979797985</v>
      </c>
      <c r="I810" s="323">
        <v>2.064266150043423</v>
      </c>
      <c r="J810" s="323">
        <v>1.1628</v>
      </c>
      <c r="K810" s="321"/>
      <c r="L810" s="321"/>
      <c r="M810" s="321"/>
      <c r="N810" s="321"/>
      <c r="O810" s="321"/>
      <c r="P810" s="294"/>
      <c r="Q810" s="294"/>
    </row>
    <row r="811" spans="1:17" ht="12" customHeight="1">
      <c r="A811" s="320" t="s">
        <v>1630</v>
      </c>
      <c r="B811" s="321" t="s">
        <v>1631</v>
      </c>
      <c r="C811" s="321" t="s">
        <v>1626</v>
      </c>
      <c r="D811" s="321">
        <v>508</v>
      </c>
      <c r="E811" s="319">
        <v>5674</v>
      </c>
      <c r="F811" s="322">
        <v>12.016412661195778</v>
      </c>
      <c r="G811" s="323">
        <v>4.615384615384616</v>
      </c>
      <c r="H811" s="323">
        <v>4.7979797979797985</v>
      </c>
      <c r="I811" s="323">
        <v>2.064266150043423</v>
      </c>
      <c r="J811" s="323">
        <v>1.1628</v>
      </c>
      <c r="K811" s="321"/>
      <c r="L811" s="321"/>
      <c r="M811" s="321"/>
      <c r="N811" s="321"/>
      <c r="O811" s="321"/>
      <c r="P811" s="294"/>
      <c r="Q811" s="294"/>
    </row>
    <row r="812" spans="1:17" ht="12" customHeight="1">
      <c r="A812" s="320" t="s">
        <v>1632</v>
      </c>
      <c r="B812" s="321" t="s">
        <v>1631</v>
      </c>
      <c r="C812" s="321" t="s">
        <v>1626</v>
      </c>
      <c r="D812" s="321">
        <v>508</v>
      </c>
      <c r="E812" s="319">
        <v>5674</v>
      </c>
      <c r="F812" s="322">
        <v>12.016412661195778</v>
      </c>
      <c r="G812" s="323">
        <v>4.615384615384616</v>
      </c>
      <c r="H812" s="323">
        <v>4.7979797979797985</v>
      </c>
      <c r="I812" s="323">
        <v>2.064266150043423</v>
      </c>
      <c r="J812" s="323">
        <v>1.1628</v>
      </c>
      <c r="K812" s="321"/>
      <c r="L812" s="321"/>
      <c r="M812" s="321"/>
      <c r="N812" s="321"/>
      <c r="O812" s="321"/>
      <c r="P812" s="294"/>
      <c r="Q812" s="294"/>
    </row>
    <row r="813" spans="1:17" ht="12" customHeight="1">
      <c r="A813" s="320" t="s">
        <v>1633</v>
      </c>
      <c r="B813" s="321" t="s">
        <v>1631</v>
      </c>
      <c r="C813" s="321" t="s">
        <v>1626</v>
      </c>
      <c r="D813" s="321">
        <v>508</v>
      </c>
      <c r="E813" s="319">
        <v>5674</v>
      </c>
      <c r="F813" s="322">
        <v>12.016412661195778</v>
      </c>
      <c r="G813" s="323">
        <v>4.615384615384616</v>
      </c>
      <c r="H813" s="323">
        <v>4.7979797979797985</v>
      </c>
      <c r="I813" s="323">
        <v>2.064266150043423</v>
      </c>
      <c r="J813" s="323">
        <v>1.1628</v>
      </c>
      <c r="K813" s="321"/>
      <c r="L813" s="321"/>
      <c r="M813" s="321"/>
      <c r="N813" s="321"/>
      <c r="O813" s="321"/>
      <c r="P813" s="294"/>
      <c r="Q813" s="294"/>
    </row>
    <row r="814" spans="1:17" ht="12" customHeight="1">
      <c r="A814" s="320" t="s">
        <v>1634</v>
      </c>
      <c r="B814" s="321" t="s">
        <v>1635</v>
      </c>
      <c r="C814" s="321" t="s">
        <v>1626</v>
      </c>
      <c r="D814" s="321">
        <v>508</v>
      </c>
      <c r="E814" s="319">
        <v>5674</v>
      </c>
      <c r="F814" s="322">
        <v>12.016412661195778</v>
      </c>
      <c r="G814" s="323">
        <v>4.615384615384616</v>
      </c>
      <c r="H814" s="323">
        <v>4.7979797979797985</v>
      </c>
      <c r="I814" s="323">
        <v>2.064266150043423</v>
      </c>
      <c r="J814" s="323">
        <v>1.1628</v>
      </c>
      <c r="K814" s="321"/>
      <c r="L814" s="321"/>
      <c r="M814" s="321"/>
      <c r="N814" s="321"/>
      <c r="O814" s="321"/>
      <c r="P814" s="294"/>
      <c r="Q814" s="294"/>
    </row>
    <row r="815" spans="1:17" ht="12" customHeight="1">
      <c r="A815" s="320" t="s">
        <v>1636</v>
      </c>
      <c r="B815" s="321" t="s">
        <v>1637</v>
      </c>
      <c r="C815" s="321" t="s">
        <v>1626</v>
      </c>
      <c r="D815" s="321">
        <v>457</v>
      </c>
      <c r="E815" s="319">
        <v>7077</v>
      </c>
      <c r="F815" s="322">
        <v>12.016412661195778</v>
      </c>
      <c r="G815" s="323">
        <v>4.615384615384616</v>
      </c>
      <c r="H815" s="323">
        <v>4.7979797979797985</v>
      </c>
      <c r="I815" s="323">
        <v>2.064266150043423</v>
      </c>
      <c r="J815" s="323">
        <v>1.1628</v>
      </c>
      <c r="K815" s="321"/>
      <c r="L815" s="321"/>
      <c r="M815" s="321"/>
      <c r="N815" s="321"/>
      <c r="O815" s="321"/>
      <c r="P815" s="294"/>
      <c r="Q815" s="294"/>
    </row>
    <row r="816" spans="1:17" ht="12" customHeight="1">
      <c r="A816" s="320" t="s">
        <v>1638</v>
      </c>
      <c r="B816" s="321" t="s">
        <v>1639</v>
      </c>
      <c r="C816" s="321" t="s">
        <v>1640</v>
      </c>
      <c r="D816" s="321">
        <v>727</v>
      </c>
      <c r="E816" s="319">
        <v>1458</v>
      </c>
      <c r="F816" s="322">
        <v>16.4126611957796</v>
      </c>
      <c r="G816" s="323">
        <v>3.6708860759493676</v>
      </c>
      <c r="H816" s="323">
        <v>4.7979797979797985</v>
      </c>
      <c r="I816" s="323">
        <v>2.0241833121785024</v>
      </c>
      <c r="J816" s="323">
        <v>0</v>
      </c>
      <c r="K816" s="321"/>
      <c r="L816" s="321"/>
      <c r="M816" s="321"/>
      <c r="N816" s="321"/>
      <c r="O816" s="321"/>
      <c r="P816" s="294"/>
      <c r="Q816" s="294"/>
    </row>
    <row r="817" spans="1:17" ht="12" customHeight="1">
      <c r="A817" s="320" t="s">
        <v>1641</v>
      </c>
      <c r="B817" s="321" t="s">
        <v>1639</v>
      </c>
      <c r="C817" s="321" t="s">
        <v>1640</v>
      </c>
      <c r="D817" s="321">
        <v>727</v>
      </c>
      <c r="E817" s="319">
        <v>1458</v>
      </c>
      <c r="F817" s="322">
        <v>16.4126611957796</v>
      </c>
      <c r="G817" s="323">
        <v>3.6708860759493676</v>
      </c>
      <c r="H817" s="323">
        <v>4.7979797979797985</v>
      </c>
      <c r="I817" s="323">
        <v>2.0241833121785024</v>
      </c>
      <c r="J817" s="323">
        <v>0</v>
      </c>
      <c r="K817" s="321"/>
      <c r="L817" s="321"/>
      <c r="M817" s="321"/>
      <c r="N817" s="321"/>
      <c r="O817" s="321"/>
      <c r="P817" s="294"/>
      <c r="Q817" s="294"/>
    </row>
    <row r="818" spans="1:17" ht="12" customHeight="1">
      <c r="A818" s="320" t="s">
        <v>1642</v>
      </c>
      <c r="B818" s="321" t="s">
        <v>1639</v>
      </c>
      <c r="C818" s="321" t="s">
        <v>1640</v>
      </c>
      <c r="D818" s="321">
        <v>727</v>
      </c>
      <c r="E818" s="319">
        <v>1458</v>
      </c>
      <c r="F818" s="322">
        <v>16.4126611957796</v>
      </c>
      <c r="G818" s="323">
        <v>3.6708860759493676</v>
      </c>
      <c r="H818" s="323">
        <v>4.7979797979797985</v>
      </c>
      <c r="I818" s="323">
        <v>2.0241833121785024</v>
      </c>
      <c r="J818" s="323">
        <v>0</v>
      </c>
      <c r="K818" s="321"/>
      <c r="L818" s="321"/>
      <c r="M818" s="321"/>
      <c r="N818" s="321"/>
      <c r="O818" s="321"/>
      <c r="P818" s="294"/>
      <c r="Q818" s="294"/>
    </row>
    <row r="819" spans="1:17" ht="12" customHeight="1">
      <c r="A819" s="320" t="s">
        <v>1643</v>
      </c>
      <c r="B819" s="321" t="s">
        <v>1644</v>
      </c>
      <c r="C819" s="321" t="s">
        <v>1640</v>
      </c>
      <c r="D819" s="321">
        <v>727</v>
      </c>
      <c r="E819" s="319">
        <v>1458</v>
      </c>
      <c r="F819" s="322">
        <v>16.4126611957796</v>
      </c>
      <c r="G819" s="323">
        <v>3.6708860759493676</v>
      </c>
      <c r="H819" s="323">
        <v>4.7979797979797985</v>
      </c>
      <c r="I819" s="323">
        <v>2.0241833121785024</v>
      </c>
      <c r="J819" s="323">
        <v>0</v>
      </c>
      <c r="K819" s="321"/>
      <c r="L819" s="321"/>
      <c r="M819" s="321"/>
      <c r="N819" s="321"/>
      <c r="O819" s="321"/>
      <c r="P819" s="294"/>
      <c r="Q819" s="294"/>
    </row>
    <row r="820" spans="1:17" ht="12" customHeight="1">
      <c r="A820" s="320" t="s">
        <v>1645</v>
      </c>
      <c r="B820" s="321" t="s">
        <v>1646</v>
      </c>
      <c r="C820" s="321" t="s">
        <v>1640</v>
      </c>
      <c r="D820" s="321">
        <v>727</v>
      </c>
      <c r="E820" s="319">
        <v>1458</v>
      </c>
      <c r="F820" s="322">
        <v>16.4126611957796</v>
      </c>
      <c r="G820" s="323">
        <v>3.6708860759493676</v>
      </c>
      <c r="H820" s="323">
        <v>4.7979797979797985</v>
      </c>
      <c r="I820" s="323">
        <v>2.0241833121785024</v>
      </c>
      <c r="J820" s="323">
        <v>0</v>
      </c>
      <c r="K820" s="321"/>
      <c r="L820" s="321"/>
      <c r="M820" s="321"/>
      <c r="N820" s="321"/>
      <c r="O820" s="321"/>
      <c r="P820" s="294"/>
      <c r="Q820" s="294"/>
    </row>
    <row r="821" spans="1:17" ht="12" customHeight="1">
      <c r="A821" s="320" t="s">
        <v>1647</v>
      </c>
      <c r="B821" s="321" t="s">
        <v>1648</v>
      </c>
      <c r="C821" s="321" t="s">
        <v>1640</v>
      </c>
      <c r="D821" s="321">
        <v>1201</v>
      </c>
      <c r="E821" s="319">
        <v>1430</v>
      </c>
      <c r="F821" s="322">
        <v>16.4126611957796</v>
      </c>
      <c r="G821" s="323">
        <v>3.6708860759493676</v>
      </c>
      <c r="H821" s="323">
        <v>4.7979797979797985</v>
      </c>
      <c r="I821" s="323">
        <v>2.0241833121785024</v>
      </c>
      <c r="J821" s="323">
        <v>0</v>
      </c>
      <c r="K821" s="321"/>
      <c r="L821" s="321"/>
      <c r="M821" s="321"/>
      <c r="N821" s="321"/>
      <c r="O821" s="321"/>
      <c r="P821" s="294"/>
      <c r="Q821" s="294"/>
    </row>
    <row r="822" spans="1:17" ht="12" customHeight="1">
      <c r="A822" s="320" t="s">
        <v>1649</v>
      </c>
      <c r="B822" s="321" t="s">
        <v>1650</v>
      </c>
      <c r="C822" s="321" t="s">
        <v>1640</v>
      </c>
      <c r="D822" s="321">
        <v>1201</v>
      </c>
      <c r="E822" s="319">
        <v>1430</v>
      </c>
      <c r="F822" s="322">
        <v>16.4126611957796</v>
      </c>
      <c r="G822" s="323">
        <v>3.6708860759493676</v>
      </c>
      <c r="H822" s="323">
        <v>4.7979797979797985</v>
      </c>
      <c r="I822" s="323">
        <v>2.0241833121785024</v>
      </c>
      <c r="J822" s="323">
        <v>0</v>
      </c>
      <c r="K822" s="321"/>
      <c r="L822" s="321"/>
      <c r="M822" s="321"/>
      <c r="N822" s="321"/>
      <c r="O822" s="321"/>
      <c r="P822" s="294"/>
      <c r="Q822" s="294"/>
    </row>
    <row r="823" spans="1:17" ht="12" customHeight="1">
      <c r="A823" s="320" t="s">
        <v>1651</v>
      </c>
      <c r="B823" s="321" t="s">
        <v>1652</v>
      </c>
      <c r="C823" s="321" t="s">
        <v>1640</v>
      </c>
      <c r="D823" s="321">
        <v>1201</v>
      </c>
      <c r="E823" s="319">
        <v>1430</v>
      </c>
      <c r="F823" s="322">
        <v>16.4126611957796</v>
      </c>
      <c r="G823" s="323">
        <v>3.6708860759493676</v>
      </c>
      <c r="H823" s="323">
        <v>4.7979797979797985</v>
      </c>
      <c r="I823" s="323">
        <v>2.0241833121785024</v>
      </c>
      <c r="J823" s="323">
        <v>0</v>
      </c>
      <c r="K823" s="321"/>
      <c r="L823" s="321"/>
      <c r="M823" s="321"/>
      <c r="N823" s="321"/>
      <c r="O823" s="321"/>
      <c r="P823" s="294"/>
      <c r="Q823" s="294"/>
    </row>
    <row r="824" spans="1:17" ht="12" customHeight="1">
      <c r="A824" s="320" t="s">
        <v>1653</v>
      </c>
      <c r="B824" s="321" t="s">
        <v>1654</v>
      </c>
      <c r="C824" s="321" t="s">
        <v>1640</v>
      </c>
      <c r="D824" s="321">
        <v>1201</v>
      </c>
      <c r="E824" s="319">
        <v>1430</v>
      </c>
      <c r="F824" s="322">
        <v>16.4126611957796</v>
      </c>
      <c r="G824" s="323">
        <v>3.6708860759493676</v>
      </c>
      <c r="H824" s="323">
        <v>4.7979797979797985</v>
      </c>
      <c r="I824" s="323">
        <v>2.0241833121785024</v>
      </c>
      <c r="J824" s="323">
        <v>0</v>
      </c>
      <c r="K824" s="321"/>
      <c r="L824" s="321"/>
      <c r="M824" s="321"/>
      <c r="N824" s="321"/>
      <c r="O824" s="321"/>
      <c r="P824" s="294"/>
      <c r="Q824" s="294"/>
    </row>
    <row r="825" spans="1:17" ht="12" customHeight="1">
      <c r="A825" s="320" t="s">
        <v>1655</v>
      </c>
      <c r="B825" s="321" t="s">
        <v>1656</v>
      </c>
      <c r="C825" s="321" t="s">
        <v>1640</v>
      </c>
      <c r="D825" s="321">
        <v>1537</v>
      </c>
      <c r="E825" s="319">
        <v>1154</v>
      </c>
      <c r="F825" s="322">
        <v>16.4126611957796</v>
      </c>
      <c r="G825" s="323">
        <v>3.6708860759493676</v>
      </c>
      <c r="H825" s="323">
        <v>4.7979797979797985</v>
      </c>
      <c r="I825" s="323">
        <v>2.0241833121785024</v>
      </c>
      <c r="J825" s="323">
        <v>0</v>
      </c>
      <c r="K825" s="321"/>
      <c r="L825" s="321"/>
      <c r="M825" s="321"/>
      <c r="N825" s="321"/>
      <c r="O825" s="321"/>
      <c r="P825" s="294"/>
      <c r="Q825" s="294"/>
    </row>
    <row r="826" spans="1:17" ht="12" customHeight="1">
      <c r="A826" s="320" t="s">
        <v>1657</v>
      </c>
      <c r="B826" s="321" t="s">
        <v>1656</v>
      </c>
      <c r="C826" s="321" t="s">
        <v>1640</v>
      </c>
      <c r="D826" s="321">
        <v>1537</v>
      </c>
      <c r="E826" s="319">
        <v>1154</v>
      </c>
      <c r="F826" s="322">
        <v>16.4126611957796</v>
      </c>
      <c r="G826" s="323">
        <v>3.6708860759493676</v>
      </c>
      <c r="H826" s="323">
        <v>4.7979797979797985</v>
      </c>
      <c r="I826" s="323">
        <v>2.0241833121785024</v>
      </c>
      <c r="J826" s="323">
        <v>0</v>
      </c>
      <c r="K826" s="321"/>
      <c r="L826" s="321"/>
      <c r="M826" s="321"/>
      <c r="N826" s="321"/>
      <c r="O826" s="321"/>
      <c r="P826" s="294"/>
      <c r="Q826" s="294"/>
    </row>
    <row r="827" spans="1:17" ht="12" customHeight="1">
      <c r="A827" s="320" t="s">
        <v>1658</v>
      </c>
      <c r="B827" s="321" t="s">
        <v>1659</v>
      </c>
      <c r="C827" s="321" t="s">
        <v>1640</v>
      </c>
      <c r="D827" s="321">
        <v>1537</v>
      </c>
      <c r="E827" s="319">
        <v>1154</v>
      </c>
      <c r="F827" s="322">
        <v>16.4126611957796</v>
      </c>
      <c r="G827" s="323">
        <v>3.6708860759493676</v>
      </c>
      <c r="H827" s="323">
        <v>4.7979797979797985</v>
      </c>
      <c r="I827" s="323">
        <v>2.0241833121785024</v>
      </c>
      <c r="J827" s="323">
        <v>0</v>
      </c>
      <c r="K827" s="321"/>
      <c r="L827" s="321"/>
      <c r="M827" s="321"/>
      <c r="N827" s="321"/>
      <c r="O827" s="321"/>
      <c r="P827" s="294"/>
      <c r="Q827" s="294"/>
    </row>
    <row r="828" spans="1:17" ht="12" customHeight="1">
      <c r="A828" s="320" t="s">
        <v>1660</v>
      </c>
      <c r="B828" s="321" t="s">
        <v>1661</v>
      </c>
      <c r="C828" s="321" t="s">
        <v>1640</v>
      </c>
      <c r="D828" s="321">
        <v>2365</v>
      </c>
      <c r="E828" s="319">
        <v>2182</v>
      </c>
      <c r="F828" s="322">
        <v>16.4126611957796</v>
      </c>
      <c r="G828" s="323">
        <v>3.6708860759493676</v>
      </c>
      <c r="H828" s="323">
        <v>4.7979797979797985</v>
      </c>
      <c r="I828" s="323">
        <v>2.0241833121785024</v>
      </c>
      <c r="J828" s="323">
        <v>0</v>
      </c>
      <c r="K828" s="321"/>
      <c r="L828" s="321"/>
      <c r="M828" s="321"/>
      <c r="N828" s="321"/>
      <c r="O828" s="321"/>
      <c r="P828" s="294"/>
      <c r="Q828" s="294"/>
    </row>
    <row r="829" spans="1:17" ht="12" customHeight="1">
      <c r="A829" s="320" t="s">
        <v>1662</v>
      </c>
      <c r="B829" s="321" t="s">
        <v>1661</v>
      </c>
      <c r="C829" s="321" t="s">
        <v>1640</v>
      </c>
      <c r="D829" s="321">
        <v>1537</v>
      </c>
      <c r="E829" s="319">
        <v>1154</v>
      </c>
      <c r="F829" s="322">
        <v>16.4126611957796</v>
      </c>
      <c r="G829" s="323">
        <v>3.6708860759493676</v>
      </c>
      <c r="H829" s="323">
        <v>4.7979797979797985</v>
      </c>
      <c r="I829" s="323">
        <v>2.0241833121785024</v>
      </c>
      <c r="J829" s="323">
        <v>0</v>
      </c>
      <c r="K829" s="321"/>
      <c r="L829" s="321"/>
      <c r="M829" s="321"/>
      <c r="N829" s="321"/>
      <c r="O829" s="321"/>
      <c r="P829" s="294"/>
      <c r="Q829" s="294"/>
    </row>
    <row r="830" spans="1:17" ht="12" customHeight="1">
      <c r="A830" s="320" t="s">
        <v>1663</v>
      </c>
      <c r="B830" s="321" t="s">
        <v>1664</v>
      </c>
      <c r="C830" s="321" t="s">
        <v>1640</v>
      </c>
      <c r="D830" s="321">
        <v>1537</v>
      </c>
      <c r="E830" s="319">
        <v>1154</v>
      </c>
      <c r="F830" s="322">
        <v>16.4126611957796</v>
      </c>
      <c r="G830" s="323">
        <v>3.6708860759493676</v>
      </c>
      <c r="H830" s="323">
        <v>4.7979797979797985</v>
      </c>
      <c r="I830" s="323">
        <v>2.0241833121785024</v>
      </c>
      <c r="J830" s="323">
        <v>0</v>
      </c>
      <c r="K830" s="321"/>
      <c r="L830" s="321"/>
      <c r="M830" s="321"/>
      <c r="N830" s="321"/>
      <c r="O830" s="321"/>
      <c r="P830" s="294"/>
      <c r="Q830" s="294"/>
    </row>
    <row r="831" spans="1:17" ht="12" customHeight="1">
      <c r="A831" s="320" t="s">
        <v>1665</v>
      </c>
      <c r="B831" s="321" t="s">
        <v>1666</v>
      </c>
      <c r="C831" s="321" t="s">
        <v>1640</v>
      </c>
      <c r="D831" s="321">
        <v>1537</v>
      </c>
      <c r="E831" s="319">
        <v>1154</v>
      </c>
      <c r="F831" s="322">
        <v>16.4126611957796</v>
      </c>
      <c r="G831" s="323">
        <v>3.6708860759493676</v>
      </c>
      <c r="H831" s="323">
        <v>4.7979797979797985</v>
      </c>
      <c r="I831" s="323">
        <v>2.0241833121785024</v>
      </c>
      <c r="J831" s="323">
        <v>0</v>
      </c>
      <c r="K831" s="321"/>
      <c r="L831" s="321"/>
      <c r="M831" s="321"/>
      <c r="N831" s="321"/>
      <c r="O831" s="321"/>
      <c r="P831" s="294"/>
      <c r="Q831" s="294"/>
    </row>
    <row r="832" spans="1:17" ht="12" customHeight="1">
      <c r="A832" s="320" t="s">
        <v>1667</v>
      </c>
      <c r="B832" s="321" t="s">
        <v>1668</v>
      </c>
      <c r="C832" s="321" t="s">
        <v>1640</v>
      </c>
      <c r="D832" s="321">
        <v>1201</v>
      </c>
      <c r="E832" s="319">
        <v>1430</v>
      </c>
      <c r="F832" s="322">
        <v>16.4126611957796</v>
      </c>
      <c r="G832" s="323">
        <v>3.6708860759493676</v>
      </c>
      <c r="H832" s="323">
        <v>4.7979797979797985</v>
      </c>
      <c r="I832" s="323">
        <v>2.0241833121785024</v>
      </c>
      <c r="J832" s="323">
        <v>0</v>
      </c>
      <c r="K832" s="321"/>
      <c r="L832" s="321"/>
      <c r="M832" s="321"/>
      <c r="N832" s="321"/>
      <c r="O832" s="321"/>
      <c r="P832" s="294"/>
      <c r="Q832" s="294"/>
    </row>
    <row r="833" spans="1:17" ht="12" customHeight="1">
      <c r="A833" s="320" t="s">
        <v>1669</v>
      </c>
      <c r="B833" s="321" t="s">
        <v>1670</v>
      </c>
      <c r="C833" s="321" t="s">
        <v>1640</v>
      </c>
      <c r="D833" s="321">
        <v>1537</v>
      </c>
      <c r="E833" s="319">
        <v>1154</v>
      </c>
      <c r="F833" s="322">
        <v>16.4126611957796</v>
      </c>
      <c r="G833" s="323">
        <v>3.6708860759493676</v>
      </c>
      <c r="H833" s="323">
        <v>4.7979797979797985</v>
      </c>
      <c r="I833" s="323">
        <v>2.0241833121785024</v>
      </c>
      <c r="J833" s="323">
        <v>0</v>
      </c>
      <c r="K833" s="321"/>
      <c r="L833" s="321"/>
      <c r="M833" s="321"/>
      <c r="N833" s="321"/>
      <c r="O833" s="321"/>
      <c r="P833" s="294"/>
      <c r="Q833" s="294"/>
    </row>
    <row r="834" spans="1:17" ht="12" customHeight="1">
      <c r="A834" s="320" t="s">
        <v>1671</v>
      </c>
      <c r="B834" s="321" t="s">
        <v>1672</v>
      </c>
      <c r="C834" s="321" t="s">
        <v>1640</v>
      </c>
      <c r="D834" s="321">
        <v>984</v>
      </c>
      <c r="E834" s="319">
        <v>1256</v>
      </c>
      <c r="F834" s="322">
        <v>16.4126611957796</v>
      </c>
      <c r="G834" s="323">
        <v>3.6708860759493676</v>
      </c>
      <c r="H834" s="323">
        <v>4.7979797979797985</v>
      </c>
      <c r="I834" s="323">
        <v>2.0241833121785024</v>
      </c>
      <c r="J834" s="323">
        <v>0</v>
      </c>
      <c r="K834" s="321"/>
      <c r="L834" s="321"/>
      <c r="M834" s="321"/>
      <c r="N834" s="321"/>
      <c r="O834" s="321"/>
      <c r="P834" s="294"/>
      <c r="Q834" s="294"/>
    </row>
    <row r="835" spans="1:17" ht="12" customHeight="1">
      <c r="A835" s="320" t="s">
        <v>1673</v>
      </c>
      <c r="B835" s="321" t="s">
        <v>1672</v>
      </c>
      <c r="C835" s="321" t="s">
        <v>1640</v>
      </c>
      <c r="D835" s="321">
        <v>1201</v>
      </c>
      <c r="E835" s="319">
        <v>1430</v>
      </c>
      <c r="F835" s="322">
        <v>16.4126611957796</v>
      </c>
      <c r="G835" s="323">
        <v>3.6708860759493676</v>
      </c>
      <c r="H835" s="323">
        <v>4.7979797979797985</v>
      </c>
      <c r="I835" s="323">
        <v>2.0241833121785024</v>
      </c>
      <c r="J835" s="323">
        <v>0</v>
      </c>
      <c r="K835" s="321"/>
      <c r="L835" s="321"/>
      <c r="M835" s="321"/>
      <c r="N835" s="321"/>
      <c r="O835" s="321"/>
      <c r="P835" s="294"/>
      <c r="Q835" s="294"/>
    </row>
    <row r="836" spans="1:17" ht="12" customHeight="1">
      <c r="A836" s="320" t="s">
        <v>1674</v>
      </c>
      <c r="B836" s="321" t="s">
        <v>1672</v>
      </c>
      <c r="C836" s="321" t="s">
        <v>1640</v>
      </c>
      <c r="D836" s="321">
        <v>984</v>
      </c>
      <c r="E836" s="319">
        <v>1256</v>
      </c>
      <c r="F836" s="322">
        <v>16.4126611957796</v>
      </c>
      <c r="G836" s="323">
        <v>3.6708860759493676</v>
      </c>
      <c r="H836" s="323">
        <v>4.7979797979797985</v>
      </c>
      <c r="I836" s="323">
        <v>2.0241833121785024</v>
      </c>
      <c r="J836" s="323">
        <v>0</v>
      </c>
      <c r="K836" s="321"/>
      <c r="L836" s="321"/>
      <c r="M836" s="321"/>
      <c r="N836" s="321"/>
      <c r="O836" s="321"/>
      <c r="P836" s="294"/>
      <c r="Q836" s="294"/>
    </row>
    <row r="837" spans="1:17" ht="12" customHeight="1">
      <c r="A837" s="320" t="s">
        <v>1675</v>
      </c>
      <c r="B837" s="321" t="s">
        <v>1676</v>
      </c>
      <c r="C837" s="321" t="s">
        <v>1640</v>
      </c>
      <c r="D837" s="321">
        <v>984</v>
      </c>
      <c r="E837" s="319">
        <v>1256</v>
      </c>
      <c r="F837" s="322">
        <v>16.4126611957796</v>
      </c>
      <c r="G837" s="323">
        <v>3.6708860759493676</v>
      </c>
      <c r="H837" s="323">
        <v>4.7979797979797985</v>
      </c>
      <c r="I837" s="323">
        <v>2.0241833121785024</v>
      </c>
      <c r="J837" s="323">
        <v>0</v>
      </c>
      <c r="K837" s="321"/>
      <c r="L837" s="321"/>
      <c r="M837" s="321"/>
      <c r="N837" s="321"/>
      <c r="O837" s="321"/>
      <c r="P837" s="294"/>
      <c r="Q837" s="294"/>
    </row>
    <row r="838" spans="1:17" ht="12" customHeight="1">
      <c r="A838" s="320" t="s">
        <v>1677</v>
      </c>
      <c r="B838" s="321" t="s">
        <v>1678</v>
      </c>
      <c r="C838" s="321" t="s">
        <v>1640</v>
      </c>
      <c r="D838" s="321">
        <v>3201</v>
      </c>
      <c r="E838" s="319">
        <v>2407</v>
      </c>
      <c r="F838" s="322">
        <v>16.4126611957796</v>
      </c>
      <c r="G838" s="323">
        <v>3.6708860759493676</v>
      </c>
      <c r="H838" s="323">
        <v>4.7979797979797985</v>
      </c>
      <c r="I838" s="323">
        <v>2.0241833121785024</v>
      </c>
      <c r="J838" s="323">
        <v>0</v>
      </c>
      <c r="K838" s="321"/>
      <c r="L838" s="321"/>
      <c r="M838" s="321"/>
      <c r="N838" s="321"/>
      <c r="O838" s="321"/>
      <c r="P838" s="294"/>
      <c r="Q838" s="294"/>
    </row>
    <row r="839" spans="1:17" ht="12" customHeight="1">
      <c r="A839" s="320" t="s">
        <v>1679</v>
      </c>
      <c r="B839" s="321" t="s">
        <v>1680</v>
      </c>
      <c r="C839" s="321" t="s">
        <v>1640</v>
      </c>
      <c r="D839" s="321">
        <v>1537</v>
      </c>
      <c r="E839" s="319">
        <v>1154</v>
      </c>
      <c r="F839" s="322">
        <v>16.4126611957796</v>
      </c>
      <c r="G839" s="323">
        <v>3.6708860759493676</v>
      </c>
      <c r="H839" s="323">
        <v>4.7979797979797985</v>
      </c>
      <c r="I839" s="323">
        <v>2.0241833121785024</v>
      </c>
      <c r="J839" s="323">
        <v>0</v>
      </c>
      <c r="K839" s="321"/>
      <c r="L839" s="321"/>
      <c r="M839" s="321"/>
      <c r="N839" s="321"/>
      <c r="O839" s="321"/>
      <c r="P839" s="294"/>
      <c r="Q839" s="294"/>
    </row>
    <row r="840" spans="1:17" ht="12" customHeight="1">
      <c r="A840" s="320" t="s">
        <v>1681</v>
      </c>
      <c r="B840" s="321" t="s">
        <v>1682</v>
      </c>
      <c r="C840" s="321" t="s">
        <v>1640</v>
      </c>
      <c r="D840" s="321">
        <v>1537</v>
      </c>
      <c r="E840" s="319">
        <v>1154</v>
      </c>
      <c r="F840" s="322">
        <v>16.4126611957796</v>
      </c>
      <c r="G840" s="323">
        <v>3.6708860759493676</v>
      </c>
      <c r="H840" s="323">
        <v>4.7979797979797985</v>
      </c>
      <c r="I840" s="323">
        <v>2.0241833121785024</v>
      </c>
      <c r="J840" s="323">
        <v>0</v>
      </c>
      <c r="K840" s="321"/>
      <c r="L840" s="321"/>
      <c r="M840" s="321"/>
      <c r="N840" s="321"/>
      <c r="O840" s="321"/>
      <c r="P840" s="294"/>
      <c r="Q840" s="294"/>
    </row>
    <row r="841" spans="1:17" ht="12" customHeight="1">
      <c r="A841" s="320" t="s">
        <v>1683</v>
      </c>
      <c r="B841" s="321" t="s">
        <v>1684</v>
      </c>
      <c r="C841" s="321" t="s">
        <v>1640</v>
      </c>
      <c r="D841" s="321">
        <v>1201</v>
      </c>
      <c r="E841" s="319">
        <v>1430</v>
      </c>
      <c r="F841" s="322">
        <v>16.4126611957796</v>
      </c>
      <c r="G841" s="323">
        <v>3.6708860759493676</v>
      </c>
      <c r="H841" s="323">
        <v>4.7979797979797985</v>
      </c>
      <c r="I841" s="323">
        <v>2.0241833121785024</v>
      </c>
      <c r="J841" s="323">
        <v>0</v>
      </c>
      <c r="K841" s="321"/>
      <c r="L841" s="321"/>
      <c r="M841" s="321"/>
      <c r="N841" s="321"/>
      <c r="O841" s="321"/>
      <c r="P841" s="294"/>
      <c r="Q841" s="294"/>
    </row>
    <row r="842" spans="1:17" ht="12" customHeight="1">
      <c r="A842" s="320" t="s">
        <v>1685</v>
      </c>
      <c r="B842" s="321" t="s">
        <v>1684</v>
      </c>
      <c r="C842" s="321" t="s">
        <v>1640</v>
      </c>
      <c r="D842" s="321">
        <v>1201</v>
      </c>
      <c r="E842" s="319">
        <v>1430</v>
      </c>
      <c r="F842" s="322">
        <v>16.4126611957796</v>
      </c>
      <c r="G842" s="323">
        <v>3.6708860759493676</v>
      </c>
      <c r="H842" s="323">
        <v>4.7979797979797985</v>
      </c>
      <c r="I842" s="323">
        <v>2.0241833121785024</v>
      </c>
      <c r="J842" s="323">
        <v>0</v>
      </c>
      <c r="K842" s="321"/>
      <c r="L842" s="321"/>
      <c r="M842" s="321"/>
      <c r="N842" s="321"/>
      <c r="O842" s="321"/>
      <c r="P842" s="294"/>
      <c r="Q842" s="294"/>
    </row>
    <row r="843" spans="1:17" ht="12" customHeight="1">
      <c r="A843" s="320" t="s">
        <v>1686</v>
      </c>
      <c r="B843" s="321" t="s">
        <v>1687</v>
      </c>
      <c r="C843" s="321" t="s">
        <v>1640</v>
      </c>
      <c r="D843" s="321">
        <v>1201</v>
      </c>
      <c r="E843" s="319">
        <v>1430</v>
      </c>
      <c r="F843" s="322">
        <v>16.4126611957796</v>
      </c>
      <c r="G843" s="323">
        <v>3.6708860759493676</v>
      </c>
      <c r="H843" s="323">
        <v>4.7979797979797985</v>
      </c>
      <c r="I843" s="323">
        <v>2.0241833121785024</v>
      </c>
      <c r="J843" s="323">
        <v>0</v>
      </c>
      <c r="K843" s="321"/>
      <c r="L843" s="321"/>
      <c r="M843" s="321"/>
      <c r="N843" s="321"/>
      <c r="O843" s="321"/>
      <c r="P843" s="294"/>
      <c r="Q843" s="294"/>
    </row>
    <row r="844" spans="1:17" ht="12" customHeight="1">
      <c r="A844" s="320" t="s">
        <v>1688</v>
      </c>
      <c r="B844" s="321" t="s">
        <v>1689</v>
      </c>
      <c r="C844" s="321" t="s">
        <v>1640</v>
      </c>
      <c r="D844" s="321">
        <v>2365</v>
      </c>
      <c r="E844" s="319">
        <v>2182</v>
      </c>
      <c r="F844" s="322">
        <v>16.4126611957796</v>
      </c>
      <c r="G844" s="323">
        <v>3.6708860759493676</v>
      </c>
      <c r="H844" s="323">
        <v>4.7979797979797985</v>
      </c>
      <c r="I844" s="323">
        <v>2.0241833121785024</v>
      </c>
      <c r="J844" s="323">
        <v>0</v>
      </c>
      <c r="K844" s="321"/>
      <c r="L844" s="321"/>
      <c r="M844" s="321"/>
      <c r="N844" s="321"/>
      <c r="O844" s="321"/>
      <c r="P844" s="294"/>
      <c r="Q844" s="294"/>
    </row>
    <row r="845" spans="1:17" ht="12" customHeight="1">
      <c r="A845" s="320" t="s">
        <v>1690</v>
      </c>
      <c r="B845" s="321" t="s">
        <v>1691</v>
      </c>
      <c r="C845" s="321" t="s">
        <v>1640</v>
      </c>
      <c r="D845" s="321">
        <v>289</v>
      </c>
      <c r="E845" s="319">
        <v>2438</v>
      </c>
      <c r="F845" s="322">
        <v>16.4126611957796</v>
      </c>
      <c r="G845" s="323">
        <v>3.6708860759493676</v>
      </c>
      <c r="H845" s="323">
        <v>4.7979797979797985</v>
      </c>
      <c r="I845" s="323">
        <v>2.0241833121785024</v>
      </c>
      <c r="J845" s="323">
        <v>0</v>
      </c>
      <c r="K845" s="321"/>
      <c r="L845" s="321"/>
      <c r="M845" s="321"/>
      <c r="N845" s="321"/>
      <c r="O845" s="321"/>
      <c r="P845" s="294"/>
      <c r="Q845" s="294"/>
    </row>
    <row r="846" spans="1:17" ht="12" customHeight="1">
      <c r="A846" s="320" t="s">
        <v>1692</v>
      </c>
      <c r="B846" s="321" t="s">
        <v>1693</v>
      </c>
      <c r="C846" s="321" t="s">
        <v>1640</v>
      </c>
      <c r="D846" s="321">
        <v>1967</v>
      </c>
      <c r="E846" s="319">
        <v>2556</v>
      </c>
      <c r="F846" s="322">
        <v>16.4126611957796</v>
      </c>
      <c r="G846" s="323">
        <v>3.6708860759493676</v>
      </c>
      <c r="H846" s="323">
        <v>4.7979797979797985</v>
      </c>
      <c r="I846" s="323">
        <v>2.0241833121785024</v>
      </c>
      <c r="J846" s="323">
        <v>0</v>
      </c>
      <c r="K846" s="321"/>
      <c r="L846" s="321"/>
      <c r="M846" s="321"/>
      <c r="N846" s="321"/>
      <c r="O846" s="321"/>
      <c r="P846" s="294"/>
      <c r="Q846" s="294"/>
    </row>
    <row r="847" spans="1:17" ht="12" customHeight="1">
      <c r="A847" s="320" t="s">
        <v>1694</v>
      </c>
      <c r="B847" s="321" t="s">
        <v>1695</v>
      </c>
      <c r="C847" s="321" t="s">
        <v>1640</v>
      </c>
      <c r="D847" s="321">
        <v>2365</v>
      </c>
      <c r="E847" s="319">
        <v>2182</v>
      </c>
      <c r="F847" s="322">
        <v>16.4126611957796</v>
      </c>
      <c r="G847" s="323">
        <v>3.6708860759493676</v>
      </c>
      <c r="H847" s="323">
        <v>4.7979797979797985</v>
      </c>
      <c r="I847" s="323">
        <v>2.0241833121785024</v>
      </c>
      <c r="J847" s="323">
        <v>0</v>
      </c>
      <c r="K847" s="321"/>
      <c r="L847" s="321"/>
      <c r="M847" s="321"/>
      <c r="N847" s="321"/>
      <c r="O847" s="321"/>
      <c r="P847" s="294"/>
      <c r="Q847" s="294"/>
    </row>
    <row r="848" spans="1:17" ht="12" customHeight="1">
      <c r="A848" s="320" t="s">
        <v>1696</v>
      </c>
      <c r="B848" s="321" t="s">
        <v>1697</v>
      </c>
      <c r="C848" s="321" t="s">
        <v>1640</v>
      </c>
      <c r="D848" s="321">
        <v>169</v>
      </c>
      <c r="E848" s="319">
        <v>2984</v>
      </c>
      <c r="F848" s="322">
        <v>16.4126611957796</v>
      </c>
      <c r="G848" s="323">
        <v>3.6708860759493676</v>
      </c>
      <c r="H848" s="323">
        <v>4.7979797979797985</v>
      </c>
      <c r="I848" s="323">
        <v>2.0241833121785024</v>
      </c>
      <c r="J848" s="323">
        <v>0</v>
      </c>
      <c r="K848" s="321"/>
      <c r="L848" s="321"/>
      <c r="M848" s="321"/>
      <c r="N848" s="321"/>
      <c r="O848" s="321"/>
      <c r="P848" s="294"/>
      <c r="Q848" s="294"/>
    </row>
    <row r="849" spans="1:17" ht="12" customHeight="1">
      <c r="A849" s="320" t="s">
        <v>1698</v>
      </c>
      <c r="B849" s="321" t="s">
        <v>510</v>
      </c>
      <c r="C849" s="321" t="s">
        <v>1640</v>
      </c>
      <c r="D849" s="321">
        <v>1039</v>
      </c>
      <c r="E849" s="319">
        <v>4310</v>
      </c>
      <c r="F849" s="322">
        <v>16.4126611957796</v>
      </c>
      <c r="G849" s="323">
        <v>3.6708860759493676</v>
      </c>
      <c r="H849" s="323">
        <v>4.7979797979797985</v>
      </c>
      <c r="I849" s="323">
        <v>2.0241833121785024</v>
      </c>
      <c r="J849" s="323">
        <v>0</v>
      </c>
      <c r="K849" s="321"/>
      <c r="L849" s="321"/>
      <c r="M849" s="321"/>
      <c r="N849" s="321"/>
      <c r="O849" s="321"/>
      <c r="P849" s="294"/>
      <c r="Q849" s="294"/>
    </row>
    <row r="850" spans="1:17" ht="12" customHeight="1">
      <c r="A850" s="320" t="s">
        <v>1699</v>
      </c>
      <c r="B850" s="321" t="s">
        <v>1700</v>
      </c>
      <c r="C850" s="321" t="s">
        <v>1640</v>
      </c>
      <c r="D850" s="321">
        <v>1967</v>
      </c>
      <c r="E850" s="319">
        <v>2556</v>
      </c>
      <c r="F850" s="322">
        <v>16.4126611957796</v>
      </c>
      <c r="G850" s="323">
        <v>3.6708860759493676</v>
      </c>
      <c r="H850" s="323">
        <v>4.7979797979797985</v>
      </c>
      <c r="I850" s="323">
        <v>2.0241833121785024</v>
      </c>
      <c r="J850" s="323">
        <v>0</v>
      </c>
      <c r="K850" s="321"/>
      <c r="L850" s="321"/>
      <c r="M850" s="321"/>
      <c r="N850" s="321"/>
      <c r="O850" s="321"/>
      <c r="P850" s="294"/>
      <c r="Q850" s="294"/>
    </row>
    <row r="851" spans="1:17" ht="12" customHeight="1">
      <c r="A851" s="320" t="s">
        <v>1701</v>
      </c>
      <c r="B851" s="321" t="s">
        <v>1700</v>
      </c>
      <c r="C851" s="321" t="s">
        <v>1640</v>
      </c>
      <c r="D851" s="321">
        <v>1967</v>
      </c>
      <c r="E851" s="319">
        <v>2556</v>
      </c>
      <c r="F851" s="322">
        <v>16.4126611957796</v>
      </c>
      <c r="G851" s="323">
        <v>3.6708860759493676</v>
      </c>
      <c r="H851" s="323">
        <v>4.7979797979797985</v>
      </c>
      <c r="I851" s="323">
        <v>2.0241833121785024</v>
      </c>
      <c r="J851" s="323">
        <v>0</v>
      </c>
      <c r="K851" s="321"/>
      <c r="L851" s="321"/>
      <c r="M851" s="321"/>
      <c r="N851" s="321"/>
      <c r="O851" s="321"/>
      <c r="P851" s="294"/>
      <c r="Q851" s="294"/>
    </row>
    <row r="852" spans="1:17" ht="12" customHeight="1">
      <c r="A852" s="320" t="s">
        <v>1702</v>
      </c>
      <c r="B852" s="321" t="s">
        <v>1703</v>
      </c>
      <c r="C852" s="321" t="s">
        <v>1640</v>
      </c>
      <c r="D852" s="321">
        <v>65</v>
      </c>
      <c r="E852" s="319">
        <v>3005</v>
      </c>
      <c r="F852" s="322">
        <v>16.4126611957796</v>
      </c>
      <c r="G852" s="323">
        <v>3.6708860759493676</v>
      </c>
      <c r="H852" s="323">
        <v>4.7979797979797985</v>
      </c>
      <c r="I852" s="323">
        <v>2.0241833121785024</v>
      </c>
      <c r="J852" s="323">
        <v>0</v>
      </c>
      <c r="K852" s="321"/>
      <c r="L852" s="321"/>
      <c r="M852" s="321"/>
      <c r="N852" s="321"/>
      <c r="O852" s="321"/>
      <c r="P852" s="294"/>
      <c r="Q852" s="294"/>
    </row>
    <row r="853" spans="1:17" ht="12" customHeight="1">
      <c r="A853" s="320" t="s">
        <v>1704</v>
      </c>
      <c r="B853" s="321" t="s">
        <v>1705</v>
      </c>
      <c r="C853" s="321" t="s">
        <v>1640</v>
      </c>
      <c r="D853" s="321">
        <v>65</v>
      </c>
      <c r="E853" s="319">
        <v>3005</v>
      </c>
      <c r="F853" s="322">
        <v>16.4126611957796</v>
      </c>
      <c r="G853" s="323">
        <v>3.6708860759493676</v>
      </c>
      <c r="H853" s="323">
        <v>4.7979797979797985</v>
      </c>
      <c r="I853" s="323">
        <v>2.0241833121785024</v>
      </c>
      <c r="J853" s="323">
        <v>0</v>
      </c>
      <c r="K853" s="321"/>
      <c r="L853" s="321"/>
      <c r="M853" s="321"/>
      <c r="N853" s="321"/>
      <c r="O853" s="321"/>
      <c r="P853" s="294"/>
      <c r="Q853" s="294"/>
    </row>
    <row r="854" spans="1:17" ht="12" customHeight="1">
      <c r="A854" s="320" t="s">
        <v>1706</v>
      </c>
      <c r="B854" s="321" t="s">
        <v>1707</v>
      </c>
      <c r="C854" s="321" t="s">
        <v>1640</v>
      </c>
      <c r="D854" s="321">
        <v>65</v>
      </c>
      <c r="E854" s="319">
        <v>3005</v>
      </c>
      <c r="F854" s="322">
        <v>16.4126611957796</v>
      </c>
      <c r="G854" s="323">
        <v>3.6708860759493676</v>
      </c>
      <c r="H854" s="323">
        <v>4.7979797979797985</v>
      </c>
      <c r="I854" s="323">
        <v>2.0241833121785024</v>
      </c>
      <c r="J854" s="323">
        <v>0</v>
      </c>
      <c r="K854" s="321"/>
      <c r="L854" s="321"/>
      <c r="M854" s="321"/>
      <c r="N854" s="321"/>
      <c r="O854" s="321"/>
      <c r="P854" s="294"/>
      <c r="Q854" s="294"/>
    </row>
    <row r="855" spans="1:17" ht="12" customHeight="1">
      <c r="A855" s="320" t="s">
        <v>1708</v>
      </c>
      <c r="B855" s="321" t="s">
        <v>1709</v>
      </c>
      <c r="C855" s="321" t="s">
        <v>1640</v>
      </c>
      <c r="D855" s="321">
        <v>145</v>
      </c>
      <c r="E855" s="319">
        <v>3016</v>
      </c>
      <c r="F855" s="322">
        <v>16.4126611957796</v>
      </c>
      <c r="G855" s="323">
        <v>3.6708860759493676</v>
      </c>
      <c r="H855" s="323">
        <v>4.7979797979797985</v>
      </c>
      <c r="I855" s="323">
        <v>2.0241833121785024</v>
      </c>
      <c r="J855" s="323">
        <v>0</v>
      </c>
      <c r="K855" s="321"/>
      <c r="L855" s="321"/>
      <c r="M855" s="321"/>
      <c r="N855" s="321"/>
      <c r="O855" s="321"/>
      <c r="P855" s="294"/>
      <c r="Q855" s="294"/>
    </row>
    <row r="856" spans="1:17" ht="12" customHeight="1">
      <c r="A856" s="320" t="s">
        <v>1710</v>
      </c>
      <c r="B856" s="321" t="s">
        <v>1711</v>
      </c>
      <c r="C856" s="321" t="s">
        <v>1640</v>
      </c>
      <c r="D856" s="321">
        <v>145</v>
      </c>
      <c r="E856" s="319">
        <v>3016</v>
      </c>
      <c r="F856" s="322">
        <v>16.4126611957796</v>
      </c>
      <c r="G856" s="323">
        <v>3.6708860759493676</v>
      </c>
      <c r="H856" s="323">
        <v>4.7979797979797985</v>
      </c>
      <c r="I856" s="323">
        <v>2.0241833121785024</v>
      </c>
      <c r="J856" s="323">
        <v>0</v>
      </c>
      <c r="K856" s="321"/>
      <c r="L856" s="321"/>
      <c r="M856" s="321"/>
      <c r="N856" s="321"/>
      <c r="O856" s="321"/>
      <c r="P856" s="294"/>
      <c r="Q856" s="294"/>
    </row>
    <row r="857" spans="1:17" ht="12" customHeight="1">
      <c r="A857" s="320" t="s">
        <v>1712</v>
      </c>
      <c r="B857" s="321" t="s">
        <v>1713</v>
      </c>
      <c r="C857" s="321" t="s">
        <v>1640</v>
      </c>
      <c r="D857" s="321">
        <v>145</v>
      </c>
      <c r="E857" s="319">
        <v>3016</v>
      </c>
      <c r="F857" s="322">
        <v>16.4126611957796</v>
      </c>
      <c r="G857" s="323">
        <v>3.6708860759493676</v>
      </c>
      <c r="H857" s="323">
        <v>4.7979797979797985</v>
      </c>
      <c r="I857" s="323">
        <v>2.0241833121785024</v>
      </c>
      <c r="J857" s="323">
        <v>0</v>
      </c>
      <c r="K857" s="321"/>
      <c r="L857" s="321"/>
      <c r="M857" s="321"/>
      <c r="N857" s="321"/>
      <c r="O857" s="321"/>
      <c r="P857" s="294"/>
      <c r="Q857" s="294"/>
    </row>
    <row r="858" spans="1:17" ht="12" customHeight="1">
      <c r="A858" s="320" t="s">
        <v>1714</v>
      </c>
      <c r="B858" s="321" t="s">
        <v>273</v>
      </c>
      <c r="C858" s="321" t="s">
        <v>1640</v>
      </c>
      <c r="D858" s="321">
        <v>1237</v>
      </c>
      <c r="E858" s="319">
        <v>2749</v>
      </c>
      <c r="F858" s="322">
        <v>16.4126611957796</v>
      </c>
      <c r="G858" s="323">
        <v>3.6708860759493676</v>
      </c>
      <c r="H858" s="323">
        <v>4.7979797979797985</v>
      </c>
      <c r="I858" s="323">
        <v>2.0241833121785024</v>
      </c>
      <c r="J858" s="323">
        <v>0</v>
      </c>
      <c r="K858" s="321"/>
      <c r="L858" s="321"/>
      <c r="M858" s="321"/>
      <c r="N858" s="321"/>
      <c r="O858" s="321"/>
      <c r="P858" s="294"/>
      <c r="Q858" s="294"/>
    </row>
    <row r="859" spans="1:17" ht="12" customHeight="1">
      <c r="A859" s="320" t="s">
        <v>1715</v>
      </c>
      <c r="B859" s="321" t="s">
        <v>1716</v>
      </c>
      <c r="C859" s="321" t="s">
        <v>1640</v>
      </c>
      <c r="D859" s="321">
        <v>145</v>
      </c>
      <c r="E859" s="319">
        <v>3016</v>
      </c>
      <c r="F859" s="322">
        <v>16.4126611957796</v>
      </c>
      <c r="G859" s="323">
        <v>3.6708860759493676</v>
      </c>
      <c r="H859" s="323">
        <v>4.7979797979797985</v>
      </c>
      <c r="I859" s="323">
        <v>2.0241833121785024</v>
      </c>
      <c r="J859" s="323">
        <v>0</v>
      </c>
      <c r="K859" s="321"/>
      <c r="L859" s="321"/>
      <c r="M859" s="321"/>
      <c r="N859" s="321"/>
      <c r="O859" s="321"/>
      <c r="P859" s="294"/>
      <c r="Q859" s="294"/>
    </row>
    <row r="860" spans="1:17" ht="12" customHeight="1">
      <c r="A860" s="320" t="s">
        <v>1717</v>
      </c>
      <c r="B860" s="321" t="s">
        <v>1718</v>
      </c>
      <c r="C860" s="321" t="s">
        <v>1640</v>
      </c>
      <c r="D860" s="321">
        <v>145</v>
      </c>
      <c r="E860" s="319">
        <v>3016</v>
      </c>
      <c r="F860" s="322">
        <v>16.4126611957796</v>
      </c>
      <c r="G860" s="323">
        <v>3.6708860759493676</v>
      </c>
      <c r="H860" s="323">
        <v>4.7979797979797985</v>
      </c>
      <c r="I860" s="323">
        <v>2.0241833121785024</v>
      </c>
      <c r="J860" s="323">
        <v>0</v>
      </c>
      <c r="K860" s="321"/>
      <c r="L860" s="321"/>
      <c r="M860" s="321"/>
      <c r="N860" s="321"/>
      <c r="O860" s="321"/>
      <c r="P860" s="294"/>
      <c r="Q860" s="294"/>
    </row>
    <row r="861" spans="1:17" ht="12" customHeight="1">
      <c r="A861" s="320" t="s">
        <v>1719</v>
      </c>
      <c r="B861" s="321" t="s">
        <v>603</v>
      </c>
      <c r="C861" s="321" t="s">
        <v>1640</v>
      </c>
      <c r="D861" s="321">
        <v>145</v>
      </c>
      <c r="E861" s="319">
        <v>3016</v>
      </c>
      <c r="F861" s="322">
        <v>16.4126611957796</v>
      </c>
      <c r="G861" s="323">
        <v>3.6708860759493676</v>
      </c>
      <c r="H861" s="323">
        <v>4.7979797979797985</v>
      </c>
      <c r="I861" s="323">
        <v>2.0241833121785024</v>
      </c>
      <c r="J861" s="323">
        <v>0</v>
      </c>
      <c r="K861" s="321"/>
      <c r="L861" s="321"/>
      <c r="M861" s="321"/>
      <c r="N861" s="321"/>
      <c r="O861" s="321"/>
      <c r="P861" s="294"/>
      <c r="Q861" s="294"/>
    </row>
    <row r="862" spans="1:17" ht="12" customHeight="1">
      <c r="A862" s="320" t="s">
        <v>1720</v>
      </c>
      <c r="B862" s="321" t="s">
        <v>1721</v>
      </c>
      <c r="C862" s="321" t="s">
        <v>1640</v>
      </c>
      <c r="D862" s="321">
        <v>145</v>
      </c>
      <c r="E862" s="319">
        <v>3016</v>
      </c>
      <c r="F862" s="322">
        <v>16.4126611957796</v>
      </c>
      <c r="G862" s="323">
        <v>3.6708860759493676</v>
      </c>
      <c r="H862" s="323">
        <v>4.7979797979797985</v>
      </c>
      <c r="I862" s="323">
        <v>2.0241833121785024</v>
      </c>
      <c r="J862" s="323">
        <v>0</v>
      </c>
      <c r="K862" s="321"/>
      <c r="L862" s="321"/>
      <c r="M862" s="321"/>
      <c r="N862" s="321"/>
      <c r="O862" s="321"/>
      <c r="P862" s="294"/>
      <c r="Q862" s="294"/>
    </row>
    <row r="863" spans="1:17" ht="12" customHeight="1">
      <c r="A863" s="320" t="s">
        <v>1722</v>
      </c>
      <c r="B863" s="321" t="s">
        <v>1723</v>
      </c>
      <c r="C863" s="321" t="s">
        <v>1640</v>
      </c>
      <c r="D863" s="321">
        <v>145</v>
      </c>
      <c r="E863" s="319">
        <v>3016</v>
      </c>
      <c r="F863" s="322">
        <v>16.4126611957796</v>
      </c>
      <c r="G863" s="323">
        <v>3.6708860759493676</v>
      </c>
      <c r="H863" s="323">
        <v>4.7979797979797985</v>
      </c>
      <c r="I863" s="323">
        <v>2.0241833121785024</v>
      </c>
      <c r="J863" s="323">
        <v>0</v>
      </c>
      <c r="K863" s="321"/>
      <c r="L863" s="321"/>
      <c r="M863" s="321"/>
      <c r="N863" s="321"/>
      <c r="O863" s="321"/>
      <c r="P863" s="294"/>
      <c r="Q863" s="294"/>
    </row>
    <row r="864" spans="1:17" ht="12" customHeight="1">
      <c r="A864" s="320" t="s">
        <v>1724</v>
      </c>
      <c r="B864" s="321" t="s">
        <v>1725</v>
      </c>
      <c r="C864" s="321" t="s">
        <v>1640</v>
      </c>
      <c r="D864" s="321">
        <v>145</v>
      </c>
      <c r="E864" s="319">
        <v>3016</v>
      </c>
      <c r="F864" s="322">
        <v>16.4126611957796</v>
      </c>
      <c r="G864" s="323">
        <v>3.6708860759493676</v>
      </c>
      <c r="H864" s="323">
        <v>4.7979797979797985</v>
      </c>
      <c r="I864" s="323">
        <v>2.0241833121785024</v>
      </c>
      <c r="J864" s="323">
        <v>0</v>
      </c>
      <c r="K864" s="321"/>
      <c r="L864" s="321"/>
      <c r="M864" s="321"/>
      <c r="N864" s="321"/>
      <c r="O864" s="321"/>
      <c r="P864" s="294"/>
      <c r="Q864" s="294"/>
    </row>
    <row r="865" spans="1:17" ht="12" customHeight="1">
      <c r="A865" s="320" t="s">
        <v>1726</v>
      </c>
      <c r="B865" s="321" t="s">
        <v>1727</v>
      </c>
      <c r="C865" s="321" t="s">
        <v>1640</v>
      </c>
      <c r="D865" s="321">
        <v>1470</v>
      </c>
      <c r="E865" s="319">
        <v>2707</v>
      </c>
      <c r="F865" s="322">
        <v>16.4126611957796</v>
      </c>
      <c r="G865" s="323">
        <v>3.6708860759493676</v>
      </c>
      <c r="H865" s="323">
        <v>4.7979797979797985</v>
      </c>
      <c r="I865" s="323">
        <v>2.0241833121785024</v>
      </c>
      <c r="J865" s="323">
        <v>0</v>
      </c>
      <c r="K865" s="321"/>
      <c r="L865" s="321"/>
      <c r="M865" s="321"/>
      <c r="N865" s="321"/>
      <c r="O865" s="321"/>
      <c r="P865" s="294"/>
      <c r="Q865" s="294"/>
    </row>
    <row r="866" spans="1:17" ht="12" customHeight="1">
      <c r="A866" s="320" t="s">
        <v>1728</v>
      </c>
      <c r="B866" s="321" t="s">
        <v>1729</v>
      </c>
      <c r="C866" s="321" t="s">
        <v>1640</v>
      </c>
      <c r="D866" s="321">
        <v>1237</v>
      </c>
      <c r="E866" s="319">
        <v>2749</v>
      </c>
      <c r="F866" s="322">
        <v>16.4126611957796</v>
      </c>
      <c r="G866" s="323">
        <v>3.6708860759493676</v>
      </c>
      <c r="H866" s="323">
        <v>4.7979797979797985</v>
      </c>
      <c r="I866" s="323">
        <v>2.0241833121785024</v>
      </c>
      <c r="J866" s="323">
        <v>0</v>
      </c>
      <c r="K866" s="321"/>
      <c r="L866" s="321"/>
      <c r="M866" s="321"/>
      <c r="N866" s="321"/>
      <c r="O866" s="321"/>
      <c r="P866" s="294"/>
      <c r="Q866" s="294"/>
    </row>
    <row r="867" spans="1:17" ht="12" customHeight="1">
      <c r="A867" s="320" t="s">
        <v>1730</v>
      </c>
      <c r="B867" s="321" t="s">
        <v>1731</v>
      </c>
      <c r="C867" s="321" t="s">
        <v>1640</v>
      </c>
      <c r="D867" s="321">
        <v>1237</v>
      </c>
      <c r="E867" s="319">
        <v>2749</v>
      </c>
      <c r="F867" s="322">
        <v>16.4126611957796</v>
      </c>
      <c r="G867" s="323">
        <v>3.6708860759493676</v>
      </c>
      <c r="H867" s="323">
        <v>4.7979797979797985</v>
      </c>
      <c r="I867" s="323">
        <v>2.0241833121785024</v>
      </c>
      <c r="J867" s="323">
        <v>0</v>
      </c>
      <c r="K867" s="321"/>
      <c r="L867" s="321"/>
      <c r="M867" s="321"/>
      <c r="N867" s="321"/>
      <c r="O867" s="321"/>
      <c r="P867" s="294"/>
      <c r="Q867" s="294"/>
    </row>
    <row r="868" spans="1:17" ht="12" customHeight="1">
      <c r="A868" s="320" t="s">
        <v>1732</v>
      </c>
      <c r="B868" s="321" t="s">
        <v>1733</v>
      </c>
      <c r="C868" s="321" t="s">
        <v>1640</v>
      </c>
      <c r="D868" s="321">
        <v>725</v>
      </c>
      <c r="E868" s="319">
        <v>4496</v>
      </c>
      <c r="F868" s="322">
        <v>16.4126611957796</v>
      </c>
      <c r="G868" s="323">
        <v>3.6708860759493676</v>
      </c>
      <c r="H868" s="323">
        <v>4.7979797979797985</v>
      </c>
      <c r="I868" s="323">
        <v>2.0241833121785024</v>
      </c>
      <c r="J868" s="323">
        <v>0</v>
      </c>
      <c r="K868" s="321"/>
      <c r="L868" s="321"/>
      <c r="M868" s="321"/>
      <c r="N868" s="321"/>
      <c r="O868" s="321"/>
      <c r="P868" s="294"/>
      <c r="Q868" s="294"/>
    </row>
    <row r="869" spans="1:17" ht="12" customHeight="1">
      <c r="A869" s="320" t="s">
        <v>1734</v>
      </c>
      <c r="B869" s="321" t="s">
        <v>1709</v>
      </c>
      <c r="C869" s="321" t="s">
        <v>1640</v>
      </c>
      <c r="D869" s="321">
        <v>1237</v>
      </c>
      <c r="E869" s="319">
        <v>2749</v>
      </c>
      <c r="F869" s="322">
        <v>16.4126611957796</v>
      </c>
      <c r="G869" s="323">
        <v>3.6708860759493676</v>
      </c>
      <c r="H869" s="323">
        <v>4.7979797979797985</v>
      </c>
      <c r="I869" s="323">
        <v>2.0241833121785024</v>
      </c>
      <c r="J869" s="323">
        <v>0</v>
      </c>
      <c r="K869" s="321"/>
      <c r="L869" s="321"/>
      <c r="M869" s="321"/>
      <c r="N869" s="321"/>
      <c r="O869" s="321"/>
      <c r="P869" s="294"/>
      <c r="Q869" s="294"/>
    </row>
    <row r="870" spans="1:17" ht="12" customHeight="1">
      <c r="A870" s="320" t="s">
        <v>1735</v>
      </c>
      <c r="B870" s="321" t="s">
        <v>1736</v>
      </c>
      <c r="C870" s="321" t="s">
        <v>1640</v>
      </c>
      <c r="D870" s="321">
        <v>508</v>
      </c>
      <c r="E870" s="319">
        <v>5674</v>
      </c>
      <c r="F870" s="322">
        <v>16.4126611957796</v>
      </c>
      <c r="G870" s="323">
        <v>3.6708860759493676</v>
      </c>
      <c r="H870" s="323">
        <v>4.7979797979797985</v>
      </c>
      <c r="I870" s="323">
        <v>2.0241833121785024</v>
      </c>
      <c r="J870" s="323">
        <v>0</v>
      </c>
      <c r="K870" s="321"/>
      <c r="L870" s="321"/>
      <c r="M870" s="321"/>
      <c r="N870" s="321"/>
      <c r="O870" s="321"/>
      <c r="P870" s="294"/>
      <c r="Q870" s="294"/>
    </row>
    <row r="871" spans="1:17" ht="12" customHeight="1">
      <c r="A871" s="320" t="s">
        <v>1737</v>
      </c>
      <c r="B871" s="321" t="s">
        <v>1738</v>
      </c>
      <c r="C871" s="321" t="s">
        <v>1640</v>
      </c>
      <c r="D871" s="321">
        <v>1237</v>
      </c>
      <c r="E871" s="319">
        <v>2749</v>
      </c>
      <c r="F871" s="322">
        <v>16.4126611957796</v>
      </c>
      <c r="G871" s="323">
        <v>3.6708860759493676</v>
      </c>
      <c r="H871" s="323">
        <v>4.7979797979797985</v>
      </c>
      <c r="I871" s="323">
        <v>2.0241833121785024</v>
      </c>
      <c r="J871" s="323">
        <v>0</v>
      </c>
      <c r="K871" s="321"/>
      <c r="L871" s="321"/>
      <c r="M871" s="321"/>
      <c r="N871" s="321"/>
      <c r="O871" s="321"/>
      <c r="P871" s="294"/>
      <c r="Q871" s="294"/>
    </row>
    <row r="872" spans="1:17" ht="12" customHeight="1">
      <c r="A872" s="320" t="s">
        <v>1739</v>
      </c>
      <c r="B872" s="321" t="s">
        <v>1740</v>
      </c>
      <c r="C872" s="321" t="s">
        <v>1640</v>
      </c>
      <c r="D872" s="321">
        <v>1237</v>
      </c>
      <c r="E872" s="319">
        <v>2749</v>
      </c>
      <c r="F872" s="322">
        <v>16.4126611957796</v>
      </c>
      <c r="G872" s="323">
        <v>3.6708860759493676</v>
      </c>
      <c r="H872" s="323">
        <v>4.7979797979797985</v>
      </c>
      <c r="I872" s="323">
        <v>2.0241833121785024</v>
      </c>
      <c r="J872" s="323">
        <v>0</v>
      </c>
      <c r="K872" s="321"/>
      <c r="L872" s="321"/>
      <c r="M872" s="321"/>
      <c r="N872" s="321"/>
      <c r="O872" s="321"/>
      <c r="P872" s="294"/>
      <c r="Q872" s="294"/>
    </row>
    <row r="873" spans="1:17" ht="12" customHeight="1">
      <c r="A873" s="320" t="s">
        <v>1741</v>
      </c>
      <c r="B873" s="321" t="s">
        <v>1742</v>
      </c>
      <c r="C873" s="321" t="s">
        <v>1640</v>
      </c>
      <c r="D873" s="321">
        <v>1797</v>
      </c>
      <c r="E873" s="319">
        <v>2855</v>
      </c>
      <c r="F873" s="322">
        <v>16.4126611957796</v>
      </c>
      <c r="G873" s="323">
        <v>3.6708860759493676</v>
      </c>
      <c r="H873" s="323">
        <v>4.7979797979797985</v>
      </c>
      <c r="I873" s="323">
        <v>2.0241833121785024</v>
      </c>
      <c r="J873" s="323">
        <v>0</v>
      </c>
      <c r="K873" s="321"/>
      <c r="L873" s="321"/>
      <c r="M873" s="321"/>
      <c r="N873" s="321"/>
      <c r="O873" s="321"/>
      <c r="P873" s="294"/>
      <c r="Q873" s="294"/>
    </row>
    <row r="874" spans="1:17" ht="12" customHeight="1">
      <c r="A874" s="320" t="s">
        <v>1743</v>
      </c>
      <c r="B874" s="321" t="s">
        <v>1744</v>
      </c>
      <c r="C874" s="321" t="s">
        <v>1640</v>
      </c>
      <c r="D874" s="321">
        <v>538</v>
      </c>
      <c r="E874" s="319">
        <v>6315</v>
      </c>
      <c r="F874" s="322">
        <v>16.4126611957796</v>
      </c>
      <c r="G874" s="323">
        <v>3.6708860759493676</v>
      </c>
      <c r="H874" s="323">
        <v>4.7979797979797985</v>
      </c>
      <c r="I874" s="323">
        <v>2.0241833121785024</v>
      </c>
      <c r="J874" s="323">
        <v>0</v>
      </c>
      <c r="K874" s="321"/>
      <c r="L874" s="321"/>
      <c r="M874" s="321"/>
      <c r="N874" s="321"/>
      <c r="O874" s="321"/>
      <c r="P874" s="294"/>
      <c r="Q874" s="294"/>
    </row>
    <row r="875" spans="1:17" ht="12" customHeight="1">
      <c r="A875" s="320" t="s">
        <v>1745</v>
      </c>
      <c r="B875" s="321" t="s">
        <v>1746</v>
      </c>
      <c r="C875" s="321" t="s">
        <v>1747</v>
      </c>
      <c r="D875" s="321">
        <v>3284</v>
      </c>
      <c r="E875" s="319">
        <v>0</v>
      </c>
      <c r="F875" s="322">
        <v>26.670574443141852</v>
      </c>
      <c r="G875" s="323">
        <v>9.795520934761443</v>
      </c>
      <c r="H875" s="323">
        <v>4.7979797979797985</v>
      </c>
      <c r="I875" s="323">
        <v>2.244638920435567</v>
      </c>
      <c r="J875" s="323">
        <v>0</v>
      </c>
      <c r="K875" s="321"/>
      <c r="L875" s="321"/>
      <c r="M875" s="321"/>
      <c r="N875" s="321"/>
      <c r="O875" s="321"/>
      <c r="P875" s="294"/>
      <c r="Q875" s="294"/>
    </row>
    <row r="876" spans="1:17" ht="12" customHeight="1">
      <c r="A876" s="320" t="s">
        <v>1748</v>
      </c>
      <c r="B876" s="321" t="s">
        <v>1746</v>
      </c>
      <c r="C876" s="321" t="s">
        <v>1747</v>
      </c>
      <c r="D876" s="321">
        <v>4474</v>
      </c>
      <c r="E876" s="319">
        <v>0</v>
      </c>
      <c r="F876" s="322">
        <v>26.670574443141852</v>
      </c>
      <c r="G876" s="323">
        <v>9.795520934761443</v>
      </c>
      <c r="H876" s="323">
        <v>4.7979797979797985</v>
      </c>
      <c r="I876" s="323">
        <v>2.244638920435567</v>
      </c>
      <c r="J876" s="323">
        <v>0</v>
      </c>
      <c r="K876" s="321"/>
      <c r="L876" s="321"/>
      <c r="M876" s="321"/>
      <c r="N876" s="321"/>
      <c r="O876" s="321"/>
      <c r="P876" s="294"/>
      <c r="Q876" s="294"/>
    </row>
    <row r="877" spans="1:17" ht="12" customHeight="1">
      <c r="A877" s="320">
        <v>969</v>
      </c>
      <c r="B877" s="321" t="s">
        <v>1749</v>
      </c>
      <c r="C877" s="321" t="s">
        <v>1750</v>
      </c>
      <c r="D877" s="321">
        <v>5034</v>
      </c>
      <c r="E877" s="319">
        <v>0</v>
      </c>
      <c r="F877" s="322">
        <v>14.361078546307152</v>
      </c>
      <c r="G877" s="323">
        <v>4.186952288218111</v>
      </c>
      <c r="H877" s="323">
        <v>4.357864357864358</v>
      </c>
      <c r="I877" s="323">
        <v>2.0175028392010153</v>
      </c>
      <c r="J877" s="323">
        <v>1.3312</v>
      </c>
      <c r="K877" s="321"/>
      <c r="L877" s="321"/>
      <c r="M877" s="321"/>
      <c r="N877" s="321"/>
      <c r="O877" s="321"/>
      <c r="P877" s="294"/>
      <c r="Q877" s="294"/>
    </row>
    <row r="878" spans="1:17" ht="12" customHeight="1">
      <c r="A878" s="320" t="s">
        <v>1751</v>
      </c>
      <c r="B878" s="321" t="s">
        <v>1752</v>
      </c>
      <c r="C878" s="321" t="s">
        <v>1753</v>
      </c>
      <c r="D878" s="321">
        <v>247</v>
      </c>
      <c r="E878" s="319">
        <v>4927</v>
      </c>
      <c r="F878" s="322">
        <v>9.671746776084408</v>
      </c>
      <c r="G878" s="323">
        <v>3.213242453748783</v>
      </c>
      <c r="H878" s="323">
        <v>4.494949494949495</v>
      </c>
      <c r="I878" s="323">
        <v>1.8838933796512793</v>
      </c>
      <c r="J878" s="323">
        <v>0.7568</v>
      </c>
      <c r="K878" s="321"/>
      <c r="L878" s="321"/>
      <c r="M878" s="321"/>
      <c r="N878" s="321"/>
      <c r="O878" s="321"/>
      <c r="P878" s="294"/>
      <c r="Q878" s="294"/>
    </row>
    <row r="879" spans="1:17" ht="12" customHeight="1">
      <c r="A879" s="320" t="s">
        <v>1754</v>
      </c>
      <c r="B879" s="321" t="s">
        <v>288</v>
      </c>
      <c r="C879" s="321" t="s">
        <v>1753</v>
      </c>
      <c r="D879" s="321">
        <v>371</v>
      </c>
      <c r="E879" s="319">
        <v>4522</v>
      </c>
      <c r="F879" s="322">
        <v>9.671746776084408</v>
      </c>
      <c r="G879" s="323">
        <v>3.213242453748783</v>
      </c>
      <c r="H879" s="323">
        <v>4.494949494949495</v>
      </c>
      <c r="I879" s="323">
        <v>1.8838933796512793</v>
      </c>
      <c r="J879" s="323">
        <v>0.7568</v>
      </c>
      <c r="K879" s="321"/>
      <c r="L879" s="321"/>
      <c r="M879" s="321"/>
      <c r="N879" s="321"/>
      <c r="O879" s="321"/>
      <c r="P879" s="294"/>
      <c r="Q879" s="294"/>
    </row>
    <row r="880" spans="1:17" ht="12" customHeight="1">
      <c r="A880" s="320" t="s">
        <v>1755</v>
      </c>
      <c r="B880" s="321" t="s">
        <v>288</v>
      </c>
      <c r="C880" s="321" t="s">
        <v>1753</v>
      </c>
      <c r="D880" s="321">
        <v>371</v>
      </c>
      <c r="E880" s="319">
        <v>4522</v>
      </c>
      <c r="F880" s="322">
        <v>9.671746776084408</v>
      </c>
      <c r="G880" s="323">
        <v>3.213242453748783</v>
      </c>
      <c r="H880" s="323">
        <v>4.494949494949495</v>
      </c>
      <c r="I880" s="323">
        <v>1.8838933796512793</v>
      </c>
      <c r="J880" s="323">
        <v>0.7568</v>
      </c>
      <c r="K880" s="321"/>
      <c r="L880" s="321"/>
      <c r="M880" s="321"/>
      <c r="N880" s="321"/>
      <c r="O880" s="321"/>
      <c r="P880" s="294"/>
      <c r="Q880" s="294"/>
    </row>
    <row r="881" spans="1:17" ht="12" customHeight="1">
      <c r="A881" s="320" t="s">
        <v>1756</v>
      </c>
      <c r="B881" s="321" t="s">
        <v>1757</v>
      </c>
      <c r="C881" s="321" t="s">
        <v>1753</v>
      </c>
      <c r="D881" s="321">
        <v>247</v>
      </c>
      <c r="E881" s="319">
        <v>4927</v>
      </c>
      <c r="F881" s="322">
        <v>9.671746776084408</v>
      </c>
      <c r="G881" s="323">
        <v>3.213242453748783</v>
      </c>
      <c r="H881" s="323">
        <v>4.494949494949495</v>
      </c>
      <c r="I881" s="323">
        <v>1.8838933796512793</v>
      </c>
      <c r="J881" s="323">
        <v>0.7568</v>
      </c>
      <c r="K881" s="321"/>
      <c r="L881" s="321"/>
      <c r="M881" s="321"/>
      <c r="N881" s="321"/>
      <c r="O881" s="321"/>
      <c r="P881" s="294"/>
      <c r="Q881" s="294"/>
    </row>
    <row r="882" spans="1:17" ht="12" customHeight="1">
      <c r="A882" s="320" t="s">
        <v>1758</v>
      </c>
      <c r="B882" s="321" t="s">
        <v>1759</v>
      </c>
      <c r="C882" s="321" t="s">
        <v>1753</v>
      </c>
      <c r="D882" s="321">
        <v>300</v>
      </c>
      <c r="E882" s="319">
        <v>4546</v>
      </c>
      <c r="F882" s="322">
        <v>9.671746776084408</v>
      </c>
      <c r="G882" s="323">
        <v>3.213242453748783</v>
      </c>
      <c r="H882" s="323">
        <v>4.494949494949495</v>
      </c>
      <c r="I882" s="323">
        <v>1.8838933796512793</v>
      </c>
      <c r="J882" s="323">
        <v>0.7568</v>
      </c>
      <c r="K882" s="321"/>
      <c r="L882" s="321"/>
      <c r="M882" s="321"/>
      <c r="N882" s="321"/>
      <c r="O882" s="321"/>
      <c r="P882" s="294"/>
      <c r="Q882" s="294"/>
    </row>
    <row r="883" spans="1:17" ht="12" customHeight="1">
      <c r="A883" s="320" t="s">
        <v>1760</v>
      </c>
      <c r="B883" s="321" t="s">
        <v>1761</v>
      </c>
      <c r="C883" s="321" t="s">
        <v>1753</v>
      </c>
      <c r="D883" s="321">
        <v>725</v>
      </c>
      <c r="E883" s="319">
        <v>4611</v>
      </c>
      <c r="F883" s="322">
        <v>9.671746776084408</v>
      </c>
      <c r="G883" s="323">
        <v>3.213242453748783</v>
      </c>
      <c r="H883" s="323">
        <v>4.494949494949495</v>
      </c>
      <c r="I883" s="323">
        <v>1.8838933796512793</v>
      </c>
      <c r="J883" s="323">
        <v>0.7568</v>
      </c>
      <c r="K883" s="321"/>
      <c r="L883" s="321"/>
      <c r="M883" s="321"/>
      <c r="N883" s="321"/>
      <c r="O883" s="321"/>
      <c r="P883" s="294"/>
      <c r="Q883" s="294"/>
    </row>
    <row r="884" spans="1:17" ht="12" customHeight="1">
      <c r="A884" s="320" t="s">
        <v>1762</v>
      </c>
      <c r="B884" s="321" t="s">
        <v>1763</v>
      </c>
      <c r="C884" s="321" t="s">
        <v>1753</v>
      </c>
      <c r="D884" s="321">
        <v>725</v>
      </c>
      <c r="E884" s="319">
        <v>4611</v>
      </c>
      <c r="F884" s="322">
        <v>9.671746776084408</v>
      </c>
      <c r="G884" s="323">
        <v>3.213242453748783</v>
      </c>
      <c r="H884" s="323">
        <v>4.494949494949495</v>
      </c>
      <c r="I884" s="323">
        <v>1.8838933796512793</v>
      </c>
      <c r="J884" s="323">
        <v>0.7568</v>
      </c>
      <c r="K884" s="321"/>
      <c r="L884" s="321"/>
      <c r="M884" s="321"/>
      <c r="N884" s="321"/>
      <c r="O884" s="321"/>
      <c r="P884" s="294"/>
      <c r="Q884" s="294"/>
    </row>
    <row r="885" spans="1:17" ht="12" customHeight="1">
      <c r="A885" s="320" t="s">
        <v>1764</v>
      </c>
      <c r="B885" s="321" t="s">
        <v>1765</v>
      </c>
      <c r="C885" s="321" t="s">
        <v>1753</v>
      </c>
      <c r="D885" s="321">
        <v>202</v>
      </c>
      <c r="E885" s="319">
        <v>7785</v>
      </c>
      <c r="F885" s="322">
        <v>9.671746776084408</v>
      </c>
      <c r="G885" s="323">
        <v>3.213242453748783</v>
      </c>
      <c r="H885" s="323">
        <v>4.494949494949495</v>
      </c>
      <c r="I885" s="323">
        <v>1.8838933796512793</v>
      </c>
      <c r="J885" s="323">
        <v>0.7568</v>
      </c>
      <c r="K885" s="321"/>
      <c r="L885" s="321"/>
      <c r="M885" s="321"/>
      <c r="N885" s="321"/>
      <c r="O885" s="321"/>
      <c r="P885" s="294"/>
      <c r="Q885" s="294"/>
    </row>
    <row r="886" spans="1:17" ht="12" customHeight="1">
      <c r="A886" s="320" t="s">
        <v>1766</v>
      </c>
      <c r="B886" s="321" t="s">
        <v>1767</v>
      </c>
      <c r="C886" s="321" t="s">
        <v>1753</v>
      </c>
      <c r="D886" s="321">
        <v>701</v>
      </c>
      <c r="E886" s="319">
        <v>5294</v>
      </c>
      <c r="F886" s="322">
        <v>9.671746776084408</v>
      </c>
      <c r="G886" s="323">
        <v>3.213242453748783</v>
      </c>
      <c r="H886" s="323">
        <v>4.494949494949495</v>
      </c>
      <c r="I886" s="323">
        <v>1.8838933796512793</v>
      </c>
      <c r="J886" s="323">
        <v>0.7568</v>
      </c>
      <c r="K886" s="321"/>
      <c r="L886" s="321"/>
      <c r="M886" s="321"/>
      <c r="N886" s="321"/>
      <c r="O886" s="321"/>
      <c r="P886" s="294"/>
      <c r="Q886" s="294"/>
    </row>
    <row r="887" spans="1:17" ht="12" customHeight="1">
      <c r="A887" s="320" t="s">
        <v>1768</v>
      </c>
      <c r="B887" s="321" t="s">
        <v>1769</v>
      </c>
      <c r="C887" s="321" t="s">
        <v>1753</v>
      </c>
      <c r="D887" s="321">
        <v>754</v>
      </c>
      <c r="E887" s="319">
        <v>5861</v>
      </c>
      <c r="F887" s="322">
        <v>9.671746776084408</v>
      </c>
      <c r="G887" s="323">
        <v>3.213242453748783</v>
      </c>
      <c r="H887" s="323">
        <v>4.494949494949495</v>
      </c>
      <c r="I887" s="323">
        <v>1.8838933796512793</v>
      </c>
      <c r="J887" s="323">
        <v>0.7568</v>
      </c>
      <c r="K887" s="321"/>
      <c r="L887" s="321"/>
      <c r="M887" s="321"/>
      <c r="N887" s="321"/>
      <c r="O887" s="321"/>
      <c r="P887" s="294"/>
      <c r="Q887" s="294"/>
    </row>
    <row r="888" spans="1:17" ht="12" customHeight="1">
      <c r="A888" s="320" t="s">
        <v>1770</v>
      </c>
      <c r="B888" s="321" t="s">
        <v>1771</v>
      </c>
      <c r="C888" s="321" t="s">
        <v>1772</v>
      </c>
      <c r="D888" s="321">
        <v>167</v>
      </c>
      <c r="E888" s="319">
        <v>4611</v>
      </c>
      <c r="F888" s="322">
        <v>9.085580304806564</v>
      </c>
      <c r="G888" s="323">
        <v>2.5316455696202533</v>
      </c>
      <c r="H888" s="323">
        <v>4.884559884559885</v>
      </c>
      <c r="I888" s="323">
        <v>1.9373371634711738</v>
      </c>
      <c r="J888" s="323">
        <v>0.9776000000000001</v>
      </c>
      <c r="K888" s="321"/>
      <c r="L888" s="321"/>
      <c r="M888" s="321"/>
      <c r="N888" s="321"/>
      <c r="O888" s="321"/>
      <c r="P888" s="294"/>
      <c r="Q888" s="294"/>
    </row>
    <row r="889" spans="1:17" ht="12" customHeight="1">
      <c r="A889" s="320" t="s">
        <v>1773</v>
      </c>
      <c r="B889" s="321" t="s">
        <v>1771</v>
      </c>
      <c r="C889" s="321" t="s">
        <v>1772</v>
      </c>
      <c r="D889" s="321">
        <v>167</v>
      </c>
      <c r="E889" s="319">
        <v>4611</v>
      </c>
      <c r="F889" s="322">
        <v>9.085580304806564</v>
      </c>
      <c r="G889" s="323">
        <v>2.5316455696202533</v>
      </c>
      <c r="H889" s="323">
        <v>4.884559884559885</v>
      </c>
      <c r="I889" s="323">
        <v>1.9373371634711738</v>
      </c>
      <c r="J889" s="323">
        <v>0.9776000000000001</v>
      </c>
      <c r="K889" s="321"/>
      <c r="L889" s="321"/>
      <c r="M889" s="321"/>
      <c r="N889" s="321"/>
      <c r="O889" s="321"/>
      <c r="P889" s="294"/>
      <c r="Q889" s="294"/>
    </row>
    <row r="890" spans="1:17" ht="12" customHeight="1">
      <c r="A890" s="320" t="s">
        <v>1774</v>
      </c>
      <c r="B890" s="321" t="s">
        <v>1775</v>
      </c>
      <c r="C890" s="321" t="s">
        <v>1772</v>
      </c>
      <c r="D890" s="321">
        <v>6</v>
      </c>
      <c r="E890" s="319">
        <v>5858</v>
      </c>
      <c r="F890" s="322">
        <v>9.085580304806564</v>
      </c>
      <c r="G890" s="323">
        <v>2.5316455696202533</v>
      </c>
      <c r="H890" s="323">
        <v>4.884559884559885</v>
      </c>
      <c r="I890" s="323">
        <v>1.9373371634711738</v>
      </c>
      <c r="J890" s="323">
        <v>0.9776000000000001</v>
      </c>
      <c r="K890" s="321"/>
      <c r="L890" s="321"/>
      <c r="M890" s="321"/>
      <c r="N890" s="321"/>
      <c r="O890" s="321"/>
      <c r="P890" s="294"/>
      <c r="Q890" s="294"/>
    </row>
    <row r="891" spans="1:17" ht="12" customHeight="1">
      <c r="A891" s="320" t="s">
        <v>1776</v>
      </c>
      <c r="B891" s="321" t="s">
        <v>1777</v>
      </c>
      <c r="C891" s="321" t="s">
        <v>1772</v>
      </c>
      <c r="D891" s="321">
        <v>190</v>
      </c>
      <c r="E891" s="319">
        <v>4908</v>
      </c>
      <c r="F891" s="322">
        <v>9.085580304806564</v>
      </c>
      <c r="G891" s="323">
        <v>2.5316455696202533</v>
      </c>
      <c r="H891" s="323">
        <v>4.884559884559885</v>
      </c>
      <c r="I891" s="323">
        <v>1.9373371634711738</v>
      </c>
      <c r="J891" s="323">
        <v>0.9776000000000001</v>
      </c>
      <c r="K891" s="321"/>
      <c r="L891" s="321"/>
      <c r="M891" s="321"/>
      <c r="N891" s="321"/>
      <c r="O891" s="321"/>
      <c r="P891" s="294"/>
      <c r="Q891" s="294"/>
    </row>
    <row r="892" spans="1:17" ht="12" customHeight="1">
      <c r="A892" s="320" t="s">
        <v>1778</v>
      </c>
      <c r="B892" s="321" t="s">
        <v>1777</v>
      </c>
      <c r="C892" s="321" t="s">
        <v>1772</v>
      </c>
      <c r="D892" s="321">
        <v>190</v>
      </c>
      <c r="E892" s="319">
        <v>4908</v>
      </c>
      <c r="F892" s="322">
        <v>9.085580304806564</v>
      </c>
      <c r="G892" s="323">
        <v>2.5316455696202533</v>
      </c>
      <c r="H892" s="323">
        <v>4.884559884559885</v>
      </c>
      <c r="I892" s="323">
        <v>1.9373371634711738</v>
      </c>
      <c r="J892" s="323">
        <v>0.9776000000000001</v>
      </c>
      <c r="K892" s="321"/>
      <c r="L892" s="321"/>
      <c r="M892" s="321"/>
      <c r="N892" s="321"/>
      <c r="O892" s="321"/>
      <c r="P892" s="294"/>
      <c r="Q892" s="294"/>
    </row>
    <row r="893" spans="1:17" ht="12" customHeight="1">
      <c r="A893" s="320" t="s">
        <v>1779</v>
      </c>
      <c r="B893" s="321" t="s">
        <v>1780</v>
      </c>
      <c r="C893" s="321" t="s">
        <v>1772</v>
      </c>
      <c r="D893" s="321">
        <v>101</v>
      </c>
      <c r="E893" s="319">
        <v>5655</v>
      </c>
      <c r="F893" s="322">
        <v>9.085580304806564</v>
      </c>
      <c r="G893" s="323">
        <v>2.5316455696202533</v>
      </c>
      <c r="H893" s="323">
        <v>4.884559884559885</v>
      </c>
      <c r="I893" s="323">
        <v>1.9373371634711738</v>
      </c>
      <c r="J893" s="323">
        <v>0.9776000000000001</v>
      </c>
      <c r="K893" s="321"/>
      <c r="L893" s="321"/>
      <c r="M893" s="321"/>
      <c r="N893" s="321"/>
      <c r="O893" s="321"/>
      <c r="P893" s="294"/>
      <c r="Q893" s="294"/>
    </row>
    <row r="894" spans="1:17" ht="12" customHeight="1">
      <c r="A894" s="320" t="s">
        <v>1781</v>
      </c>
      <c r="B894" s="321" t="s">
        <v>1782</v>
      </c>
      <c r="C894" s="321" t="s">
        <v>1772</v>
      </c>
      <c r="D894" s="321">
        <v>371</v>
      </c>
      <c r="E894" s="319">
        <v>4522</v>
      </c>
      <c r="F894" s="322">
        <v>9.085580304806564</v>
      </c>
      <c r="G894" s="323">
        <v>2.5316455696202533</v>
      </c>
      <c r="H894" s="323">
        <v>4.884559884559885</v>
      </c>
      <c r="I894" s="323">
        <v>1.9373371634711738</v>
      </c>
      <c r="J894" s="323">
        <v>0.9776000000000001</v>
      </c>
      <c r="K894" s="321"/>
      <c r="L894" s="321"/>
      <c r="M894" s="321"/>
      <c r="N894" s="321"/>
      <c r="O894" s="321"/>
      <c r="P894" s="294"/>
      <c r="Q894" s="294"/>
    </row>
    <row r="895" spans="1:17" ht="12" customHeight="1">
      <c r="A895" s="320" t="s">
        <v>1783</v>
      </c>
      <c r="B895" s="321" t="s">
        <v>1784</v>
      </c>
      <c r="C895" s="321" t="s">
        <v>1772</v>
      </c>
      <c r="D895" s="321">
        <v>458</v>
      </c>
      <c r="E895" s="319">
        <v>5967</v>
      </c>
      <c r="F895" s="322">
        <v>9.085580304806564</v>
      </c>
      <c r="G895" s="323">
        <v>2.5316455696202533</v>
      </c>
      <c r="H895" s="323">
        <v>4.884559884559885</v>
      </c>
      <c r="I895" s="323">
        <v>1.9373371634711738</v>
      </c>
      <c r="J895" s="323">
        <v>0.9776000000000001</v>
      </c>
      <c r="K895" s="321"/>
      <c r="L895" s="321"/>
      <c r="M895" s="321"/>
      <c r="N895" s="321"/>
      <c r="O895" s="321"/>
      <c r="P895" s="294"/>
      <c r="Q895" s="294"/>
    </row>
    <row r="896" spans="1:17" ht="12" customHeight="1">
      <c r="A896" s="320" t="s">
        <v>1785</v>
      </c>
      <c r="B896" s="321" t="s">
        <v>1786</v>
      </c>
      <c r="C896" s="321" t="s">
        <v>1772</v>
      </c>
      <c r="D896" s="321">
        <v>458</v>
      </c>
      <c r="E896" s="319">
        <v>5967</v>
      </c>
      <c r="F896" s="322">
        <v>9.085580304806564</v>
      </c>
      <c r="G896" s="323">
        <v>2.5316455696202533</v>
      </c>
      <c r="H896" s="323">
        <v>4.884559884559885</v>
      </c>
      <c r="I896" s="323">
        <v>1.9373371634711738</v>
      </c>
      <c r="J896" s="323">
        <v>0.9776000000000001</v>
      </c>
      <c r="K896" s="321"/>
      <c r="L896" s="321"/>
      <c r="M896" s="321"/>
      <c r="N896" s="321"/>
      <c r="O896" s="321"/>
      <c r="P896" s="294"/>
      <c r="Q896" s="294"/>
    </row>
    <row r="897" spans="1:17" ht="12" customHeight="1">
      <c r="A897" s="320" t="s">
        <v>1787</v>
      </c>
      <c r="B897" s="321" t="s">
        <v>1788</v>
      </c>
      <c r="C897" s="321" t="s">
        <v>1772</v>
      </c>
      <c r="D897" s="321">
        <v>398</v>
      </c>
      <c r="E897" s="319">
        <v>6842</v>
      </c>
      <c r="F897" s="322">
        <v>9.085580304806564</v>
      </c>
      <c r="G897" s="323">
        <v>2.5316455696202533</v>
      </c>
      <c r="H897" s="323">
        <v>4.884559884559885</v>
      </c>
      <c r="I897" s="323">
        <v>1.9373371634711738</v>
      </c>
      <c r="J897" s="323">
        <v>0.9776000000000001</v>
      </c>
      <c r="K897" s="321"/>
      <c r="L897" s="321"/>
      <c r="M897" s="321"/>
      <c r="N897" s="321"/>
      <c r="O897" s="321"/>
      <c r="P897" s="294"/>
      <c r="Q897" s="294"/>
    </row>
    <row r="898" spans="1:17" ht="12" customHeight="1">
      <c r="A898" s="320" t="s">
        <v>1789</v>
      </c>
      <c r="B898" s="321" t="s">
        <v>1788</v>
      </c>
      <c r="C898" s="321" t="s">
        <v>1772</v>
      </c>
      <c r="D898" s="321">
        <v>398</v>
      </c>
      <c r="E898" s="319">
        <v>6842</v>
      </c>
      <c r="F898" s="322">
        <v>9.085580304806564</v>
      </c>
      <c r="G898" s="323">
        <v>2.5316455696202533</v>
      </c>
      <c r="H898" s="323">
        <v>4.884559884559885</v>
      </c>
      <c r="I898" s="323">
        <v>1.9373371634711738</v>
      </c>
      <c r="J898" s="323">
        <v>0.9776000000000001</v>
      </c>
      <c r="K898" s="321"/>
      <c r="L898" s="321"/>
      <c r="M898" s="321"/>
      <c r="N898" s="321"/>
      <c r="O898" s="321"/>
      <c r="P898" s="294"/>
      <c r="Q898" s="294"/>
    </row>
    <row r="899" spans="1:17" ht="12" customHeight="1">
      <c r="A899" s="320" t="s">
        <v>1790</v>
      </c>
      <c r="B899" s="321" t="s">
        <v>1788</v>
      </c>
      <c r="C899" s="321" t="s">
        <v>1772</v>
      </c>
      <c r="D899" s="321">
        <v>398</v>
      </c>
      <c r="E899" s="319">
        <v>6842</v>
      </c>
      <c r="F899" s="322">
        <v>9.085580304806564</v>
      </c>
      <c r="G899" s="323">
        <v>2.5316455696202533</v>
      </c>
      <c r="H899" s="323">
        <v>4.884559884559885</v>
      </c>
      <c r="I899" s="323">
        <v>1.9373371634711738</v>
      </c>
      <c r="J899" s="323">
        <v>0.9776000000000001</v>
      </c>
      <c r="K899" s="321"/>
      <c r="L899" s="321"/>
      <c r="M899" s="321"/>
      <c r="N899" s="321"/>
      <c r="O899" s="321"/>
      <c r="P899" s="294"/>
      <c r="Q899" s="294"/>
    </row>
    <row r="900" spans="1:17" ht="12" customHeight="1">
      <c r="A900" s="320" t="s">
        <v>1791</v>
      </c>
      <c r="B900" s="321" t="s">
        <v>1792</v>
      </c>
      <c r="C900" s="321" t="s">
        <v>1772</v>
      </c>
      <c r="D900" s="321">
        <v>701</v>
      </c>
      <c r="E900" s="319">
        <v>5294</v>
      </c>
      <c r="F900" s="322">
        <v>9.085580304806564</v>
      </c>
      <c r="G900" s="323">
        <v>2.5316455696202533</v>
      </c>
      <c r="H900" s="323">
        <v>4.884559884559885</v>
      </c>
      <c r="I900" s="323">
        <v>1.9373371634711738</v>
      </c>
      <c r="J900" s="323">
        <v>0.9776000000000001</v>
      </c>
      <c r="K900" s="321"/>
      <c r="L900" s="321"/>
      <c r="M900" s="321"/>
      <c r="N900" s="321"/>
      <c r="O900" s="321"/>
      <c r="P900" s="294"/>
      <c r="Q900" s="294"/>
    </row>
    <row r="901" spans="1:17" ht="12" customHeight="1">
      <c r="A901" s="320" t="s">
        <v>1793</v>
      </c>
      <c r="B901" s="321" t="s">
        <v>1794</v>
      </c>
      <c r="C901" s="321" t="s">
        <v>1772</v>
      </c>
      <c r="D901" s="321">
        <v>701</v>
      </c>
      <c r="E901" s="319">
        <v>5294</v>
      </c>
      <c r="F901" s="322">
        <v>9.085580304806564</v>
      </c>
      <c r="G901" s="323">
        <v>2.5316455696202533</v>
      </c>
      <c r="H901" s="323">
        <v>4.884559884559885</v>
      </c>
      <c r="I901" s="323">
        <v>1.9373371634711738</v>
      </c>
      <c r="J901" s="323">
        <v>0.9776000000000001</v>
      </c>
      <c r="K901" s="321"/>
      <c r="L901" s="321"/>
      <c r="M901" s="321"/>
      <c r="N901" s="321"/>
      <c r="O901" s="321"/>
      <c r="P901" s="294"/>
      <c r="Q901" s="294"/>
    </row>
    <row r="902" spans="1:17" ht="12" customHeight="1">
      <c r="A902" s="320" t="s">
        <v>1795</v>
      </c>
      <c r="B902" s="321" t="s">
        <v>1796</v>
      </c>
      <c r="C902" s="321" t="s">
        <v>1797</v>
      </c>
      <c r="D902" s="321">
        <v>0</v>
      </c>
      <c r="E902" s="319">
        <v>10570</v>
      </c>
      <c r="F902" s="322">
        <v>20.808909730363425</v>
      </c>
      <c r="G902" s="323">
        <v>1.3047711781889</v>
      </c>
      <c r="H902" s="323">
        <v>4.7979797979797985</v>
      </c>
      <c r="I902" s="323">
        <v>2.064266150043423</v>
      </c>
      <c r="J902" s="323">
        <v>0</v>
      </c>
      <c r="K902" s="321"/>
      <c r="L902" s="321"/>
      <c r="M902" s="321"/>
      <c r="N902" s="321"/>
      <c r="O902" s="321"/>
      <c r="P902" s="294"/>
      <c r="Q902" s="294"/>
    </row>
    <row r="903" spans="1:17" ht="12" customHeight="1">
      <c r="A903" s="320" t="s">
        <v>1798</v>
      </c>
      <c r="B903" s="321" t="s">
        <v>1796</v>
      </c>
      <c r="C903" s="321" t="s">
        <v>1797</v>
      </c>
      <c r="D903" s="321">
        <v>0</v>
      </c>
      <c r="E903" s="319">
        <v>10570</v>
      </c>
      <c r="F903" s="322">
        <v>20.808909730363425</v>
      </c>
      <c r="G903" s="323">
        <v>1.3047711781889</v>
      </c>
      <c r="H903" s="323">
        <v>4.7979797979797985</v>
      </c>
      <c r="I903" s="323">
        <v>2.064266150043423</v>
      </c>
      <c r="J903" s="323">
        <v>0</v>
      </c>
      <c r="K903" s="321"/>
      <c r="L903" s="321"/>
      <c r="M903" s="321"/>
      <c r="N903" s="321"/>
      <c r="O903" s="321"/>
      <c r="P903" s="294"/>
      <c r="Q903" s="294"/>
    </row>
    <row r="904" spans="1:17" ht="12" customHeight="1">
      <c r="A904" s="320" t="s">
        <v>1799</v>
      </c>
      <c r="B904" s="321" t="s">
        <v>1800</v>
      </c>
      <c r="C904" s="321" t="s">
        <v>1797</v>
      </c>
      <c r="D904" s="321">
        <v>84</v>
      </c>
      <c r="E904" s="319">
        <v>13940</v>
      </c>
      <c r="F904" s="322">
        <v>20.808909730363425</v>
      </c>
      <c r="G904" s="323">
        <v>1.3047711781889</v>
      </c>
      <c r="H904" s="323">
        <v>4.7979797979797985</v>
      </c>
      <c r="I904" s="323">
        <v>2.064266150043423</v>
      </c>
      <c r="J904" s="323">
        <v>0</v>
      </c>
      <c r="K904" s="321"/>
      <c r="L904" s="321"/>
      <c r="M904" s="321"/>
      <c r="N904" s="321"/>
      <c r="O904" s="321"/>
      <c r="P904" s="294"/>
      <c r="Q904" s="294"/>
    </row>
    <row r="905" spans="1:17" ht="12" customHeight="1">
      <c r="A905" s="320" t="s">
        <v>1801</v>
      </c>
      <c r="B905" s="321" t="s">
        <v>1802</v>
      </c>
      <c r="C905" s="321" t="s">
        <v>1797</v>
      </c>
      <c r="D905" s="321">
        <v>0</v>
      </c>
      <c r="E905" s="319">
        <v>8897</v>
      </c>
      <c r="F905" s="322">
        <v>20.808909730363425</v>
      </c>
      <c r="G905" s="323">
        <v>1.3047711781889</v>
      </c>
      <c r="H905" s="323">
        <v>4.7979797979797985</v>
      </c>
      <c r="I905" s="323">
        <v>2.064266150043423</v>
      </c>
      <c r="J905" s="323">
        <v>0</v>
      </c>
      <c r="K905" s="321"/>
      <c r="L905" s="321"/>
      <c r="M905" s="321"/>
      <c r="N905" s="321"/>
      <c r="O905" s="321"/>
      <c r="P905" s="294"/>
      <c r="Q905" s="294"/>
    </row>
    <row r="906" spans="1:17" ht="12" customHeight="1">
      <c r="A906" s="320" t="s">
        <v>1803</v>
      </c>
      <c r="B906" s="321" t="s">
        <v>1804</v>
      </c>
      <c r="C906" s="321" t="s">
        <v>1797</v>
      </c>
      <c r="D906" s="321">
        <v>0</v>
      </c>
      <c r="E906" s="319">
        <v>11456</v>
      </c>
      <c r="F906" s="322">
        <v>20.808909730363425</v>
      </c>
      <c r="G906" s="323">
        <v>1.3047711781889</v>
      </c>
      <c r="H906" s="323">
        <v>4.7979797979797985</v>
      </c>
      <c r="I906" s="323">
        <v>2.064266150043423</v>
      </c>
      <c r="J906" s="323">
        <v>0</v>
      </c>
      <c r="K906" s="321"/>
      <c r="L906" s="321"/>
      <c r="M906" s="321"/>
      <c r="N906" s="321"/>
      <c r="O906" s="321"/>
      <c r="P906" s="294"/>
      <c r="Q906" s="294"/>
    </row>
    <row r="907" spans="1:17" ht="12" customHeight="1">
      <c r="A907" s="324"/>
      <c r="B907" s="325"/>
      <c r="C907" s="324"/>
      <c r="D907" s="294"/>
      <c r="E907" s="326"/>
      <c r="F907" s="327"/>
      <c r="G907" s="294"/>
      <c r="H907" s="294"/>
      <c r="I907" s="294"/>
      <c r="J907" s="294"/>
      <c r="K907" s="294"/>
      <c r="L907" s="294"/>
      <c r="M907" s="294"/>
      <c r="N907" s="294"/>
      <c r="O907" s="294"/>
      <c r="P907" s="294"/>
      <c r="Q907" s="294"/>
    </row>
    <row r="908" spans="1:17" ht="12" customHeight="1">
      <c r="A908" s="324"/>
      <c r="B908" s="325"/>
      <c r="C908" s="324"/>
      <c r="D908" s="294"/>
      <c r="E908" s="326"/>
      <c r="F908" s="327"/>
      <c r="G908" s="294"/>
      <c r="H908" s="294"/>
      <c r="I908" s="294"/>
      <c r="J908" s="294"/>
      <c r="K908" s="294"/>
      <c r="L908" s="294"/>
      <c r="M908" s="294"/>
      <c r="N908" s="294"/>
      <c r="O908" s="294"/>
      <c r="P908" s="294"/>
      <c r="Q908" s="294"/>
    </row>
    <row r="909" spans="1:17" ht="12.75" customHeight="1" thickBot="1">
      <c r="A909" s="328"/>
      <c r="B909" s="329"/>
      <c r="C909" s="328"/>
      <c r="D909" s="330"/>
      <c r="E909" s="331"/>
      <c r="F909" s="332"/>
      <c r="G909" s="330"/>
      <c r="H909" s="330"/>
      <c r="I909" s="330"/>
      <c r="J909" s="330"/>
      <c r="K909" s="330"/>
      <c r="L909" s="330"/>
      <c r="M909" s="330"/>
      <c r="N909" s="330"/>
      <c r="O909" s="330"/>
      <c r="P909" s="294"/>
      <c r="Q909" s="294"/>
    </row>
  </sheetData>
  <sheetProtection/>
  <mergeCells count="2">
    <mergeCell ref="D1:E1"/>
    <mergeCell ref="F1:J1"/>
  </mergeCells>
  <printOptions/>
  <pageMargins left="0.75" right="0.75" top="1" bottom="1" header="0.5" footer="0.5"/>
  <pageSetup firstPageNumber="1" useFirstPageNumber="1" horizontalDpi="200" verticalDpi="200" orientation="portrait" scale="29" r:id="rId1"/>
</worksheet>
</file>

<file path=xl/worksheets/sheet2.xml><?xml version="1.0" encoding="utf-8"?>
<worksheet xmlns="http://schemas.openxmlformats.org/spreadsheetml/2006/main" xmlns:r="http://schemas.openxmlformats.org/officeDocument/2006/relationships">
  <sheetPr codeName="Sheet8">
    <tabColor rgb="FF0066FF"/>
    <pageSetUpPr fitToPage="1"/>
  </sheetPr>
  <dimension ref="A1:AB103"/>
  <sheetViews>
    <sheetView zoomScale="80" zoomScaleNormal="80" zoomScalePageLayoutView="0" workbookViewId="0" topLeftCell="A1">
      <selection activeCell="A1" sqref="A1"/>
    </sheetView>
  </sheetViews>
  <sheetFormatPr defaultColWidth="9.140625" defaultRowHeight="12.75"/>
  <cols>
    <col min="1" max="1" width="1.8515625" style="0" customWidth="1"/>
    <col min="2" max="2" width="3.7109375" style="0" customWidth="1"/>
    <col min="3" max="3" width="12.421875" style="0" customWidth="1"/>
    <col min="4" max="4" width="4.00390625" style="0" customWidth="1"/>
    <col min="6" max="6" width="21.421875" style="0" customWidth="1"/>
    <col min="7" max="7" width="19.7109375" style="0" customWidth="1"/>
    <col min="8" max="8" width="25.8515625" style="0" customWidth="1"/>
    <col min="9" max="9" width="20.57421875" style="0" customWidth="1"/>
    <col min="10" max="10" width="20.140625" style="0" customWidth="1"/>
    <col min="11" max="11" width="20.00390625" style="0" customWidth="1"/>
    <col min="12" max="12" width="15.7109375" style="0" customWidth="1"/>
    <col min="13" max="13" width="19.7109375" style="0" customWidth="1"/>
    <col min="14" max="14" width="15.7109375" style="0" customWidth="1"/>
    <col min="15" max="15" width="1.421875" style="0" customWidth="1"/>
    <col min="16" max="16" width="13.8515625" style="136" bestFit="1" customWidth="1"/>
  </cols>
  <sheetData>
    <row r="1" spans="1:15" ht="5.25" customHeight="1">
      <c r="A1" s="41"/>
      <c r="B1" s="42"/>
      <c r="C1" s="43"/>
      <c r="D1" s="43"/>
      <c r="E1" s="43"/>
      <c r="F1" s="43"/>
      <c r="G1" s="43"/>
      <c r="H1" s="43"/>
      <c r="I1" s="43"/>
      <c r="J1" s="43"/>
      <c r="K1" s="43"/>
      <c r="L1" s="43"/>
      <c r="M1" s="43"/>
      <c r="N1" s="43"/>
      <c r="O1" s="44"/>
    </row>
    <row r="2" spans="1:15" ht="27.75" customHeight="1">
      <c r="A2" s="41"/>
      <c r="B2" s="635"/>
      <c r="C2" s="636"/>
      <c r="D2" s="636"/>
      <c r="E2" s="637"/>
      <c r="F2" s="637"/>
      <c r="G2" s="637"/>
      <c r="H2" s="637"/>
      <c r="I2" s="637"/>
      <c r="J2" s="637"/>
      <c r="K2" s="637"/>
      <c r="L2" s="637"/>
      <c r="M2" s="637"/>
      <c r="N2" s="637"/>
      <c r="O2" s="638"/>
    </row>
    <row r="3" spans="1:15" ht="27.75">
      <c r="A3" s="41"/>
      <c r="B3" s="642" t="s">
        <v>118</v>
      </c>
      <c r="C3" s="643"/>
      <c r="D3" s="643"/>
      <c r="E3" s="643"/>
      <c r="F3" s="643"/>
      <c r="G3" s="643"/>
      <c r="H3" s="643"/>
      <c r="I3" s="643"/>
      <c r="J3" s="643"/>
      <c r="K3" s="643"/>
      <c r="L3" s="643"/>
      <c r="M3" s="643"/>
      <c r="N3" s="643"/>
      <c r="O3" s="644"/>
    </row>
    <row r="4" spans="1:15" ht="27.75">
      <c r="A4" s="41"/>
      <c r="B4" s="642" t="s">
        <v>34</v>
      </c>
      <c r="C4" s="643"/>
      <c r="D4" s="643"/>
      <c r="E4" s="643"/>
      <c r="F4" s="643"/>
      <c r="G4" s="643"/>
      <c r="H4" s="643"/>
      <c r="I4" s="643"/>
      <c r="J4" s="643"/>
      <c r="K4" s="643"/>
      <c r="L4" s="643"/>
      <c r="M4" s="643"/>
      <c r="N4" s="643"/>
      <c r="O4" s="644"/>
    </row>
    <row r="5" spans="1:15" ht="15" customHeight="1">
      <c r="A5" s="41"/>
      <c r="B5" s="655" t="s">
        <v>2190</v>
      </c>
      <c r="C5" s="656"/>
      <c r="D5" s="656"/>
      <c r="E5" s="657"/>
      <c r="F5" s="657"/>
      <c r="G5" s="657"/>
      <c r="H5" s="657"/>
      <c r="I5" s="657"/>
      <c r="J5" s="657"/>
      <c r="K5" s="657"/>
      <c r="L5" s="657"/>
      <c r="M5" s="657"/>
      <c r="N5" s="657"/>
      <c r="O5" s="658"/>
    </row>
    <row r="6" spans="1:15" ht="16.5" customHeight="1">
      <c r="A6" s="41"/>
      <c r="B6" s="46"/>
      <c r="C6" s="47"/>
      <c r="D6" s="47"/>
      <c r="E6" s="47"/>
      <c r="F6" s="47"/>
      <c r="G6" s="47"/>
      <c r="H6" s="47"/>
      <c r="I6" s="47"/>
      <c r="J6" s="47"/>
      <c r="K6" s="47"/>
      <c r="L6" s="47"/>
      <c r="M6" s="47"/>
      <c r="N6" s="47"/>
      <c r="O6" s="48"/>
    </row>
    <row r="7" spans="1:15" ht="5.25" customHeight="1">
      <c r="A7" s="41"/>
      <c r="B7" s="49"/>
      <c r="C7" s="50"/>
      <c r="D7" s="50"/>
      <c r="E7" s="50"/>
      <c r="F7" s="51"/>
      <c r="G7" s="50"/>
      <c r="H7" s="50"/>
      <c r="I7" s="50"/>
      <c r="J7" s="50"/>
      <c r="K7" s="50"/>
      <c r="L7" s="50"/>
      <c r="M7" s="50"/>
      <c r="N7" s="50"/>
      <c r="O7" s="52"/>
    </row>
    <row r="8" spans="1:15" ht="4.5" customHeight="1">
      <c r="A8" s="41"/>
      <c r="B8" s="53"/>
      <c r="C8" s="54"/>
      <c r="D8" s="54"/>
      <c r="E8" s="54"/>
      <c r="F8" s="55"/>
      <c r="G8" s="54"/>
      <c r="H8" s="54"/>
      <c r="I8" s="54"/>
      <c r="J8" s="54"/>
      <c r="K8" s="54"/>
      <c r="L8" s="54"/>
      <c r="M8" s="54"/>
      <c r="N8" s="54"/>
      <c r="O8" s="45"/>
    </row>
    <row r="9" spans="1:15" ht="22.5" customHeight="1">
      <c r="A9" s="41"/>
      <c r="B9" s="53"/>
      <c r="C9" s="66" t="s">
        <v>48</v>
      </c>
      <c r="D9" s="54"/>
      <c r="E9" s="56"/>
      <c r="F9" s="57"/>
      <c r="G9" s="56"/>
      <c r="H9" s="54"/>
      <c r="I9" s="54"/>
      <c r="J9" s="54"/>
      <c r="K9" s="273" t="s">
        <v>176</v>
      </c>
      <c r="L9" s="186"/>
      <c r="M9" s="187" t="s">
        <v>177</v>
      </c>
      <c r="N9" s="54"/>
      <c r="O9" s="45"/>
    </row>
    <row r="10" spans="1:15" ht="4.5" customHeight="1">
      <c r="A10" s="41"/>
      <c r="B10" s="58"/>
      <c r="C10" s="61"/>
      <c r="D10" s="61"/>
      <c r="E10" s="59"/>
      <c r="F10" s="60"/>
      <c r="G10" s="59"/>
      <c r="H10" s="61"/>
      <c r="I10" s="61"/>
      <c r="J10" s="61"/>
      <c r="K10" s="186"/>
      <c r="L10" s="186"/>
      <c r="M10" s="186"/>
      <c r="N10" s="54"/>
      <c r="O10" s="45"/>
    </row>
    <row r="11" spans="1:15" ht="22.5" customHeight="1">
      <c r="A11" s="41"/>
      <c r="B11" s="58"/>
      <c r="C11" s="61"/>
      <c r="D11" s="61"/>
      <c r="E11" s="59"/>
      <c r="F11" s="60"/>
      <c r="G11" s="59"/>
      <c r="H11" s="61"/>
      <c r="I11" s="159"/>
      <c r="J11" s="96"/>
      <c r="K11" s="274" t="s">
        <v>116</v>
      </c>
      <c r="L11" s="62"/>
      <c r="M11" s="166" t="s">
        <v>116</v>
      </c>
      <c r="N11" s="56"/>
      <c r="O11" s="45"/>
    </row>
    <row r="12" spans="2:15" ht="4.5" customHeight="1">
      <c r="B12" s="37"/>
      <c r="C12" s="31"/>
      <c r="D12" s="31"/>
      <c r="E12" s="32"/>
      <c r="F12" s="13"/>
      <c r="G12" s="59"/>
      <c r="H12" s="12"/>
      <c r="I12" s="6"/>
      <c r="J12" s="34"/>
      <c r="K12" s="169"/>
      <c r="L12" s="25"/>
      <c r="M12" s="24"/>
      <c r="N12" s="4"/>
      <c r="O12" s="2"/>
    </row>
    <row r="13" spans="2:15" ht="18.75">
      <c r="B13" s="11"/>
      <c r="C13" s="7"/>
      <c r="D13" s="7"/>
      <c r="E13" s="200" t="s">
        <v>37</v>
      </c>
      <c r="F13" s="61" t="str">
        <f>'Cities - Table 1'!P4</f>
        <v>New York, NY</v>
      </c>
      <c r="G13" s="59"/>
      <c r="H13" s="12"/>
      <c r="I13" s="645" t="s">
        <v>1858</v>
      </c>
      <c r="J13" s="646"/>
      <c r="K13" s="170">
        <v>2011</v>
      </c>
      <c r="L13" s="40"/>
      <c r="M13" s="174">
        <v>2010</v>
      </c>
      <c r="N13" s="3"/>
      <c r="O13" s="2"/>
    </row>
    <row r="14" spans="2:15" ht="3" customHeight="1">
      <c r="B14" s="11"/>
      <c r="C14" s="7"/>
      <c r="D14" s="7"/>
      <c r="E14" s="10"/>
      <c r="F14" s="7"/>
      <c r="G14" s="59"/>
      <c r="H14" s="12"/>
      <c r="I14" s="422"/>
      <c r="J14" s="33"/>
      <c r="K14" s="171"/>
      <c r="L14" s="8"/>
      <c r="M14" s="175"/>
      <c r="N14" s="3"/>
      <c r="O14" s="2"/>
    </row>
    <row r="15" spans="2:15" ht="18.75">
      <c r="B15" s="37"/>
      <c r="C15" s="31"/>
      <c r="D15" s="31"/>
      <c r="E15" s="200" t="s">
        <v>115</v>
      </c>
      <c r="F15" s="287">
        <v>10000</v>
      </c>
      <c r="G15" s="59"/>
      <c r="H15" s="12"/>
      <c r="I15" s="422"/>
      <c r="J15" s="34"/>
      <c r="K15" s="172"/>
      <c r="L15" s="40" t="s">
        <v>38</v>
      </c>
      <c r="M15" s="176"/>
      <c r="N15" s="4"/>
      <c r="O15" s="2"/>
    </row>
    <row r="16" spans="2:15" ht="4.5" customHeight="1">
      <c r="B16" s="37"/>
      <c r="C16" s="31"/>
      <c r="D16" s="31"/>
      <c r="E16" s="32"/>
      <c r="F16" s="13"/>
      <c r="G16" s="59"/>
      <c r="H16" s="12"/>
      <c r="I16" s="422"/>
      <c r="J16" s="34"/>
      <c r="K16" s="169"/>
      <c r="L16" s="25"/>
      <c r="M16" s="177"/>
      <c r="N16" s="4"/>
      <c r="O16" s="2"/>
    </row>
    <row r="17" spans="2:16" ht="39" customHeight="1">
      <c r="B17" s="37"/>
      <c r="C17" s="31"/>
      <c r="D17" s="31"/>
      <c r="E17" s="32"/>
      <c r="F17" s="139"/>
      <c r="G17" s="660" t="s">
        <v>1812</v>
      </c>
      <c r="H17" s="660"/>
      <c r="I17" s="622" t="str">
        <f>Modelbaseline!F23</f>
        <v>Market pulp (sold or transferred)</v>
      </c>
      <c r="J17" s="623"/>
      <c r="K17" s="173"/>
      <c r="L17" s="201" t="s">
        <v>10</v>
      </c>
      <c r="M17" s="195"/>
      <c r="N17" s="4"/>
      <c r="O17" s="2"/>
      <c r="P17" s="137"/>
    </row>
    <row r="18" spans="2:16" ht="39" customHeight="1">
      <c r="B18" s="37"/>
      <c r="C18" s="31"/>
      <c r="D18" s="59"/>
      <c r="E18" s="138"/>
      <c r="F18" s="540"/>
      <c r="G18" s="540"/>
      <c r="H18" s="631" t="s">
        <v>2054</v>
      </c>
      <c r="I18" s="665" t="str">
        <f>Modelbaseline!F24</f>
        <v>Clay coated printing and converting</v>
      </c>
      <c r="J18" s="666"/>
      <c r="K18" s="173"/>
      <c r="L18" s="201" t="s">
        <v>10</v>
      </c>
      <c r="M18" s="195"/>
      <c r="N18" s="141"/>
      <c r="O18" s="45"/>
      <c r="P18"/>
    </row>
    <row r="19" spans="2:16" ht="39" customHeight="1">
      <c r="B19" s="37"/>
      <c r="C19" s="31"/>
      <c r="D19" s="59"/>
      <c r="E19" s="630" t="s">
        <v>2050</v>
      </c>
      <c r="F19" s="630"/>
      <c r="G19" s="540"/>
      <c r="H19" s="632"/>
      <c r="I19" s="622" t="str">
        <f>Modelbaseline!F25</f>
        <v>Uncoated free sheet (&lt;10% mechanical fiber)</v>
      </c>
      <c r="J19" s="623"/>
      <c r="K19" s="173"/>
      <c r="L19" s="201" t="s">
        <v>10</v>
      </c>
      <c r="M19" s="195"/>
      <c r="N19" s="141"/>
      <c r="O19" s="45"/>
      <c r="P19"/>
    </row>
    <row r="20" spans="2:16" ht="39" customHeight="1">
      <c r="B20" s="37"/>
      <c r="C20" s="31"/>
      <c r="D20" s="59"/>
      <c r="E20" s="630"/>
      <c r="F20" s="630"/>
      <c r="G20" s="540"/>
      <c r="H20" s="632"/>
      <c r="I20" s="622" t="str">
        <f>Modelbaseline!F26</f>
        <v>Bleached bristols</v>
      </c>
      <c r="J20" s="623"/>
      <c r="K20" s="173"/>
      <c r="L20" s="201" t="s">
        <v>10</v>
      </c>
      <c r="M20" s="195"/>
      <c r="N20" s="141"/>
      <c r="O20" s="45"/>
      <c r="P20"/>
    </row>
    <row r="21" spans="2:16" ht="39" customHeight="1">
      <c r="B21" s="37"/>
      <c r="C21" s="31"/>
      <c r="D21" s="59"/>
      <c r="E21" s="630"/>
      <c r="F21" s="630"/>
      <c r="G21" s="140"/>
      <c r="H21" s="632"/>
      <c r="I21" s="622" t="str">
        <f>Modelbaseline!F27</f>
        <v>Unbleached kraft (&gt;80%) packaging and industrial</v>
      </c>
      <c r="J21" s="623"/>
      <c r="K21" s="173"/>
      <c r="L21" s="201" t="s">
        <v>10</v>
      </c>
      <c r="M21" s="195"/>
      <c r="N21" s="141"/>
      <c r="O21" s="45"/>
      <c r="P21"/>
    </row>
    <row r="22" spans="2:16" ht="39" customHeight="1">
      <c r="B22" s="37"/>
      <c r="C22" s="31"/>
      <c r="D22" s="59"/>
      <c r="E22" s="630"/>
      <c r="F22" s="630"/>
      <c r="G22" s="140"/>
      <c r="H22" s="632"/>
      <c r="I22" s="622" t="str">
        <f>Modelbaseline!F28</f>
        <v>Tissue and other creped (roll stock)</v>
      </c>
      <c r="J22" s="623"/>
      <c r="K22" s="173"/>
      <c r="L22" s="201" t="s">
        <v>10</v>
      </c>
      <c r="M22" s="195"/>
      <c r="N22" s="141"/>
      <c r="O22" s="45"/>
      <c r="P22"/>
    </row>
    <row r="23" spans="2:16" ht="39" customHeight="1">
      <c r="B23" s="37"/>
      <c r="C23" s="31"/>
      <c r="D23" s="59"/>
      <c r="E23" s="138"/>
      <c r="F23" s="139"/>
      <c r="G23" s="140"/>
      <c r="H23" s="633"/>
      <c r="I23" s="626" t="s">
        <v>1809</v>
      </c>
      <c r="J23" s="627"/>
      <c r="K23" s="173"/>
      <c r="L23" s="201" t="s">
        <v>10</v>
      </c>
      <c r="M23" s="195"/>
      <c r="N23" s="141"/>
      <c r="O23" s="45"/>
      <c r="P23"/>
    </row>
    <row r="24" spans="2:16" ht="39" customHeight="1">
      <c r="B24" s="37"/>
      <c r="C24" s="31"/>
      <c r="D24" s="59"/>
      <c r="E24" s="138"/>
      <c r="F24" s="139"/>
      <c r="G24" s="140"/>
      <c r="H24" s="619" t="s">
        <v>2053</v>
      </c>
      <c r="I24" s="622" t="str">
        <f>Modelbaseline!F30</f>
        <v>Unbleached kraft packaging and industrial converting paperboard</v>
      </c>
      <c r="J24" s="623"/>
      <c r="K24" s="173"/>
      <c r="L24" s="201" t="s">
        <v>10</v>
      </c>
      <c r="M24" s="195"/>
      <c r="N24" s="141"/>
      <c r="O24" s="45"/>
      <c r="P24"/>
    </row>
    <row r="25" spans="2:16" ht="39" customHeight="1">
      <c r="B25" s="37"/>
      <c r="C25" s="31"/>
      <c r="D25" s="59"/>
      <c r="E25" s="138"/>
      <c r="F25" s="139"/>
      <c r="G25" s="140"/>
      <c r="H25" s="620"/>
      <c r="I25" s="622" t="str">
        <f>Modelbaseline!F31</f>
        <v>Bleached packaging and industrial converting paperboard</v>
      </c>
      <c r="J25" s="623"/>
      <c r="K25" s="173"/>
      <c r="L25" s="201" t="s">
        <v>10</v>
      </c>
      <c r="M25" s="195"/>
      <c r="N25" s="141"/>
      <c r="O25" s="45"/>
      <c r="P25"/>
    </row>
    <row r="26" spans="2:16" ht="39" customHeight="1">
      <c r="B26" s="37"/>
      <c r="C26" s="31"/>
      <c r="D26" s="59"/>
      <c r="E26" s="138"/>
      <c r="F26" s="139"/>
      <c r="G26" s="140"/>
      <c r="H26" s="620"/>
      <c r="I26" s="622" t="str">
        <f>Modelbaseline!F32</f>
        <v>Semi-chemical, including corrugating medium (&gt;75% virgin)</v>
      </c>
      <c r="J26" s="623"/>
      <c r="K26" s="173"/>
      <c r="L26" s="201" t="s">
        <v>10</v>
      </c>
      <c r="M26" s="195"/>
      <c r="N26" s="141"/>
      <c r="O26" s="45"/>
      <c r="P26"/>
    </row>
    <row r="27" spans="2:16" ht="39" customHeight="1">
      <c r="B27" s="37"/>
      <c r="C27" s="31"/>
      <c r="D27" s="59"/>
      <c r="E27" s="138"/>
      <c r="F27" s="139"/>
      <c r="G27" s="140"/>
      <c r="H27" s="621"/>
      <c r="I27" s="626" t="str">
        <f>Modelbaseline!F33</f>
        <v>Recycled paperboard</v>
      </c>
      <c r="J27" s="627"/>
      <c r="K27" s="173"/>
      <c r="L27" s="201" t="s">
        <v>10</v>
      </c>
      <c r="M27" s="195"/>
      <c r="N27" s="141"/>
      <c r="O27" s="45"/>
      <c r="P27"/>
    </row>
    <row r="28" spans="2:16" ht="39" customHeight="1">
      <c r="B28" s="37"/>
      <c r="C28" s="31"/>
      <c r="D28" s="59"/>
      <c r="E28" s="138"/>
      <c r="F28" s="139"/>
      <c r="G28" s="140"/>
      <c r="H28" s="541" t="s">
        <v>35</v>
      </c>
      <c r="I28" s="624" t="s">
        <v>125</v>
      </c>
      <c r="J28" s="625"/>
      <c r="K28" s="173">
        <v>1</v>
      </c>
      <c r="L28" s="201" t="s">
        <v>10</v>
      </c>
      <c r="M28" s="195">
        <v>1</v>
      </c>
      <c r="N28" s="141"/>
      <c r="O28" s="45"/>
      <c r="P28"/>
    </row>
    <row r="29" spans="2:16" ht="39" customHeight="1">
      <c r="B29" s="37"/>
      <c r="C29" s="31"/>
      <c r="D29" s="59"/>
      <c r="E29" s="138"/>
      <c r="F29" s="139"/>
      <c r="G29" s="140"/>
      <c r="H29" s="541" t="s">
        <v>60</v>
      </c>
      <c r="I29" s="624" t="s">
        <v>39</v>
      </c>
      <c r="J29" s="624"/>
      <c r="K29" s="359">
        <f>SUM(K17:K28)</f>
        <v>1</v>
      </c>
      <c r="L29" s="201" t="s">
        <v>10</v>
      </c>
      <c r="M29" s="359">
        <f>SUM(M17:M28)</f>
        <v>1</v>
      </c>
      <c r="N29" s="141"/>
      <c r="O29" s="45"/>
      <c r="P29"/>
    </row>
    <row r="30" spans="2:16" ht="39" customHeight="1">
      <c r="B30" s="37"/>
      <c r="C30" s="31"/>
      <c r="D30" s="59"/>
      <c r="E30" s="138"/>
      <c r="F30" s="139"/>
      <c r="G30" s="649" t="s">
        <v>3</v>
      </c>
      <c r="H30" s="649"/>
      <c r="I30" s="622" t="str">
        <f>Modelbaseline!F21</f>
        <v>Purchased pulp</v>
      </c>
      <c r="J30" s="623"/>
      <c r="K30" s="173"/>
      <c r="L30" s="201" t="s">
        <v>10</v>
      </c>
      <c r="M30" s="195"/>
      <c r="N30" s="141"/>
      <c r="O30" s="45"/>
      <c r="P30"/>
    </row>
    <row r="31" spans="2:16" ht="39" customHeight="1">
      <c r="B31" s="37"/>
      <c r="C31" s="31"/>
      <c r="D31" s="59"/>
      <c r="E31" s="138"/>
      <c r="F31" s="139"/>
      <c r="G31" s="196"/>
      <c r="H31" s="196"/>
      <c r="I31" s="622" t="str">
        <f>Modelbaseline!F22</f>
        <v>Recycled fiber (purchased)</v>
      </c>
      <c r="J31" s="623"/>
      <c r="K31" s="173"/>
      <c r="L31" s="201" t="s">
        <v>10</v>
      </c>
      <c r="M31" s="195"/>
      <c r="N31" s="141"/>
      <c r="O31" s="45"/>
      <c r="P31"/>
    </row>
    <row r="32" spans="2:16" ht="39" customHeight="1">
      <c r="B32" s="37"/>
      <c r="C32" s="31"/>
      <c r="D32" s="59"/>
      <c r="E32" s="138"/>
      <c r="F32" s="139"/>
      <c r="G32" s="196"/>
      <c r="H32" s="196"/>
      <c r="I32" s="622" t="str">
        <f>Modelbaseline!F37</f>
        <v>Wood chips</v>
      </c>
      <c r="J32" s="623"/>
      <c r="K32" s="173"/>
      <c r="L32" s="201" t="s">
        <v>1824</v>
      </c>
      <c r="M32" s="195"/>
      <c r="N32" s="141"/>
      <c r="O32" s="45"/>
      <c r="P32"/>
    </row>
    <row r="33" spans="2:16" ht="39" customHeight="1">
      <c r="B33" s="37"/>
      <c r="C33" s="31"/>
      <c r="D33" s="59"/>
      <c r="E33" s="138"/>
      <c r="F33" s="139"/>
      <c r="G33" s="196"/>
      <c r="H33" s="196"/>
      <c r="I33" s="622" t="str">
        <f>Modelbaseline!F39</f>
        <v>Softwood (share of total fiber)</v>
      </c>
      <c r="J33" s="623"/>
      <c r="K33" s="363"/>
      <c r="L33" s="201" t="s">
        <v>1823</v>
      </c>
      <c r="M33" s="546"/>
      <c r="N33" s="141"/>
      <c r="O33" s="45"/>
      <c r="P33"/>
    </row>
    <row r="34" spans="2:16" ht="39" customHeight="1">
      <c r="B34" s="37"/>
      <c r="C34" s="31"/>
      <c r="D34" s="59"/>
      <c r="E34" s="138"/>
      <c r="F34" s="139"/>
      <c r="G34" s="196"/>
      <c r="H34" s="196"/>
      <c r="I34" s="622" t="str">
        <f>Modelbaseline!F36</f>
        <v>Chlorine compounds</v>
      </c>
      <c r="J34" s="623"/>
      <c r="K34" s="173"/>
      <c r="L34" s="201" t="s">
        <v>10</v>
      </c>
      <c r="M34" s="195"/>
      <c r="N34" s="141"/>
      <c r="O34" s="45"/>
      <c r="P34"/>
    </row>
    <row r="35" spans="2:16" ht="39" customHeight="1">
      <c r="B35" s="37"/>
      <c r="C35" s="31"/>
      <c r="D35" s="59"/>
      <c r="E35" s="138"/>
      <c r="F35" s="139"/>
      <c r="G35" s="196"/>
      <c r="H35" s="196"/>
      <c r="I35" s="622" t="str">
        <f>Modelbaseline!F38</f>
        <v>Sodium hydroxide</v>
      </c>
      <c r="J35" s="623"/>
      <c r="K35" s="173"/>
      <c r="L35" s="201" t="s">
        <v>10</v>
      </c>
      <c r="M35" s="195"/>
      <c r="N35" s="141"/>
      <c r="O35" s="45"/>
      <c r="P35"/>
    </row>
    <row r="36" spans="2:16" ht="39" customHeight="1">
      <c r="B36" s="37"/>
      <c r="C36" s="31"/>
      <c r="D36" s="59"/>
      <c r="E36" s="138"/>
      <c r="F36" s="139"/>
      <c r="G36" s="654"/>
      <c r="H36" s="654"/>
      <c r="I36" s="622" t="s">
        <v>1810</v>
      </c>
      <c r="J36" s="623"/>
      <c r="K36" s="204" t="s">
        <v>1825</v>
      </c>
      <c r="L36" s="95" t="s">
        <v>113</v>
      </c>
      <c r="M36" s="195" t="s">
        <v>1825</v>
      </c>
      <c r="N36" s="141"/>
      <c r="O36" s="45"/>
      <c r="P36"/>
    </row>
    <row r="37" spans="2:28" ht="7.5" customHeight="1">
      <c r="B37" s="37"/>
      <c r="C37" s="59"/>
      <c r="D37" s="138"/>
      <c r="E37" s="139"/>
      <c r="F37" s="142"/>
      <c r="G37" s="140"/>
      <c r="H37" s="164"/>
      <c r="I37" s="162"/>
      <c r="J37" s="34"/>
      <c r="K37" s="34"/>
      <c r="L37" s="34"/>
      <c r="M37" s="34"/>
      <c r="N37" s="143"/>
      <c r="O37" s="45"/>
      <c r="P37"/>
      <c r="Q37" s="161"/>
      <c r="R37" s="160"/>
      <c r="S37" s="160"/>
      <c r="T37" s="160"/>
      <c r="U37" s="160"/>
      <c r="V37" s="160"/>
      <c r="W37" s="160"/>
      <c r="X37" s="160"/>
      <c r="Y37" s="160"/>
      <c r="Z37" s="160"/>
      <c r="AA37" s="160"/>
      <c r="AB37" s="160"/>
    </row>
    <row r="38" spans="2:15" ht="5.25" customHeight="1">
      <c r="B38" s="68"/>
      <c r="C38" s="29"/>
      <c r="D38" s="29"/>
      <c r="E38" s="29"/>
      <c r="F38" s="29"/>
      <c r="G38" s="29"/>
      <c r="H38" s="29"/>
      <c r="I38" s="29"/>
      <c r="J38" s="29"/>
      <c r="K38" s="29"/>
      <c r="L38" s="29"/>
      <c r="M38" s="29"/>
      <c r="N38" s="29"/>
      <c r="O38" s="28"/>
    </row>
    <row r="39" spans="2:15" ht="20.25">
      <c r="B39" s="69"/>
      <c r="C39" s="65" t="s">
        <v>36</v>
      </c>
      <c r="D39" s="38"/>
      <c r="E39" s="38"/>
      <c r="F39" s="36"/>
      <c r="G39" s="38"/>
      <c r="H39" s="1"/>
      <c r="I39" s="1"/>
      <c r="J39" s="1"/>
      <c r="K39" s="1"/>
      <c r="L39" s="1"/>
      <c r="M39" s="1"/>
      <c r="N39" s="1"/>
      <c r="O39" s="2"/>
    </row>
    <row r="40" spans="2:15" ht="18">
      <c r="B40" s="70"/>
      <c r="C40" s="31"/>
      <c r="D40" s="31"/>
      <c r="E40" s="39"/>
      <c r="F40" s="35"/>
      <c r="G40" s="31"/>
      <c r="H40" s="40" t="s">
        <v>49</v>
      </c>
      <c r="I40" s="40" t="s">
        <v>51</v>
      </c>
      <c r="J40" s="40" t="s">
        <v>43</v>
      </c>
      <c r="K40" s="40" t="s">
        <v>42</v>
      </c>
      <c r="L40" s="424" t="s">
        <v>1862</v>
      </c>
      <c r="M40" s="424" t="s">
        <v>114</v>
      </c>
      <c r="N40" s="40" t="s">
        <v>35</v>
      </c>
      <c r="O40" s="2"/>
    </row>
    <row r="41" spans="2:15" ht="4.5" customHeight="1">
      <c r="B41" s="70"/>
      <c r="C41" s="31"/>
      <c r="D41" s="31"/>
      <c r="E41" s="39"/>
      <c r="F41" s="35"/>
      <c r="G41" s="33"/>
      <c r="H41" s="8"/>
      <c r="I41" s="8"/>
      <c r="J41" s="8"/>
      <c r="K41" s="8"/>
      <c r="L41" s="8"/>
      <c r="M41" s="8"/>
      <c r="N41" s="8"/>
      <c r="O41" s="2"/>
    </row>
    <row r="42" spans="2:15" ht="4.5" customHeight="1">
      <c r="B42" s="70"/>
      <c r="C42" s="31"/>
      <c r="D42" s="31"/>
      <c r="E42" s="39"/>
      <c r="F42" s="35"/>
      <c r="G42" s="33"/>
      <c r="H42" s="8"/>
      <c r="I42" s="8"/>
      <c r="J42" s="8"/>
      <c r="K42" s="8"/>
      <c r="L42" s="8"/>
      <c r="M42" s="8"/>
      <c r="N42" s="8"/>
      <c r="O42" s="2"/>
    </row>
    <row r="43" spans="2:15" ht="15.75" customHeight="1">
      <c r="B43" s="70"/>
      <c r="C43" s="31"/>
      <c r="D43" s="31"/>
      <c r="E43" s="39"/>
      <c r="F43" s="35"/>
      <c r="G43" s="33" t="s">
        <v>53</v>
      </c>
      <c r="H43" s="8"/>
      <c r="I43" s="8"/>
      <c r="J43" s="8"/>
      <c r="K43" s="8"/>
      <c r="L43" s="8"/>
      <c r="M43" s="8"/>
      <c r="N43" s="8"/>
      <c r="O43" s="2"/>
    </row>
    <row r="44" spans="2:16" ht="18">
      <c r="B44" s="70"/>
      <c r="C44" s="33"/>
      <c r="D44" s="33"/>
      <c r="E44" s="425" t="str">
        <f>K11</f>
        <v>Enter Name</v>
      </c>
      <c r="F44" s="647" t="s">
        <v>1863</v>
      </c>
      <c r="G44" s="648"/>
      <c r="H44" s="288"/>
      <c r="I44" s="288"/>
      <c r="J44" s="288"/>
      <c r="K44" s="288"/>
      <c r="L44" s="288"/>
      <c r="M44" s="288"/>
      <c r="N44" s="288">
        <v>1</v>
      </c>
      <c r="O44" s="2"/>
      <c r="P44"/>
    </row>
    <row r="45" spans="2:15" ht="5.25" customHeight="1">
      <c r="B45" s="70"/>
      <c r="C45" s="33"/>
      <c r="D45" s="33"/>
      <c r="E45" s="426"/>
      <c r="F45" s="92"/>
      <c r="G45" s="33"/>
      <c r="H45" s="171"/>
      <c r="I45" s="171"/>
      <c r="J45" s="171"/>
      <c r="K45" s="171"/>
      <c r="L45" s="171"/>
      <c r="M45" s="171"/>
      <c r="N45" s="171"/>
      <c r="O45" s="2"/>
    </row>
    <row r="46" spans="2:15" ht="18">
      <c r="B46" s="70"/>
      <c r="C46" s="33"/>
      <c r="D46" s="33"/>
      <c r="E46" s="425">
        <f>K13</f>
        <v>2011</v>
      </c>
      <c r="F46" s="92"/>
      <c r="G46" s="430" t="s">
        <v>1864</v>
      </c>
      <c r="H46" s="365">
        <f aca="true" t="shared" si="0" ref="H46:N46">IF(H44="","","Enter cost")</f>
      </c>
      <c r="I46" s="365">
        <f t="shared" si="0"/>
      </c>
      <c r="J46" s="365">
        <f t="shared" si="0"/>
      </c>
      <c r="K46" s="365">
        <f t="shared" si="0"/>
      </c>
      <c r="L46" s="365">
        <f t="shared" si="0"/>
      </c>
      <c r="M46" s="365">
        <f t="shared" si="0"/>
      </c>
      <c r="N46" s="365" t="str">
        <f t="shared" si="0"/>
        <v>Enter cost</v>
      </c>
      <c r="O46" s="2"/>
    </row>
    <row r="47" spans="2:15" ht="4.5" customHeight="1">
      <c r="B47" s="70"/>
      <c r="C47" s="33"/>
      <c r="D47" s="33"/>
      <c r="E47" s="427"/>
      <c r="F47" s="94"/>
      <c r="G47" s="34"/>
      <c r="H47" s="79"/>
      <c r="I47" s="79"/>
      <c r="J47" s="79"/>
      <c r="K47" s="79"/>
      <c r="L47" s="79"/>
      <c r="M47" s="79"/>
      <c r="N47" s="79"/>
      <c r="O47" s="2"/>
    </row>
    <row r="48" spans="2:15" ht="4.5" customHeight="1">
      <c r="B48" s="70"/>
      <c r="C48" s="33"/>
      <c r="D48" s="33"/>
      <c r="E48" s="427"/>
      <c r="F48" s="94"/>
      <c r="G48" s="34"/>
      <c r="H48" s="14"/>
      <c r="I48" s="14"/>
      <c r="J48" s="14"/>
      <c r="K48" s="14"/>
      <c r="L48" s="14"/>
      <c r="M48" s="14"/>
      <c r="N48" s="14"/>
      <c r="O48" s="2"/>
    </row>
    <row r="49" spans="2:15" ht="5.25" customHeight="1">
      <c r="B49" s="70"/>
      <c r="C49" s="33"/>
      <c r="D49" s="33"/>
      <c r="E49" s="427"/>
      <c r="F49" s="95"/>
      <c r="G49" s="31"/>
      <c r="H49" s="7"/>
      <c r="I49" s="7"/>
      <c r="J49" s="7"/>
      <c r="K49" s="7"/>
      <c r="L49" s="7"/>
      <c r="M49" s="7"/>
      <c r="N49" s="7"/>
      <c r="O49" s="2"/>
    </row>
    <row r="50" spans="2:17" ht="18.75" customHeight="1">
      <c r="B50" s="70"/>
      <c r="C50" s="33"/>
      <c r="D50" s="33"/>
      <c r="E50" s="428" t="str">
        <f>M11</f>
        <v>Enter Name</v>
      </c>
      <c r="F50" s="647" t="s">
        <v>1863</v>
      </c>
      <c r="G50" s="648"/>
      <c r="H50" s="289"/>
      <c r="I50" s="289"/>
      <c r="J50" s="289"/>
      <c r="K50" s="289"/>
      <c r="L50" s="289"/>
      <c r="M50" s="289"/>
      <c r="N50" s="289">
        <v>1</v>
      </c>
      <c r="O50" s="2"/>
      <c r="P50"/>
      <c r="Q50" s="144"/>
    </row>
    <row r="51" spans="2:15" ht="5.25" customHeight="1">
      <c r="B51" s="70"/>
      <c r="C51" s="31"/>
      <c r="D51" s="31"/>
      <c r="E51" s="429"/>
      <c r="F51" s="93"/>
      <c r="G51" s="33"/>
      <c r="H51" s="175"/>
      <c r="I51" s="175"/>
      <c r="J51" s="175"/>
      <c r="K51" s="175"/>
      <c r="L51" s="175"/>
      <c r="M51" s="175"/>
      <c r="N51" s="175"/>
      <c r="O51" s="2"/>
    </row>
    <row r="52" spans="2:15" ht="18">
      <c r="B52" s="70"/>
      <c r="C52" s="31"/>
      <c r="D52" s="31"/>
      <c r="E52" s="428">
        <f>M13</f>
        <v>2010</v>
      </c>
      <c r="F52" s="93"/>
      <c r="G52" s="430" t="s">
        <v>1864</v>
      </c>
      <c r="H52" s="290">
        <f aca="true" t="shared" si="1" ref="H52:N52">IF(H50="","","Enter cost")</f>
      </c>
      <c r="I52" s="290">
        <f t="shared" si="1"/>
      </c>
      <c r="J52" s="290">
        <f t="shared" si="1"/>
      </c>
      <c r="K52" s="290">
        <f t="shared" si="1"/>
      </c>
      <c r="L52" s="290">
        <f t="shared" si="1"/>
      </c>
      <c r="M52" s="290">
        <f t="shared" si="1"/>
      </c>
      <c r="N52" s="290" t="str">
        <f t="shared" si="1"/>
        <v>Enter cost</v>
      </c>
      <c r="O52" s="2"/>
    </row>
    <row r="53" spans="2:15" ht="5.25" customHeight="1">
      <c r="B53" s="67"/>
      <c r="C53" s="7"/>
      <c r="D53" s="7"/>
      <c r="E53" s="6"/>
      <c r="F53" s="7"/>
      <c r="G53" s="7"/>
      <c r="H53" s="7"/>
      <c r="I53" s="7"/>
      <c r="J53" s="7"/>
      <c r="K53" s="7"/>
      <c r="L53" s="7"/>
      <c r="M53" s="7"/>
      <c r="N53" s="7"/>
      <c r="O53" s="2"/>
    </row>
    <row r="54" spans="2:15" ht="18">
      <c r="B54" s="67"/>
      <c r="C54" s="145"/>
      <c r="D54" s="7"/>
      <c r="E54" s="145"/>
      <c r="F54" s="7"/>
      <c r="G54" s="6"/>
      <c r="H54" s="423" t="s">
        <v>1865</v>
      </c>
      <c r="I54" s="7"/>
      <c r="J54" s="7"/>
      <c r="K54" s="7"/>
      <c r="L54" s="7"/>
      <c r="M54" s="7"/>
      <c r="N54" s="7"/>
      <c r="O54" s="2"/>
    </row>
    <row r="55" spans="2:15" ht="20.25" hidden="1">
      <c r="B55" s="84" t="str">
        <f>IF(MID(C55,28,2)="OK","T","Y")</f>
        <v>Y</v>
      </c>
      <c r="C55" s="80" t="str">
        <f>IF(Units!J16&lt;1000000,CONCATENATE("1.  Baseline Year (",M13,"):  Energy consumption appears too LOW, please check units and values entered."),IF(Units!J16&gt;10000000,CONCATENATE("1.  Baseline Year (",M13,"):  Energy consumption appears too HIGH, please check units and values entered."),CONCATENATE("1.  Baseline Year (",M13,"):  OK")))</f>
        <v>1.  Baseline Year (2010):  Energy consumption appears too LOW, please check units and values entered.</v>
      </c>
      <c r="D55" s="81"/>
      <c r="E55" s="85"/>
      <c r="F55" s="81"/>
      <c r="G55" s="81"/>
      <c r="H55" s="81"/>
      <c r="I55" s="81"/>
      <c r="J55" s="81"/>
      <c r="K55" s="81"/>
      <c r="L55" s="81"/>
      <c r="M55" s="86"/>
      <c r="N55" s="7"/>
      <c r="O55" s="2"/>
    </row>
    <row r="56" spans="2:15" ht="20.25" hidden="1">
      <c r="B56" s="84" t="str">
        <f>IF(MID(C56,27,2)="OK","T","Y")</f>
        <v>Y</v>
      </c>
      <c r="C56" s="82" t="str">
        <f>IF(Units!J26&lt;1000000,CONCATENATE("2.  Current Year (",K13,"):  Energy consumption appears too LOW, please check units and values entered."),IF(Units!J26&gt;10000000,CONCATENATE("2.  Current Year (",K13,"):  Energy consumption appears too HIGH, please check units and values entered."),CONCATENATE("2.  Current Year (",K13,"):  OK")))</f>
        <v>2.  Current Year (2011):  Energy consumption appears too LOW, please check units and values entered.</v>
      </c>
      <c r="D56" s="83"/>
      <c r="E56" s="87"/>
      <c r="F56" s="83"/>
      <c r="G56" s="83"/>
      <c r="H56" s="83"/>
      <c r="I56" s="83"/>
      <c r="J56" s="83"/>
      <c r="K56" s="83"/>
      <c r="L56" s="83"/>
      <c r="M56" s="88"/>
      <c r="N56" s="7"/>
      <c r="O56" s="2"/>
    </row>
    <row r="57" spans="2:15" ht="18.75" thickBot="1">
      <c r="B57" s="11"/>
      <c r="C57" s="7"/>
      <c r="D57" s="7"/>
      <c r="E57" s="6"/>
      <c r="F57" s="7"/>
      <c r="G57" s="7"/>
      <c r="H57" s="423" t="s">
        <v>1861</v>
      </c>
      <c r="I57" s="7"/>
      <c r="J57" s="7"/>
      <c r="K57" s="7"/>
      <c r="L57" s="7"/>
      <c r="M57" s="7"/>
      <c r="N57" s="7"/>
      <c r="O57" s="2"/>
    </row>
    <row r="58" spans="1:16" ht="5.25" customHeight="1" thickBot="1">
      <c r="A58" s="146"/>
      <c r="B58" s="147"/>
      <c r="C58" s="147"/>
      <c r="D58" s="147"/>
      <c r="E58" s="147"/>
      <c r="F58" s="147"/>
      <c r="G58" s="147"/>
      <c r="H58" s="147"/>
      <c r="I58" s="147"/>
      <c r="J58" s="147"/>
      <c r="K58" s="147"/>
      <c r="L58" s="147"/>
      <c r="M58" s="147"/>
      <c r="N58" s="147"/>
      <c r="O58" s="148"/>
      <c r="P58" s="64"/>
    </row>
    <row r="59" spans="2:15" ht="5.25" customHeight="1">
      <c r="B59" s="71"/>
      <c r="C59" s="72"/>
      <c r="D59" s="72"/>
      <c r="E59" s="72"/>
      <c r="F59" s="72"/>
      <c r="G59" s="72"/>
      <c r="H59" s="72"/>
      <c r="I59" s="72"/>
      <c r="J59" s="72"/>
      <c r="K59" s="72"/>
      <c r="L59" s="72"/>
      <c r="M59" s="72"/>
      <c r="N59" s="72"/>
      <c r="O59" s="73"/>
    </row>
    <row r="60" spans="2:15" ht="20.25">
      <c r="B60" s="71"/>
      <c r="C60" s="74" t="s">
        <v>54</v>
      </c>
      <c r="D60" s="72"/>
      <c r="E60" s="72"/>
      <c r="F60" s="74"/>
      <c r="G60" s="629" t="s">
        <v>171</v>
      </c>
      <c r="H60" s="629"/>
      <c r="I60" s="634" t="s">
        <v>172</v>
      </c>
      <c r="J60" s="634"/>
      <c r="K60" s="613" t="s">
        <v>32</v>
      </c>
      <c r="L60" s="613"/>
      <c r="M60" s="613" t="s">
        <v>33</v>
      </c>
      <c r="N60" s="613"/>
      <c r="O60" s="73"/>
    </row>
    <row r="61" spans="2:15" ht="18">
      <c r="B61" s="71"/>
      <c r="C61" s="72"/>
      <c r="D61" s="72"/>
      <c r="E61" s="72"/>
      <c r="F61" s="75"/>
      <c r="G61" s="629" t="str">
        <f>K11</f>
        <v>Enter Name</v>
      </c>
      <c r="H61" s="629"/>
      <c r="I61" s="634" t="str">
        <f>M11</f>
        <v>Enter Name</v>
      </c>
      <c r="J61" s="634"/>
      <c r="K61" s="613" t="str">
        <f>K11</f>
        <v>Enter Name</v>
      </c>
      <c r="L61" s="613"/>
      <c r="M61" s="613" t="str">
        <f>K11</f>
        <v>Enter Name</v>
      </c>
      <c r="N61" s="613"/>
      <c r="O61" s="73"/>
    </row>
    <row r="62" spans="2:16" ht="18">
      <c r="B62" s="71"/>
      <c r="C62" s="72"/>
      <c r="D62" s="72"/>
      <c r="E62" s="72"/>
      <c r="F62" s="75"/>
      <c r="G62" s="629">
        <f>K13</f>
        <v>2011</v>
      </c>
      <c r="H62" s="629"/>
      <c r="I62" s="634">
        <f>M13</f>
        <v>2010</v>
      </c>
      <c r="J62" s="634"/>
      <c r="K62" s="613">
        <f>K13</f>
        <v>2011</v>
      </c>
      <c r="L62" s="613"/>
      <c r="M62" s="613">
        <f>K13</f>
        <v>2011</v>
      </c>
      <c r="N62" s="613"/>
      <c r="O62" s="73"/>
      <c r="P62" s="149"/>
    </row>
    <row r="63" spans="2:16" ht="4.5" customHeight="1">
      <c r="B63" s="71"/>
      <c r="C63" s="72"/>
      <c r="D63" s="72"/>
      <c r="E63" s="72"/>
      <c r="F63" s="75"/>
      <c r="G63" s="63"/>
      <c r="H63" s="63"/>
      <c r="I63" s="63"/>
      <c r="J63" s="63"/>
      <c r="K63" s="63"/>
      <c r="L63" s="76"/>
      <c r="M63" s="76"/>
      <c r="N63" s="63"/>
      <c r="O63" s="73"/>
      <c r="P63" s="149"/>
    </row>
    <row r="64" spans="2:16" ht="18">
      <c r="B64" s="71"/>
      <c r="C64" s="72"/>
      <c r="D64" s="72"/>
      <c r="E64" s="72"/>
      <c r="F64" s="77" t="s">
        <v>1815</v>
      </c>
      <c r="G64" s="659">
        <f>ROUND(Modelcurrent!Q3*100,0)</f>
        <v>100</v>
      </c>
      <c r="H64" s="659"/>
      <c r="I64" s="653">
        <f>ROUND(Modelbaseline!R3*100,0)</f>
        <v>100</v>
      </c>
      <c r="J64" s="653"/>
      <c r="K64" s="661">
        <v>50</v>
      </c>
      <c r="L64" s="661"/>
      <c r="M64" s="614">
        <v>75</v>
      </c>
      <c r="N64" s="614"/>
      <c r="O64" s="73"/>
      <c r="P64" s="149"/>
    </row>
    <row r="65" spans="2:16" ht="4.5" customHeight="1">
      <c r="B65" s="71"/>
      <c r="C65" s="72"/>
      <c r="D65" s="72"/>
      <c r="E65" s="72"/>
      <c r="F65" s="75"/>
      <c r="G65" s="180"/>
      <c r="H65" s="180"/>
      <c r="I65" s="178"/>
      <c r="J65" s="178"/>
      <c r="K65" s="150"/>
      <c r="L65" s="150"/>
      <c r="M65" s="150"/>
      <c r="N65" s="151"/>
      <c r="O65" s="73"/>
      <c r="P65" s="149"/>
    </row>
    <row r="66" spans="2:16" ht="18">
      <c r="B66" s="71"/>
      <c r="C66" s="72"/>
      <c r="D66" s="72"/>
      <c r="E66" s="72"/>
      <c r="F66" s="77" t="s">
        <v>62</v>
      </c>
      <c r="G66" s="664">
        <f>SUM(H46:N46)</f>
        <v>0</v>
      </c>
      <c r="H66" s="664"/>
      <c r="I66" s="641">
        <f>SUM(H52:N52)</f>
        <v>0</v>
      </c>
      <c r="J66" s="641"/>
      <c r="K66" s="615">
        <f>$G66*(K70/$G70)</f>
        <v>0</v>
      </c>
      <c r="L66" s="615"/>
      <c r="M66" s="615">
        <f>$G66*(M70/$G70)</f>
        <v>0</v>
      </c>
      <c r="N66" s="615"/>
      <c r="O66" s="73"/>
      <c r="P66" s="149"/>
    </row>
    <row r="67" spans="2:16" ht="5.25" customHeight="1">
      <c r="B67" s="71"/>
      <c r="C67" s="72"/>
      <c r="D67" s="72"/>
      <c r="E67" s="72"/>
      <c r="F67" s="77"/>
      <c r="G67" s="181"/>
      <c r="H67" s="181"/>
      <c r="I67" s="165"/>
      <c r="J67" s="165"/>
      <c r="K67" s="163"/>
      <c r="L67" s="163"/>
      <c r="M67" s="152"/>
      <c r="N67" s="152"/>
      <c r="O67" s="73"/>
      <c r="P67" s="149"/>
    </row>
    <row r="68" spans="2:16" ht="18">
      <c r="B68" s="71"/>
      <c r="C68" s="72"/>
      <c r="D68" s="72"/>
      <c r="E68" s="72"/>
      <c r="F68" s="77" t="s">
        <v>1867</v>
      </c>
      <c r="G68" s="663">
        <f>G66/(Modelcurrent!O14)</f>
        <v>0</v>
      </c>
      <c r="H68" s="663"/>
      <c r="I68" s="628">
        <f>I66/(Modelbaseline!O14)</f>
        <v>0</v>
      </c>
      <c r="J68" s="628"/>
      <c r="K68" s="618">
        <f>K66/(Modelcurrent!O14)</f>
        <v>0</v>
      </c>
      <c r="L68" s="618"/>
      <c r="M68" s="618">
        <f>M66/(Modelcurrent!O14)</f>
        <v>0</v>
      </c>
      <c r="N68" s="618"/>
      <c r="O68" s="78"/>
      <c r="P68" s="149"/>
    </row>
    <row r="69" spans="2:16" ht="4.5" customHeight="1">
      <c r="B69" s="71"/>
      <c r="C69" s="72"/>
      <c r="D69" s="72"/>
      <c r="E69" s="72"/>
      <c r="F69" s="75"/>
      <c r="G69" s="182"/>
      <c r="H69" s="182"/>
      <c r="I69" s="179"/>
      <c r="J69" s="179"/>
      <c r="K69" s="168"/>
      <c r="L69" s="153"/>
      <c r="M69" s="153"/>
      <c r="N69" s="154"/>
      <c r="O69" s="78"/>
      <c r="P69" s="149"/>
    </row>
    <row r="70" spans="2:16" ht="17.25" customHeight="1">
      <c r="B70" s="71"/>
      <c r="C70" s="72"/>
      <c r="D70" s="72"/>
      <c r="E70" s="72"/>
      <c r="F70" s="77" t="s">
        <v>1806</v>
      </c>
      <c r="G70" s="639">
        <f>Units!J16</f>
        <v>1</v>
      </c>
      <c r="H70" s="639"/>
      <c r="I70" s="640">
        <f>Units!J26</f>
        <v>1</v>
      </c>
      <c r="J70" s="640"/>
      <c r="K70" s="617">
        <f>Modelcurrent!B305</f>
        <v>362.5503278114845</v>
      </c>
      <c r="L70" s="617"/>
      <c r="M70" s="616">
        <f>Modelcurrent!B237</f>
        <v>292.00264650952045</v>
      </c>
      <c r="N70" s="616"/>
      <c r="O70" s="78"/>
      <c r="P70" s="149"/>
    </row>
    <row r="71" spans="2:16" ht="4.5" customHeight="1">
      <c r="B71" s="71"/>
      <c r="C71" s="72"/>
      <c r="D71" s="72"/>
      <c r="E71" s="72"/>
      <c r="F71" s="77"/>
      <c r="G71" s="182"/>
      <c r="H71" s="182"/>
      <c r="I71" s="179"/>
      <c r="J71" s="179"/>
      <c r="K71" s="168"/>
      <c r="L71" s="153"/>
      <c r="M71" s="153"/>
      <c r="N71" s="154"/>
      <c r="O71" s="78"/>
      <c r="P71" s="149"/>
    </row>
    <row r="72" spans="2:16" ht="17.25" customHeight="1">
      <c r="B72" s="71"/>
      <c r="C72" s="72"/>
      <c r="D72" s="72"/>
      <c r="E72" s="72"/>
      <c r="F72" s="77" t="s">
        <v>1807</v>
      </c>
      <c r="G72" s="639">
        <f>Units!J15</f>
        <v>1</v>
      </c>
      <c r="H72" s="639"/>
      <c r="I72" s="640">
        <f>Units!J25</f>
        <v>1</v>
      </c>
      <c r="J72" s="640"/>
      <c r="K72" s="617">
        <f>$G72*(K70/$G70)</f>
        <v>362.5503278114845</v>
      </c>
      <c r="L72" s="617"/>
      <c r="M72" s="617">
        <f>$G72*(M70/$G70)</f>
        <v>292.00264650952045</v>
      </c>
      <c r="N72" s="617"/>
      <c r="O72" s="78"/>
      <c r="P72" s="149"/>
    </row>
    <row r="73" spans="2:16" ht="4.5" customHeight="1">
      <c r="B73" s="71"/>
      <c r="C73" s="72"/>
      <c r="D73" s="72"/>
      <c r="E73" s="72"/>
      <c r="F73" s="75"/>
      <c r="G73" s="182"/>
      <c r="H73" s="182"/>
      <c r="I73" s="179"/>
      <c r="J73" s="179"/>
      <c r="K73" s="168"/>
      <c r="L73" s="153"/>
      <c r="M73" s="153"/>
      <c r="N73" s="154"/>
      <c r="O73" s="78"/>
      <c r="P73" s="149"/>
    </row>
    <row r="74" spans="2:15" ht="18">
      <c r="B74" s="71"/>
      <c r="C74" s="652" t="s">
        <v>1866</v>
      </c>
      <c r="D74" s="652"/>
      <c r="E74" s="652"/>
      <c r="F74" s="652"/>
      <c r="G74" s="650">
        <f>(G70/(Modelcurrent!O14))</f>
        <v>1</v>
      </c>
      <c r="H74" s="650"/>
      <c r="I74" s="662">
        <f>(I70/Modelbaseline!O14)</f>
        <v>1</v>
      </c>
      <c r="J74" s="662"/>
      <c r="K74" s="651">
        <f>(K70/((Modelcurrent!O14)))</f>
        <v>362.5503278114845</v>
      </c>
      <c r="L74" s="651"/>
      <c r="M74" s="651">
        <f>(M70/((Modelcurrent!O14)))</f>
        <v>292.00264650952045</v>
      </c>
      <c r="N74" s="651"/>
      <c r="O74" s="78"/>
    </row>
    <row r="75" spans="2:15" ht="4.5" customHeight="1">
      <c r="B75" s="71"/>
      <c r="C75" s="72"/>
      <c r="D75" s="72"/>
      <c r="E75" s="72"/>
      <c r="F75" s="75"/>
      <c r="G75" s="182"/>
      <c r="H75" s="182"/>
      <c r="I75" s="179"/>
      <c r="J75" s="179"/>
      <c r="K75" s="168"/>
      <c r="L75" s="155"/>
      <c r="M75" s="155"/>
      <c r="N75" s="154"/>
      <c r="O75" s="73"/>
    </row>
    <row r="76" spans="2:15" ht="15">
      <c r="B76" s="71"/>
      <c r="C76" s="72"/>
      <c r="D76" s="72"/>
      <c r="E76" s="72"/>
      <c r="F76" s="72"/>
      <c r="G76" s="72"/>
      <c r="H76" s="72"/>
      <c r="I76" s="72"/>
      <c r="J76" s="72"/>
      <c r="K76" s="72"/>
      <c r="L76" s="72"/>
      <c r="M76" s="72"/>
      <c r="N76" s="72"/>
      <c r="O76" s="73"/>
    </row>
    <row r="77" spans="2:15" ht="4.5" customHeight="1">
      <c r="B77" s="26"/>
      <c r="C77" s="27"/>
      <c r="D77" s="27"/>
      <c r="E77" s="27"/>
      <c r="F77" s="30"/>
      <c r="G77" s="27"/>
      <c r="H77" s="27"/>
      <c r="I77" s="27"/>
      <c r="J77" s="27"/>
      <c r="K77" s="27"/>
      <c r="L77" s="27"/>
      <c r="M77" s="27"/>
      <c r="N77" s="27"/>
      <c r="O77" s="28"/>
    </row>
    <row r="78" spans="2:15" ht="5.25" customHeight="1">
      <c r="B78" s="11"/>
      <c r="C78" s="7"/>
      <c r="D78" s="7"/>
      <c r="E78" s="7"/>
      <c r="F78" s="5"/>
      <c r="G78" s="7"/>
      <c r="H78" s="7"/>
      <c r="I78" s="7"/>
      <c r="J78" s="7"/>
      <c r="K78" s="7"/>
      <c r="L78" s="7"/>
      <c r="M78" s="7"/>
      <c r="N78" s="7"/>
      <c r="O78" s="15"/>
    </row>
    <row r="79" spans="2:15" ht="18">
      <c r="B79" s="11"/>
      <c r="C79" s="629" t="str">
        <f>CONCATENATE(K11," (",K13,")")</f>
        <v>Enter Name (2011)</v>
      </c>
      <c r="D79" s="629"/>
      <c r="E79" s="629"/>
      <c r="F79" s="629"/>
      <c r="G79" s="629"/>
      <c r="H79" s="629"/>
      <c r="I79" s="89"/>
      <c r="J79" s="634" t="str">
        <f>CONCATENATE(M11," (",M13,")")</f>
        <v>Enter Name (2010)</v>
      </c>
      <c r="K79" s="634"/>
      <c r="L79" s="634"/>
      <c r="M79" s="634"/>
      <c r="N79" s="7"/>
      <c r="O79" s="15"/>
    </row>
    <row r="80" spans="2:15" ht="18">
      <c r="B80" s="11"/>
      <c r="C80" s="90"/>
      <c r="D80" s="90"/>
      <c r="E80" s="90"/>
      <c r="F80" s="91"/>
      <c r="G80" s="90"/>
      <c r="H80" s="90"/>
      <c r="I80" s="90"/>
      <c r="J80" s="90"/>
      <c r="K80" s="90"/>
      <c r="L80" s="90"/>
      <c r="M80" s="90"/>
      <c r="N80" s="7"/>
      <c r="O80" s="15"/>
    </row>
    <row r="81" spans="2:15" ht="18">
      <c r="B81" s="11"/>
      <c r="C81" s="7"/>
      <c r="D81" s="7"/>
      <c r="E81" s="7"/>
      <c r="F81" s="5"/>
      <c r="G81" s="7"/>
      <c r="H81" s="7"/>
      <c r="I81" s="7"/>
      <c r="J81" s="7"/>
      <c r="K81" s="7"/>
      <c r="L81" s="7"/>
      <c r="M81" s="7"/>
      <c r="N81" s="7"/>
      <c r="O81" s="15"/>
    </row>
    <row r="82" spans="2:15" ht="18">
      <c r="B82" s="11"/>
      <c r="C82" s="7"/>
      <c r="D82" s="7"/>
      <c r="E82" s="7"/>
      <c r="F82" s="5"/>
      <c r="G82" s="7"/>
      <c r="H82" s="7"/>
      <c r="I82" s="7"/>
      <c r="J82" s="7"/>
      <c r="K82" s="7"/>
      <c r="L82" s="7"/>
      <c r="M82" s="7"/>
      <c r="N82" s="7"/>
      <c r="O82" s="15"/>
    </row>
    <row r="83" spans="2:15" ht="18">
      <c r="B83" s="11"/>
      <c r="C83" s="7"/>
      <c r="D83" s="7"/>
      <c r="E83" s="7"/>
      <c r="F83" s="5"/>
      <c r="G83" s="7"/>
      <c r="H83" s="7"/>
      <c r="I83" s="7"/>
      <c r="J83" s="7"/>
      <c r="K83" s="7"/>
      <c r="L83" s="7"/>
      <c r="M83" s="7"/>
      <c r="N83" s="7"/>
      <c r="O83" s="15"/>
    </row>
    <row r="84" spans="2:15" ht="18">
      <c r="B84" s="11"/>
      <c r="C84" s="7"/>
      <c r="D84" s="7"/>
      <c r="E84" s="7"/>
      <c r="F84" s="5"/>
      <c r="G84" s="7"/>
      <c r="H84" s="7"/>
      <c r="I84" s="7"/>
      <c r="J84" s="7"/>
      <c r="K84" s="7"/>
      <c r="L84" s="7"/>
      <c r="M84" s="7"/>
      <c r="N84" s="7"/>
      <c r="O84" s="15"/>
    </row>
    <row r="85" spans="2:15" ht="18">
      <c r="B85" s="11"/>
      <c r="C85" s="7"/>
      <c r="D85" s="7"/>
      <c r="E85" s="7"/>
      <c r="F85" s="5"/>
      <c r="G85" s="7"/>
      <c r="H85" s="7"/>
      <c r="I85" s="7"/>
      <c r="J85" s="7"/>
      <c r="K85" s="7"/>
      <c r="L85" s="7"/>
      <c r="M85" s="7"/>
      <c r="N85" s="7"/>
      <c r="O85" s="15"/>
    </row>
    <row r="86" spans="2:15" ht="18">
      <c r="B86" s="11"/>
      <c r="C86" s="7"/>
      <c r="D86" s="7"/>
      <c r="E86" s="7"/>
      <c r="F86" s="7"/>
      <c r="G86" s="16"/>
      <c r="H86" s="16"/>
      <c r="I86" s="16"/>
      <c r="J86" s="16"/>
      <c r="K86" s="16"/>
      <c r="L86" s="16"/>
      <c r="M86" s="16"/>
      <c r="N86" s="16"/>
      <c r="O86" s="17"/>
    </row>
    <row r="87" spans="2:15" ht="18">
      <c r="B87" s="11"/>
      <c r="C87" s="7"/>
      <c r="D87" s="7"/>
      <c r="E87" s="7"/>
      <c r="F87" s="10"/>
      <c r="G87" s="18"/>
      <c r="H87" s="18"/>
      <c r="I87" s="18"/>
      <c r="J87" s="19"/>
      <c r="K87" s="19"/>
      <c r="L87" s="19"/>
      <c r="M87" s="19"/>
      <c r="N87" s="19"/>
      <c r="O87" s="15"/>
    </row>
    <row r="88" spans="2:15" ht="18">
      <c r="B88" s="11"/>
      <c r="C88" s="7"/>
      <c r="D88" s="7"/>
      <c r="E88" s="7"/>
      <c r="F88" s="10"/>
      <c r="G88" s="18"/>
      <c r="H88" s="18"/>
      <c r="I88" s="18"/>
      <c r="J88" s="19"/>
      <c r="K88" s="19"/>
      <c r="L88" s="19"/>
      <c r="M88" s="19"/>
      <c r="N88" s="19"/>
      <c r="O88" s="15"/>
    </row>
    <row r="89" spans="2:15" ht="18">
      <c r="B89" s="11"/>
      <c r="C89" s="7"/>
      <c r="D89" s="7"/>
      <c r="E89" s="7"/>
      <c r="F89" s="10"/>
      <c r="G89" s="18"/>
      <c r="H89" s="18"/>
      <c r="I89" s="18"/>
      <c r="J89" s="19"/>
      <c r="K89" s="19"/>
      <c r="L89" s="19"/>
      <c r="M89" s="19"/>
      <c r="N89" s="19"/>
      <c r="O89" s="15"/>
    </row>
    <row r="90" spans="2:15" ht="18">
      <c r="B90" s="11"/>
      <c r="C90" s="7"/>
      <c r="D90" s="7"/>
      <c r="E90" s="7"/>
      <c r="F90" s="10"/>
      <c r="G90" s="18"/>
      <c r="H90" s="18"/>
      <c r="I90" s="18"/>
      <c r="J90" s="19"/>
      <c r="K90" s="19"/>
      <c r="L90" s="19"/>
      <c r="M90" s="19"/>
      <c r="N90" s="19"/>
      <c r="O90" s="15"/>
    </row>
    <row r="91" spans="2:15" ht="18">
      <c r="B91" s="11"/>
      <c r="C91" s="7"/>
      <c r="D91" s="7"/>
      <c r="E91" s="7"/>
      <c r="F91" s="10"/>
      <c r="G91" s="18"/>
      <c r="H91" s="18"/>
      <c r="I91" s="18"/>
      <c r="J91" s="9"/>
      <c r="K91" s="19"/>
      <c r="L91" s="19"/>
      <c r="M91" s="19"/>
      <c r="N91" s="19"/>
      <c r="O91" s="15"/>
    </row>
    <row r="92" spans="2:15" ht="18">
      <c r="B92" s="11"/>
      <c r="C92" s="7"/>
      <c r="D92" s="7"/>
      <c r="E92" s="7"/>
      <c r="F92" s="10"/>
      <c r="G92" s="18"/>
      <c r="H92" s="18"/>
      <c r="I92" s="18"/>
      <c r="J92" s="9"/>
      <c r="K92" s="19"/>
      <c r="L92" s="19"/>
      <c r="M92" s="19"/>
      <c r="N92" s="19"/>
      <c r="O92" s="15"/>
    </row>
    <row r="93" spans="2:15" ht="18">
      <c r="B93" s="11"/>
      <c r="C93" s="7"/>
      <c r="D93" s="7"/>
      <c r="E93" s="7"/>
      <c r="F93" s="10"/>
      <c r="G93" s="18"/>
      <c r="H93" s="18"/>
      <c r="I93" s="18"/>
      <c r="J93" s="9"/>
      <c r="K93" s="19"/>
      <c r="L93" s="19"/>
      <c r="M93" s="19"/>
      <c r="N93" s="19"/>
      <c r="O93" s="15"/>
    </row>
    <row r="94" spans="2:15" ht="18">
      <c r="B94" s="11"/>
      <c r="C94" s="7"/>
      <c r="D94" s="7"/>
      <c r="E94" s="7"/>
      <c r="F94" s="10"/>
      <c r="G94" s="18"/>
      <c r="H94" s="18"/>
      <c r="I94" s="18"/>
      <c r="J94" s="9"/>
      <c r="K94" s="19"/>
      <c r="L94" s="19"/>
      <c r="M94" s="19"/>
      <c r="N94" s="19"/>
      <c r="O94" s="15"/>
    </row>
    <row r="95" spans="2:15" ht="18">
      <c r="B95" s="11"/>
      <c r="C95" s="7"/>
      <c r="D95" s="7"/>
      <c r="E95" s="7"/>
      <c r="F95" s="10"/>
      <c r="G95" s="18"/>
      <c r="H95" s="18"/>
      <c r="I95" s="8"/>
      <c r="J95" s="8"/>
      <c r="K95" s="8"/>
      <c r="L95" s="8"/>
      <c r="M95" s="8"/>
      <c r="N95" s="8"/>
      <c r="O95" s="15"/>
    </row>
    <row r="96" spans="2:15" ht="18">
      <c r="B96" s="11"/>
      <c r="C96" s="7"/>
      <c r="D96" s="7"/>
      <c r="E96" s="7"/>
      <c r="F96" s="10"/>
      <c r="G96" s="18"/>
      <c r="H96" s="18"/>
      <c r="I96" s="8"/>
      <c r="J96" s="8"/>
      <c r="K96" s="8"/>
      <c r="L96" s="8"/>
      <c r="M96" s="8"/>
      <c r="N96" s="8"/>
      <c r="O96" s="15"/>
    </row>
    <row r="97" spans="2:15" ht="18">
      <c r="B97" s="11"/>
      <c r="C97" s="7"/>
      <c r="D97" s="7"/>
      <c r="E97" s="7"/>
      <c r="F97" s="10"/>
      <c r="G97" s="18"/>
      <c r="H97" s="18"/>
      <c r="I97" s="8"/>
      <c r="J97" s="8"/>
      <c r="K97" s="8"/>
      <c r="L97" s="8"/>
      <c r="M97" s="8"/>
      <c r="N97" s="8"/>
      <c r="O97" s="15"/>
    </row>
    <row r="98" spans="2:15" ht="18">
      <c r="B98" s="11"/>
      <c r="C98" s="7"/>
      <c r="D98" s="7"/>
      <c r="E98" s="7"/>
      <c r="F98" s="10"/>
      <c r="G98" s="18"/>
      <c r="H98" s="18"/>
      <c r="I98" s="8"/>
      <c r="J98" s="8"/>
      <c r="K98" s="8"/>
      <c r="L98" s="8"/>
      <c r="M98" s="8"/>
      <c r="N98" s="8"/>
      <c r="O98" s="15"/>
    </row>
    <row r="99" spans="2:15" ht="18">
      <c r="B99" s="11"/>
      <c r="C99" s="7"/>
      <c r="D99" s="7"/>
      <c r="E99" s="7"/>
      <c r="F99" s="10"/>
      <c r="G99" s="18"/>
      <c r="H99" s="18"/>
      <c r="I99" s="8"/>
      <c r="J99" s="8"/>
      <c r="K99" s="8"/>
      <c r="L99" s="8"/>
      <c r="M99" s="8"/>
      <c r="N99" s="8"/>
      <c r="O99" s="15"/>
    </row>
    <row r="100" spans="2:15" ht="18">
      <c r="B100" s="11"/>
      <c r="C100" s="7"/>
      <c r="D100" s="7"/>
      <c r="E100" s="7"/>
      <c r="F100" s="10"/>
      <c r="G100" s="18"/>
      <c r="H100" s="18"/>
      <c r="I100" s="8"/>
      <c r="J100" s="8"/>
      <c r="K100" s="8"/>
      <c r="L100" s="8"/>
      <c r="M100" s="8"/>
      <c r="N100" s="8"/>
      <c r="O100" s="15"/>
    </row>
    <row r="101" spans="2:15" ht="15" customHeight="1">
      <c r="B101" s="11"/>
      <c r="C101" s="7"/>
      <c r="D101" s="7"/>
      <c r="E101" s="7"/>
      <c r="F101" s="10"/>
      <c r="G101" s="18"/>
      <c r="H101" s="18"/>
      <c r="I101" s="8"/>
      <c r="J101" s="8"/>
      <c r="K101" s="8"/>
      <c r="L101" s="8"/>
      <c r="M101" s="8"/>
      <c r="N101" s="8"/>
      <c r="O101" s="15"/>
    </row>
    <row r="102" spans="2:15" ht="4.5" customHeight="1" thickBot="1">
      <c r="B102" s="20"/>
      <c r="C102" s="21"/>
      <c r="D102" s="21"/>
      <c r="E102" s="21"/>
      <c r="F102" s="21"/>
      <c r="G102" s="21"/>
      <c r="H102" s="21"/>
      <c r="I102" s="21"/>
      <c r="J102" s="21"/>
      <c r="K102" s="21"/>
      <c r="L102" s="21"/>
      <c r="M102" s="21"/>
      <c r="N102" s="21"/>
      <c r="O102" s="22"/>
    </row>
    <row r="103" ht="12.75">
      <c r="M103" s="23"/>
    </row>
  </sheetData>
  <sheetProtection/>
  <mergeCells count="72">
    <mergeCell ref="G17:H17"/>
    <mergeCell ref="I25:J25"/>
    <mergeCell ref="I61:J61"/>
    <mergeCell ref="K64:L64"/>
    <mergeCell ref="K60:L60"/>
    <mergeCell ref="I74:J74"/>
    <mergeCell ref="G68:H68"/>
    <mergeCell ref="G62:H62"/>
    <mergeCell ref="G66:H66"/>
    <mergeCell ref="I18:J18"/>
    <mergeCell ref="B3:O3"/>
    <mergeCell ref="I64:J64"/>
    <mergeCell ref="I19:J19"/>
    <mergeCell ref="G36:H36"/>
    <mergeCell ref="I24:J24"/>
    <mergeCell ref="B5:O5"/>
    <mergeCell ref="F50:G50"/>
    <mergeCell ref="I35:J35"/>
    <mergeCell ref="I62:J62"/>
    <mergeCell ref="G64:H64"/>
    <mergeCell ref="C79:H79"/>
    <mergeCell ref="I72:J72"/>
    <mergeCell ref="G72:H72"/>
    <mergeCell ref="G74:H74"/>
    <mergeCell ref="J79:M79"/>
    <mergeCell ref="K74:L74"/>
    <mergeCell ref="C74:F74"/>
    <mergeCell ref="M74:N74"/>
    <mergeCell ref="G61:H61"/>
    <mergeCell ref="I33:J33"/>
    <mergeCell ref="K72:L72"/>
    <mergeCell ref="I26:J26"/>
    <mergeCell ref="G30:H30"/>
    <mergeCell ref="I32:J32"/>
    <mergeCell ref="K61:L61"/>
    <mergeCell ref="K66:L66"/>
    <mergeCell ref="B2:O2"/>
    <mergeCell ref="G70:H70"/>
    <mergeCell ref="K70:L70"/>
    <mergeCell ref="I70:J70"/>
    <mergeCell ref="I66:J66"/>
    <mergeCell ref="B4:O4"/>
    <mergeCell ref="K62:L62"/>
    <mergeCell ref="I13:J13"/>
    <mergeCell ref="I36:J36"/>
    <mergeCell ref="F44:G44"/>
    <mergeCell ref="M60:N60"/>
    <mergeCell ref="M61:N61"/>
    <mergeCell ref="E19:F22"/>
    <mergeCell ref="H18:H23"/>
    <mergeCell ref="I30:J30"/>
    <mergeCell ref="K68:L68"/>
    <mergeCell ref="I21:J21"/>
    <mergeCell ref="I20:J20"/>
    <mergeCell ref="I22:J22"/>
    <mergeCell ref="I34:J34"/>
    <mergeCell ref="H24:H27"/>
    <mergeCell ref="I17:J17"/>
    <mergeCell ref="I28:J28"/>
    <mergeCell ref="I27:J27"/>
    <mergeCell ref="I31:J31"/>
    <mergeCell ref="I68:J68"/>
    <mergeCell ref="G60:H60"/>
    <mergeCell ref="I60:J60"/>
    <mergeCell ref="I29:J29"/>
    <mergeCell ref="I23:J23"/>
    <mergeCell ref="M62:N62"/>
    <mergeCell ref="M64:N64"/>
    <mergeCell ref="M66:N66"/>
    <mergeCell ref="M70:N70"/>
    <mergeCell ref="M72:N72"/>
    <mergeCell ref="M68:N68"/>
  </mergeCells>
  <dataValidations count="1">
    <dataValidation type="custom" allowBlank="1" showInputMessage="1" showErrorMessage="1" error="Please enter &quot;Yes&quot; or &quot;No&quot;" sqref="K36">
      <formula1>OR(K36="yes",K36="no")</formula1>
    </dataValidation>
  </dataValidations>
  <printOptions horizontalCentered="1" verticalCentered="1"/>
  <pageMargins left="0.25" right="0.25" top="0.46" bottom="0.38" header="0.3" footer="0.5"/>
  <pageSetup fitToHeight="1" fitToWidth="1" horizontalDpi="600" verticalDpi="600" orientation="portrait" scale="40" r:id="rId4"/>
  <ignoredErrors>
    <ignoredError sqref="I68" formula="1"/>
  </ignoredErrors>
  <drawing r:id="rId3"/>
  <legacyDrawing r:id="rId2"/>
</worksheet>
</file>

<file path=xl/worksheets/sheet3.xml><?xml version="1.0" encoding="utf-8"?>
<worksheet xmlns="http://schemas.openxmlformats.org/spreadsheetml/2006/main" xmlns:r="http://schemas.openxmlformats.org/officeDocument/2006/relationships">
  <sheetPr codeName="Sheet5">
    <tabColor rgb="FF0099FF"/>
    <pageSetUpPr fitToPage="1"/>
  </sheetPr>
  <dimension ref="A1:K53"/>
  <sheetViews>
    <sheetView zoomScalePageLayoutView="0" workbookViewId="0" topLeftCell="A1">
      <selection activeCell="A1" sqref="A1"/>
    </sheetView>
  </sheetViews>
  <sheetFormatPr defaultColWidth="12.00390625" defaultRowHeight="19.5" customHeight="1"/>
  <cols>
    <col min="1" max="1" width="2.00390625" style="211" customWidth="1"/>
    <col min="2" max="2" width="5.28125" style="209" customWidth="1"/>
    <col min="3" max="3" width="19.28125" style="209" customWidth="1"/>
    <col min="4" max="4" width="3.28125" style="209" customWidth="1"/>
    <col min="5" max="5" width="18.421875" style="209" customWidth="1"/>
    <col min="6" max="6" width="3.00390625" style="209" customWidth="1"/>
    <col min="7" max="7" width="27.421875" style="209" customWidth="1"/>
    <col min="8" max="8" width="8.8515625" style="209" customWidth="1"/>
    <col min="9" max="9" width="3.421875" style="209" customWidth="1"/>
    <col min="10" max="10" width="4.7109375" style="209" customWidth="1"/>
    <col min="11" max="11" width="12.00390625" style="215" hidden="1" customWidth="1"/>
    <col min="12" max="16384" width="12.00390625" style="215" customWidth="1"/>
  </cols>
  <sheetData>
    <row r="1" spans="2:11" ht="12.75" customHeight="1">
      <c r="B1" s="275"/>
      <c r="C1" s="275"/>
      <c r="D1" s="275"/>
      <c r="E1" s="275"/>
      <c r="F1" s="275"/>
      <c r="G1" s="275"/>
      <c r="H1" s="275"/>
      <c r="I1" s="275"/>
      <c r="J1" s="275"/>
      <c r="K1" s="276"/>
    </row>
    <row r="2" spans="1:10" ht="12.75" customHeight="1">
      <c r="A2" s="277"/>
      <c r="B2" s="216"/>
      <c r="C2" s="217"/>
      <c r="D2" s="217"/>
      <c r="E2" s="217"/>
      <c r="F2" s="217"/>
      <c r="G2" s="217"/>
      <c r="H2" s="218" t="s">
        <v>168</v>
      </c>
      <c r="I2" s="217"/>
      <c r="J2" s="219"/>
    </row>
    <row r="3" spans="1:10" ht="15" customHeight="1">
      <c r="A3" s="277"/>
      <c r="B3" s="220"/>
      <c r="C3" s="221"/>
      <c r="D3" s="222" t="s">
        <v>19</v>
      </c>
      <c r="E3" s="222"/>
      <c r="F3" s="222"/>
      <c r="G3" s="222"/>
      <c r="H3" s="221"/>
      <c r="I3" s="221"/>
      <c r="J3" s="223"/>
    </row>
    <row r="4" spans="1:10" ht="12.75" customHeight="1">
      <c r="A4" s="277"/>
      <c r="B4" s="220"/>
      <c r="C4" s="221"/>
      <c r="D4" s="221"/>
      <c r="E4" s="221"/>
      <c r="F4" s="221"/>
      <c r="G4" s="221"/>
      <c r="H4" s="221"/>
      <c r="I4" s="221"/>
      <c r="J4" s="223"/>
    </row>
    <row r="5" spans="1:10" ht="15" customHeight="1">
      <c r="A5" s="277"/>
      <c r="B5" s="220"/>
      <c r="C5" s="221"/>
      <c r="D5" s="224" t="str">
        <f>EPI!K11</f>
        <v>Enter Name</v>
      </c>
      <c r="E5" s="221"/>
      <c r="F5" s="221"/>
      <c r="G5" s="221"/>
      <c r="H5" s="221"/>
      <c r="I5" s="221"/>
      <c r="J5" s="223"/>
    </row>
    <row r="6" spans="1:10" ht="12.75" customHeight="1">
      <c r="A6" s="277"/>
      <c r="B6" s="220"/>
      <c r="C6" s="221"/>
      <c r="D6" s="221"/>
      <c r="E6" s="221"/>
      <c r="F6" s="221"/>
      <c r="G6" s="221"/>
      <c r="H6" s="221"/>
      <c r="I6" s="221"/>
      <c r="J6" s="223"/>
    </row>
    <row r="7" spans="1:10" ht="12.75" customHeight="1">
      <c r="A7" s="277"/>
      <c r="B7" s="220"/>
      <c r="C7" s="221"/>
      <c r="D7" s="221" t="s">
        <v>69</v>
      </c>
      <c r="E7" s="221"/>
      <c r="F7" s="221"/>
      <c r="G7" s="221" t="s">
        <v>169</v>
      </c>
      <c r="H7" s="221"/>
      <c r="I7" s="221"/>
      <c r="J7" s="223"/>
    </row>
    <row r="8" spans="1:10" ht="12.75" customHeight="1">
      <c r="A8" s="277"/>
      <c r="B8" s="220"/>
      <c r="C8" s="221"/>
      <c r="D8" s="221"/>
      <c r="E8" s="221"/>
      <c r="F8" s="221"/>
      <c r="G8" s="221"/>
      <c r="H8" s="221"/>
      <c r="I8" s="221"/>
      <c r="J8" s="223"/>
    </row>
    <row r="9" spans="1:10" ht="12.75" customHeight="1">
      <c r="A9" s="277"/>
      <c r="B9" s="220"/>
      <c r="C9" s="221"/>
      <c r="D9" s="221"/>
      <c r="E9" s="221"/>
      <c r="F9" s="221"/>
      <c r="G9" s="221"/>
      <c r="H9" s="221"/>
      <c r="I9" s="221"/>
      <c r="J9" s="223"/>
    </row>
    <row r="10" spans="1:11" ht="12.75" customHeight="1">
      <c r="A10" s="277"/>
      <c r="B10" s="220"/>
      <c r="C10" s="211"/>
      <c r="D10" s="221"/>
      <c r="E10" s="221"/>
      <c r="F10" s="221"/>
      <c r="G10" s="221"/>
      <c r="H10" s="221"/>
      <c r="I10" s="221"/>
      <c r="J10" s="223"/>
      <c r="K10" s="215" t="b">
        <v>0</v>
      </c>
    </row>
    <row r="11" spans="1:10" ht="12.75" customHeight="1">
      <c r="A11" s="277"/>
      <c r="B11" s="220"/>
      <c r="C11" s="225" t="s">
        <v>20</v>
      </c>
      <c r="D11" s="221"/>
      <c r="E11" s="225" t="s">
        <v>21</v>
      </c>
      <c r="F11" s="221"/>
      <c r="G11" s="225" t="s">
        <v>78</v>
      </c>
      <c r="H11" s="221"/>
      <c r="I11" s="221"/>
      <c r="J11" s="223"/>
    </row>
    <row r="12" spans="1:10" ht="12.75" customHeight="1">
      <c r="A12" s="277"/>
      <c r="B12" s="220"/>
      <c r="C12" s="226" t="str">
        <f>EPI!K11</f>
        <v>Enter Name</v>
      </c>
      <c r="D12" s="221"/>
      <c r="E12" s="221" t="s">
        <v>79</v>
      </c>
      <c r="F12" s="221"/>
      <c r="G12" s="221" t="s">
        <v>80</v>
      </c>
      <c r="H12" s="225"/>
      <c r="I12" s="221"/>
      <c r="J12" s="223"/>
    </row>
    <row r="13" spans="1:10" ht="12.75" customHeight="1">
      <c r="A13" s="277"/>
      <c r="B13" s="220"/>
      <c r="C13" s="221" t="s">
        <v>81</v>
      </c>
      <c r="D13" s="221"/>
      <c r="E13" s="221" t="s">
        <v>81</v>
      </c>
      <c r="F13" s="221"/>
      <c r="G13" s="221" t="s">
        <v>82</v>
      </c>
      <c r="H13" s="221"/>
      <c r="I13" s="221"/>
      <c r="J13" s="223"/>
    </row>
    <row r="14" spans="1:10" ht="12.75" customHeight="1">
      <c r="A14" s="277"/>
      <c r="B14" s="220"/>
      <c r="C14" s="221" t="s">
        <v>83</v>
      </c>
      <c r="D14" s="221"/>
      <c r="E14" s="221" t="s">
        <v>83</v>
      </c>
      <c r="F14" s="221"/>
      <c r="G14" s="221" t="s">
        <v>84</v>
      </c>
      <c r="H14" s="221"/>
      <c r="I14" s="221"/>
      <c r="J14" s="223"/>
    </row>
    <row r="15" spans="1:10" ht="12.75" customHeight="1">
      <c r="A15" s="277"/>
      <c r="B15" s="220"/>
      <c r="C15" s="226" t="str">
        <f>EPI!F13</f>
        <v>New York, NY</v>
      </c>
      <c r="D15" s="221"/>
      <c r="E15" s="221" t="s">
        <v>85</v>
      </c>
      <c r="F15" s="221"/>
      <c r="G15" s="221"/>
      <c r="H15" s="221"/>
      <c r="I15" s="221"/>
      <c r="J15" s="223"/>
    </row>
    <row r="16" spans="1:10" ht="12.75" customHeight="1">
      <c r="A16" s="277"/>
      <c r="B16" s="220"/>
      <c r="C16" s="239">
        <f>EPI!F15</f>
        <v>10000</v>
      </c>
      <c r="D16" s="221"/>
      <c r="E16" s="221" t="s">
        <v>86</v>
      </c>
      <c r="F16" s="221"/>
      <c r="G16" s="221"/>
      <c r="H16" s="221"/>
      <c r="I16" s="221"/>
      <c r="J16" s="223"/>
    </row>
    <row r="17" spans="1:10" ht="13.5" customHeight="1" thickBot="1">
      <c r="A17" s="277"/>
      <c r="B17" s="220"/>
      <c r="C17" s="211"/>
      <c r="D17" s="221"/>
      <c r="E17" s="221"/>
      <c r="F17" s="227"/>
      <c r="G17" s="227"/>
      <c r="H17" s="227"/>
      <c r="I17" s="227"/>
      <c r="J17" s="223"/>
    </row>
    <row r="18" spans="1:10" ht="12.75" customHeight="1">
      <c r="A18" s="277"/>
      <c r="B18" s="220"/>
      <c r="C18" s="672" t="str">
        <f>EPI!B3&amp;" Energy Performance Indicator"</f>
        <v>Integrated Paper and Paperboard Manufacturing Plant Energy Performance Indicator</v>
      </c>
      <c r="D18" s="672"/>
      <c r="E18" s="673"/>
      <c r="F18" s="228"/>
      <c r="G18" s="229"/>
      <c r="H18" s="229"/>
      <c r="I18" s="230"/>
      <c r="J18" s="231"/>
    </row>
    <row r="19" spans="1:10" ht="24.75" customHeight="1">
      <c r="A19" s="277"/>
      <c r="B19" s="220"/>
      <c r="C19" s="672"/>
      <c r="D19" s="672"/>
      <c r="E19" s="673"/>
      <c r="F19" s="232"/>
      <c r="G19" s="221"/>
      <c r="H19" s="221"/>
      <c r="I19" s="233"/>
      <c r="J19" s="231"/>
    </row>
    <row r="20" spans="1:10" ht="32.25" customHeight="1">
      <c r="A20" s="277"/>
      <c r="B20" s="220"/>
      <c r="C20" s="234" t="s">
        <v>87</v>
      </c>
      <c r="D20" s="221"/>
      <c r="E20" s="278">
        <f>EPI!G64</f>
        <v>100</v>
      </c>
      <c r="F20" s="232"/>
      <c r="G20" s="221"/>
      <c r="H20" s="221"/>
      <c r="I20" s="233"/>
      <c r="J20" s="231"/>
    </row>
    <row r="21" spans="1:10" ht="15.75" customHeight="1">
      <c r="A21" s="277"/>
      <c r="B21" s="220"/>
      <c r="C21" s="221" t="str">
        <f>IF(K10=FALSE,"GHG Savings (Kg CO2e)","")</f>
        <v>GHG Savings (Kg CO2e)</v>
      </c>
      <c r="D21" s="221"/>
      <c r="E21" s="283">
        <f>IF(K10=FALSE,-savings!E2,"")</f>
        <v>19188.198997611107</v>
      </c>
      <c r="F21" s="232"/>
      <c r="G21" s="221"/>
      <c r="H21" s="221"/>
      <c r="I21" s="233"/>
      <c r="J21" s="231"/>
    </row>
    <row r="22" spans="1:10" ht="25.5">
      <c r="A22" s="277"/>
      <c r="B22" s="220"/>
      <c r="C22" s="561" t="str">
        <f>IF(K10=FALSE,IF(Units!AF10="GJ","Source Energy Savings (GJ)","Source Energy Savings (MMBtu)"),"")</f>
        <v>Source Energy Savings (MMBtu)</v>
      </c>
      <c r="D22" s="221"/>
      <c r="E22" s="283">
        <f>IF(K10=FALSE,-savings!C2,"")</f>
        <v>361.5503278114845</v>
      </c>
      <c r="F22" s="232"/>
      <c r="G22" s="221"/>
      <c r="H22" s="221"/>
      <c r="I22" s="233"/>
      <c r="J22" s="231"/>
    </row>
    <row r="23" spans="1:10" ht="25.5">
      <c r="A23" s="277"/>
      <c r="B23" s="220"/>
      <c r="C23" s="561" t="str">
        <f>IF(K10=FALSE,IF(Units!AF10="GJ","Site Energy Savings (GJ)","Site Energy Savings (MMBtu)"),"")</f>
        <v>Site Energy Savings (MMBtu)</v>
      </c>
      <c r="D23" s="221"/>
      <c r="E23" s="283">
        <f>IF(K10=FALSE,-savings!D2,"")</f>
        <v>361.5503278114845</v>
      </c>
      <c r="F23" s="232"/>
      <c r="G23" s="221"/>
      <c r="H23" s="221"/>
      <c r="I23" s="233"/>
      <c r="J23" s="231"/>
    </row>
    <row r="24" spans="1:10" ht="12.75" customHeight="1">
      <c r="A24" s="277"/>
      <c r="B24" s="220"/>
      <c r="C24" s="221"/>
      <c r="D24" s="221"/>
      <c r="E24" s="235"/>
      <c r="F24" s="232"/>
      <c r="G24" s="221"/>
      <c r="H24" s="221"/>
      <c r="I24" s="233"/>
      <c r="J24" s="231"/>
    </row>
    <row r="25" spans="1:10" ht="12.75" customHeight="1">
      <c r="A25" s="277"/>
      <c r="B25" s="220"/>
      <c r="C25" s="225" t="s">
        <v>88</v>
      </c>
      <c r="D25" s="221"/>
      <c r="E25" s="233"/>
      <c r="F25" s="232"/>
      <c r="G25" s="221"/>
      <c r="H25" s="221"/>
      <c r="I25" s="233"/>
      <c r="J25" s="231"/>
    </row>
    <row r="26" spans="1:10" ht="12.75" customHeight="1">
      <c r="A26" s="277"/>
      <c r="B26" s="220"/>
      <c r="C26" s="221" t="s">
        <v>89</v>
      </c>
      <c r="D26" s="221"/>
      <c r="E26" s="233"/>
      <c r="F26" s="232"/>
      <c r="G26" s="221"/>
      <c r="H26" s="221"/>
      <c r="I26" s="233"/>
      <c r="J26" s="231"/>
    </row>
    <row r="27" spans="1:10" ht="12.75" customHeight="1">
      <c r="A27" s="277"/>
      <c r="B27" s="220"/>
      <c r="C27" s="221" t="s">
        <v>90</v>
      </c>
      <c r="D27" s="221"/>
      <c r="E27" s="233"/>
      <c r="F27" s="232"/>
      <c r="G27" s="221"/>
      <c r="H27" s="221"/>
      <c r="I27" s="233"/>
      <c r="J27" s="231"/>
    </row>
    <row r="28" spans="1:10" ht="12.75" customHeight="1">
      <c r="A28" s="277"/>
      <c r="B28" s="220"/>
      <c r="C28" s="221" t="s">
        <v>83</v>
      </c>
      <c r="D28" s="221"/>
      <c r="E28" s="233"/>
      <c r="F28" s="232"/>
      <c r="G28" s="221"/>
      <c r="H28" s="221"/>
      <c r="I28" s="233"/>
      <c r="J28" s="231"/>
    </row>
    <row r="29" spans="1:10" ht="12.75" customHeight="1">
      <c r="A29" s="277"/>
      <c r="B29" s="220"/>
      <c r="C29" s="221" t="s">
        <v>91</v>
      </c>
      <c r="D29" s="221"/>
      <c r="E29" s="233"/>
      <c r="F29" s="232"/>
      <c r="G29" s="221"/>
      <c r="H29" s="221"/>
      <c r="I29" s="233"/>
      <c r="J29" s="231"/>
    </row>
    <row r="30" spans="1:10" ht="12.75" customHeight="1">
      <c r="A30" s="277"/>
      <c r="B30" s="220"/>
      <c r="C30" s="221" t="s">
        <v>92</v>
      </c>
      <c r="D30" s="221"/>
      <c r="E30" s="233"/>
      <c r="F30" s="232"/>
      <c r="G30" s="221"/>
      <c r="H30" s="221"/>
      <c r="I30" s="233"/>
      <c r="J30" s="231"/>
    </row>
    <row r="31" spans="1:10" ht="12.75" customHeight="1">
      <c r="A31" s="277"/>
      <c r="B31" s="220"/>
      <c r="C31" s="127" t="s">
        <v>2182</v>
      </c>
      <c r="D31" s="221"/>
      <c r="E31" s="233"/>
      <c r="F31" s="232"/>
      <c r="G31" s="221"/>
      <c r="H31" s="221"/>
      <c r="I31" s="233"/>
      <c r="J31" s="231"/>
    </row>
    <row r="32" spans="1:10" ht="12.75" customHeight="1">
      <c r="A32" s="277"/>
      <c r="B32" s="220"/>
      <c r="C32" s="221" t="s">
        <v>40</v>
      </c>
      <c r="D32" s="221"/>
      <c r="E32" s="233"/>
      <c r="F32" s="236"/>
      <c r="G32" s="237"/>
      <c r="H32" s="237"/>
      <c r="I32" s="238"/>
      <c r="J32" s="231"/>
    </row>
    <row r="33" spans="1:10" ht="12.75" customHeight="1">
      <c r="A33" s="277"/>
      <c r="B33" s="220"/>
      <c r="C33" s="221" t="s">
        <v>93</v>
      </c>
      <c r="D33" s="674"/>
      <c r="E33" s="675"/>
      <c r="F33" s="241"/>
      <c r="G33" s="676" t="s">
        <v>94</v>
      </c>
      <c r="H33" s="676"/>
      <c r="I33" s="242"/>
      <c r="J33" s="231"/>
    </row>
    <row r="34" spans="1:10" ht="12.75" customHeight="1">
      <c r="A34" s="277"/>
      <c r="B34" s="220"/>
      <c r="C34" s="221"/>
      <c r="D34" s="239"/>
      <c r="E34" s="240"/>
      <c r="F34" s="243"/>
      <c r="G34" s="244"/>
      <c r="H34" s="217"/>
      <c r="I34" s="245"/>
      <c r="J34" s="231"/>
    </row>
    <row r="35" spans="1:10" ht="12.75" customHeight="1">
      <c r="A35" s="277"/>
      <c r="B35" s="220"/>
      <c r="C35" s="225" t="s">
        <v>95</v>
      </c>
      <c r="D35" s="221"/>
      <c r="E35" s="233"/>
      <c r="F35" s="232"/>
      <c r="G35" s="677" t="s">
        <v>22</v>
      </c>
      <c r="H35" s="677"/>
      <c r="I35" s="233"/>
      <c r="J35" s="231"/>
    </row>
    <row r="36" spans="1:10" ht="46.5" customHeight="1">
      <c r="A36" s="277"/>
      <c r="B36" s="220"/>
      <c r="C36" s="221"/>
      <c r="D36" s="221"/>
      <c r="E36" s="233"/>
      <c r="F36" s="232"/>
      <c r="G36" s="677"/>
      <c r="H36" s="677"/>
      <c r="I36" s="233"/>
      <c r="J36" s="231"/>
    </row>
    <row r="37" spans="1:10" ht="13.5" customHeight="1" thickBot="1">
      <c r="A37" s="277"/>
      <c r="B37" s="220"/>
      <c r="C37" s="221"/>
      <c r="D37" s="221"/>
      <c r="E37" s="233"/>
      <c r="F37" s="246"/>
      <c r="G37" s="227"/>
      <c r="H37" s="227"/>
      <c r="I37" s="247"/>
      <c r="J37" s="231"/>
    </row>
    <row r="38" spans="1:10" ht="10.5" customHeight="1">
      <c r="A38" s="277"/>
      <c r="B38" s="220"/>
      <c r="C38" s="225"/>
      <c r="D38" s="221"/>
      <c r="E38" s="221"/>
      <c r="F38" s="229"/>
      <c r="G38" s="229"/>
      <c r="H38" s="229"/>
      <c r="I38" s="229"/>
      <c r="J38" s="223"/>
    </row>
    <row r="39" spans="1:10" ht="12" customHeight="1">
      <c r="A39" s="277"/>
      <c r="B39" s="220"/>
      <c r="C39" s="225" t="s">
        <v>23</v>
      </c>
      <c r="D39" s="221"/>
      <c r="E39" s="221"/>
      <c r="F39" s="221"/>
      <c r="G39" s="221"/>
      <c r="H39" s="221"/>
      <c r="I39" s="221"/>
      <c r="J39" s="223"/>
    </row>
    <row r="40" spans="1:10" s="433" customFormat="1" ht="25.5" customHeight="1">
      <c r="A40" s="437"/>
      <c r="B40" s="431"/>
      <c r="C40" s="669" t="s">
        <v>1868</v>
      </c>
      <c r="D40" s="669"/>
      <c r="E40" s="669"/>
      <c r="F40" s="669"/>
      <c r="G40" s="669"/>
      <c r="H40" s="669"/>
      <c r="I40" s="669"/>
      <c r="J40" s="432"/>
    </row>
    <row r="41" spans="1:10" s="433" customFormat="1" ht="14.25" customHeight="1">
      <c r="A41" s="437"/>
      <c r="B41" s="431"/>
      <c r="C41" s="434"/>
      <c r="D41" s="434"/>
      <c r="E41" s="434"/>
      <c r="F41" s="434"/>
      <c r="G41" s="434"/>
      <c r="H41" s="434"/>
      <c r="I41" s="434"/>
      <c r="J41" s="432"/>
    </row>
    <row r="42" spans="1:10" s="433" customFormat="1" ht="36" customHeight="1">
      <c r="A42" s="437"/>
      <c r="B42" s="431"/>
      <c r="C42" s="669" t="s">
        <v>1816</v>
      </c>
      <c r="D42" s="669"/>
      <c r="E42" s="669"/>
      <c r="F42" s="669"/>
      <c r="G42" s="669"/>
      <c r="H42" s="669"/>
      <c r="I42" s="669"/>
      <c r="J42" s="432"/>
    </row>
    <row r="43" spans="1:10" s="433" customFormat="1" ht="12.75" customHeight="1">
      <c r="A43" s="437"/>
      <c r="B43" s="431"/>
      <c r="C43" s="435"/>
      <c r="D43" s="435"/>
      <c r="E43" s="435"/>
      <c r="F43" s="435"/>
      <c r="G43" s="435"/>
      <c r="H43" s="435"/>
      <c r="I43" s="435"/>
      <c r="J43" s="432"/>
    </row>
    <row r="44" spans="1:10" s="433" customFormat="1" ht="24" customHeight="1">
      <c r="A44" s="437"/>
      <c r="B44" s="431"/>
      <c r="C44" s="670" t="s">
        <v>170</v>
      </c>
      <c r="D44" s="670"/>
      <c r="E44" s="670"/>
      <c r="F44" s="670"/>
      <c r="G44" s="670"/>
      <c r="H44" s="670"/>
      <c r="I44" s="670"/>
      <c r="J44" s="432"/>
    </row>
    <row r="45" spans="1:10" s="433" customFormat="1" ht="12.75" customHeight="1">
      <c r="A45" s="437"/>
      <c r="B45" s="431"/>
      <c r="C45" s="436"/>
      <c r="D45" s="436"/>
      <c r="E45" s="436"/>
      <c r="F45" s="436"/>
      <c r="G45" s="436"/>
      <c r="H45" s="436"/>
      <c r="I45" s="435"/>
      <c r="J45" s="432"/>
    </row>
    <row r="46" spans="1:10" s="433" customFormat="1" ht="88.5" customHeight="1">
      <c r="A46" s="437"/>
      <c r="B46" s="431"/>
      <c r="C46" s="671" t="s">
        <v>1869</v>
      </c>
      <c r="D46" s="671"/>
      <c r="E46" s="671"/>
      <c r="F46" s="671"/>
      <c r="G46" s="671"/>
      <c r="H46" s="671"/>
      <c r="I46" s="671"/>
      <c r="J46" s="432"/>
    </row>
    <row r="47" spans="1:10" ht="12.75" customHeight="1">
      <c r="A47" s="438"/>
      <c r="B47" s="220"/>
      <c r="C47" s="248"/>
      <c r="D47" s="248"/>
      <c r="E47" s="248"/>
      <c r="F47" s="248"/>
      <c r="G47" s="248"/>
      <c r="H47" s="248"/>
      <c r="I47" s="221"/>
      <c r="J47" s="223"/>
    </row>
    <row r="48" spans="1:10" ht="12.75" customHeight="1">
      <c r="A48" s="438"/>
      <c r="B48" s="216"/>
      <c r="C48" s="217" t="s">
        <v>24</v>
      </c>
      <c r="D48" s="217"/>
      <c r="E48" s="217"/>
      <c r="F48" s="217"/>
      <c r="G48" s="217"/>
      <c r="H48" s="217"/>
      <c r="I48" s="217"/>
      <c r="J48" s="219"/>
    </row>
    <row r="49" spans="1:10" ht="12.75" customHeight="1">
      <c r="A49" s="438"/>
      <c r="B49" s="220"/>
      <c r="C49" s="221"/>
      <c r="D49" s="221"/>
      <c r="E49" s="221"/>
      <c r="F49" s="221"/>
      <c r="G49" s="221"/>
      <c r="H49" s="221"/>
      <c r="I49" s="221"/>
      <c r="J49" s="223"/>
    </row>
    <row r="50" spans="1:10" ht="12.75" customHeight="1">
      <c r="A50" s="277"/>
      <c r="B50" s="220"/>
      <c r="C50" s="221"/>
      <c r="D50" s="221"/>
      <c r="E50" s="221"/>
      <c r="F50" s="221"/>
      <c r="G50" s="221"/>
      <c r="H50" s="221"/>
      <c r="I50" s="221"/>
      <c r="J50" s="223"/>
    </row>
    <row r="51" spans="1:10" ht="12.75" customHeight="1">
      <c r="A51" s="277"/>
      <c r="B51" s="220"/>
      <c r="C51" s="221"/>
      <c r="D51" s="221"/>
      <c r="E51" s="221"/>
      <c r="F51" s="221"/>
      <c r="G51" s="221"/>
      <c r="H51" s="221"/>
      <c r="I51" s="221"/>
      <c r="J51" s="223"/>
    </row>
    <row r="52" spans="1:10" ht="57" customHeight="1">
      <c r="A52" s="277"/>
      <c r="B52" s="667" t="s">
        <v>2178</v>
      </c>
      <c r="C52" s="668"/>
      <c r="D52" s="668"/>
      <c r="E52" s="668"/>
      <c r="F52" s="668"/>
      <c r="G52" s="668"/>
      <c r="H52" s="668"/>
      <c r="I52" s="668"/>
      <c r="J52" s="223"/>
    </row>
    <row r="53" spans="1:10" ht="12.75" customHeight="1">
      <c r="A53" s="277"/>
      <c r="B53" s="547" t="s">
        <v>2179</v>
      </c>
      <c r="C53" s="548"/>
      <c r="D53" s="548"/>
      <c r="E53" s="548"/>
      <c r="F53" s="548"/>
      <c r="G53" s="548"/>
      <c r="H53" s="548"/>
      <c r="I53" s="548"/>
      <c r="J53" s="249"/>
    </row>
  </sheetData>
  <sheetProtection/>
  <mergeCells count="9">
    <mergeCell ref="B52:I52"/>
    <mergeCell ref="C42:I42"/>
    <mergeCell ref="C44:I44"/>
    <mergeCell ref="C46:I46"/>
    <mergeCell ref="C18:E19"/>
    <mergeCell ref="D33:E33"/>
    <mergeCell ref="G33:H33"/>
    <mergeCell ref="G35:H36"/>
    <mergeCell ref="C40:I40"/>
  </mergeCells>
  <printOptions/>
  <pageMargins left="0.7" right="0.7" top="0.75" bottom="0.75" header="0.3" footer="0.3"/>
  <pageSetup firstPageNumber="1" useFirstPageNumber="1" fitToHeight="1" fitToWidth="1" horizontalDpi="600" verticalDpi="600" orientation="portrait" scale="81" r:id="rId2"/>
  <drawing r:id="rId1"/>
</worksheet>
</file>

<file path=xl/worksheets/sheet4.xml><?xml version="1.0" encoding="utf-8"?>
<worksheet xmlns="http://schemas.openxmlformats.org/spreadsheetml/2006/main" xmlns:r="http://schemas.openxmlformats.org/officeDocument/2006/relationships">
  <sheetPr codeName="Sheet2">
    <pageSetUpPr fitToPage="1"/>
  </sheetPr>
  <dimension ref="B2:L62"/>
  <sheetViews>
    <sheetView zoomScalePageLayoutView="0" workbookViewId="0" topLeftCell="A1">
      <selection activeCell="A1" sqref="A1"/>
    </sheetView>
  </sheetViews>
  <sheetFormatPr defaultColWidth="9.140625" defaultRowHeight="12.75"/>
  <cols>
    <col min="1" max="1" width="2.00390625" style="0" customWidth="1"/>
    <col min="2" max="2" width="4.7109375" style="0" customWidth="1"/>
    <col min="3" max="3" width="35.140625" style="0" customWidth="1"/>
    <col min="4" max="4" width="4.00390625" style="0" customWidth="1"/>
    <col min="5" max="5" width="19.7109375" style="0" customWidth="1"/>
    <col min="6" max="6" width="4.421875" style="0" customWidth="1"/>
    <col min="8" max="8" width="26.8515625" style="0" customWidth="1"/>
    <col min="9" max="9" width="4.00390625" style="0" customWidth="1"/>
    <col min="10" max="10" width="3.7109375" style="0" customWidth="1"/>
  </cols>
  <sheetData>
    <row r="1" ht="12.75" customHeight="1"/>
    <row r="2" spans="2:10" ht="12.75">
      <c r="B2" s="120"/>
      <c r="C2" s="121"/>
      <c r="D2" s="121"/>
      <c r="E2" s="121"/>
      <c r="F2" s="121"/>
      <c r="G2" s="121"/>
      <c r="H2" s="121"/>
      <c r="I2" s="121"/>
      <c r="J2" s="122"/>
    </row>
    <row r="3" spans="2:10" ht="15">
      <c r="B3" s="123"/>
      <c r="C3" s="29"/>
      <c r="D3" s="439" t="s">
        <v>1870</v>
      </c>
      <c r="E3" s="124"/>
      <c r="F3" s="124"/>
      <c r="G3" s="124"/>
      <c r="H3" s="29"/>
      <c r="I3" s="29"/>
      <c r="J3" s="125"/>
    </row>
    <row r="4" spans="2:10" ht="12.75">
      <c r="B4" s="123"/>
      <c r="C4" s="29"/>
      <c r="D4" s="29"/>
      <c r="E4" s="29"/>
      <c r="F4" s="29"/>
      <c r="G4" s="29"/>
      <c r="H4" s="29"/>
      <c r="I4" s="29"/>
      <c r="J4" s="125"/>
    </row>
    <row r="5" spans="2:10" ht="15">
      <c r="B5" s="123"/>
      <c r="C5" s="29"/>
      <c r="D5" s="126" t="str">
        <f>EPI!K11</f>
        <v>Enter Name</v>
      </c>
      <c r="E5" s="127"/>
      <c r="F5" s="127"/>
      <c r="G5" s="127"/>
      <c r="H5" s="29"/>
      <c r="I5" s="29"/>
      <c r="J5" s="125"/>
    </row>
    <row r="6" spans="2:10" ht="12.75">
      <c r="B6" s="123"/>
      <c r="C6" s="29"/>
      <c r="D6" s="127"/>
      <c r="E6" s="127"/>
      <c r="F6" s="127"/>
      <c r="G6" s="127"/>
      <c r="H6" s="29"/>
      <c r="I6" s="29"/>
      <c r="J6" s="125"/>
    </row>
    <row r="7" spans="2:10" ht="12.75">
      <c r="B7" s="123"/>
      <c r="C7" s="29"/>
      <c r="D7" s="440" t="s">
        <v>1871</v>
      </c>
      <c r="E7" s="128"/>
      <c r="F7" s="128"/>
      <c r="G7" s="282" t="str">
        <f>'Statement of Energy Performance'!G7</f>
        <v>Enter Month/Day/Year</v>
      </c>
      <c r="H7" s="129"/>
      <c r="I7" s="129"/>
      <c r="J7" s="125"/>
    </row>
    <row r="8" spans="2:10" ht="12.75">
      <c r="B8" s="123"/>
      <c r="C8" s="29"/>
      <c r="D8" s="29"/>
      <c r="E8" s="29"/>
      <c r="F8" s="29"/>
      <c r="G8" s="29"/>
      <c r="H8" s="29"/>
      <c r="I8" s="29"/>
      <c r="J8" s="125"/>
    </row>
    <row r="9" spans="2:10" ht="12.75">
      <c r="B9" s="123"/>
      <c r="C9" s="29"/>
      <c r="D9" s="29"/>
      <c r="E9" s="29"/>
      <c r="F9" s="29"/>
      <c r="G9" s="29"/>
      <c r="H9" s="29"/>
      <c r="I9" s="29"/>
      <c r="J9" s="125"/>
    </row>
    <row r="10" spans="2:10" ht="12.75">
      <c r="B10" s="123"/>
      <c r="C10" s="29"/>
      <c r="D10" s="29"/>
      <c r="E10" s="29"/>
      <c r="F10" s="29"/>
      <c r="G10" s="29"/>
      <c r="H10" s="29"/>
      <c r="I10" s="29"/>
      <c r="J10" s="125"/>
    </row>
    <row r="11" spans="2:10" ht="12.75">
      <c r="B11" s="123"/>
      <c r="C11" s="130" t="s">
        <v>20</v>
      </c>
      <c r="D11" s="130" t="s">
        <v>21</v>
      </c>
      <c r="E11" s="441"/>
      <c r="F11" s="29"/>
      <c r="G11" s="130" t="s">
        <v>78</v>
      </c>
      <c r="H11" s="29"/>
      <c r="I11" s="29"/>
      <c r="J11" s="125"/>
    </row>
    <row r="12" spans="2:12" ht="12.75">
      <c r="B12" s="123"/>
      <c r="C12" s="559" t="str">
        <f>'Statement of Energy Performance'!C12</f>
        <v>Enter Name</v>
      </c>
      <c r="D12" s="558" t="str">
        <f>'Statement of Energy Performance'!E12</f>
        <v>Owner's Name</v>
      </c>
      <c r="E12" s="441"/>
      <c r="F12" s="29"/>
      <c r="G12" s="558" t="str">
        <f>'Statement of Energy Performance'!G12</f>
        <v>Contact Name</v>
      </c>
      <c r="H12" s="130"/>
      <c r="I12" s="29"/>
      <c r="J12" s="125"/>
      <c r="L12" s="194"/>
    </row>
    <row r="13" spans="2:10" ht="12.75">
      <c r="B13" s="123"/>
      <c r="C13" s="559" t="str">
        <f>'Statement of Energy Performance'!C13</f>
        <v>Street Address</v>
      </c>
      <c r="D13" s="558" t="str">
        <f>'Statement of Energy Performance'!E13</f>
        <v>Street Address</v>
      </c>
      <c r="E13" s="441"/>
      <c r="F13" s="29"/>
      <c r="G13" s="558" t="str">
        <f>'Statement of Energy Performance'!G13</f>
        <v>Email Address</v>
      </c>
      <c r="H13" s="29"/>
      <c r="I13" s="29"/>
      <c r="J13" s="125"/>
    </row>
    <row r="14" spans="2:10" ht="12.75">
      <c r="B14" s="123"/>
      <c r="C14" s="559" t="str">
        <f>'Statement of Energy Performance'!C14</f>
        <v>Address 2</v>
      </c>
      <c r="D14" s="558" t="str">
        <f>'Statement of Energy Performance'!E14</f>
        <v>Address 2</v>
      </c>
      <c r="E14" s="441"/>
      <c r="F14" s="29"/>
      <c r="G14" s="558" t="str">
        <f>'Statement of Energy Performance'!G14</f>
        <v>Phone Number</v>
      </c>
      <c r="H14" s="29"/>
      <c r="I14" s="29"/>
      <c r="J14" s="125"/>
    </row>
    <row r="15" spans="2:10" ht="12.75">
      <c r="B15" s="123"/>
      <c r="C15" s="559" t="str">
        <f>'Statement of Energy Performance'!C15</f>
        <v>New York, NY</v>
      </c>
      <c r="D15" s="558" t="str">
        <f>'Statement of Energy Performance'!E15</f>
        <v>City, State</v>
      </c>
      <c r="E15" s="441"/>
      <c r="F15" s="29"/>
      <c r="G15" s="29"/>
      <c r="H15" s="29"/>
      <c r="I15" s="29"/>
      <c r="J15" s="125"/>
    </row>
    <row r="16" spans="2:10" ht="12.75">
      <c r="B16" s="123"/>
      <c r="C16" s="560">
        <f>'Statement of Energy Performance'!C16</f>
        <v>10000</v>
      </c>
      <c r="D16" s="558" t="str">
        <f>'Statement of Energy Performance'!E16</f>
        <v>ZIP</v>
      </c>
      <c r="E16" s="441"/>
      <c r="F16" s="29"/>
      <c r="G16" s="29"/>
      <c r="H16" s="29"/>
      <c r="I16" s="29"/>
      <c r="J16" s="125"/>
    </row>
    <row r="17" spans="2:10" ht="12.75">
      <c r="B17" s="123"/>
      <c r="D17" s="29"/>
      <c r="E17" s="29"/>
      <c r="F17" s="29"/>
      <c r="G17" s="29"/>
      <c r="H17" s="29"/>
      <c r="I17" s="29"/>
      <c r="J17" s="125"/>
    </row>
    <row r="18" spans="2:10" ht="12.75">
      <c r="B18" s="123"/>
      <c r="C18" s="130" t="s">
        <v>25</v>
      </c>
      <c r="D18" s="29"/>
      <c r="E18" s="29"/>
      <c r="F18" s="29"/>
      <c r="G18" s="29"/>
      <c r="H18" s="29"/>
      <c r="I18" s="29"/>
      <c r="J18" s="125"/>
    </row>
    <row r="19" spans="2:10" ht="12.75">
      <c r="B19" s="123"/>
      <c r="C19" s="279" t="str">
        <f>EPI!G17</f>
        <v>Production</v>
      </c>
      <c r="D19" s="29"/>
      <c r="E19" s="29"/>
      <c r="F19" s="29"/>
      <c r="G19" s="29"/>
      <c r="H19" s="29"/>
      <c r="I19" s="29"/>
      <c r="J19" s="125"/>
    </row>
    <row r="20" spans="2:10" ht="12.75">
      <c r="B20" s="123"/>
      <c r="C20" s="193" t="str">
        <f>EPI!I17</f>
        <v>Market pulp (sold or transferred)</v>
      </c>
      <c r="D20" s="29"/>
      <c r="E20" s="134">
        <f>EPI!K17</f>
        <v>0</v>
      </c>
      <c r="F20" s="29"/>
      <c r="G20" s="134" t="str">
        <f>EPI!L17</f>
        <v>tons</v>
      </c>
      <c r="H20" s="29"/>
      <c r="I20" s="29"/>
      <c r="J20" s="125"/>
    </row>
    <row r="21" spans="2:10" ht="12.75">
      <c r="B21" s="123"/>
      <c r="C21" s="193" t="str">
        <f>EPI!I18</f>
        <v>Clay coated printing and converting</v>
      </c>
      <c r="D21" s="29"/>
      <c r="E21" s="134">
        <f>EPI!K18</f>
        <v>0</v>
      </c>
      <c r="F21" s="29"/>
      <c r="G21" s="134" t="str">
        <f>EPI!L18</f>
        <v>tons</v>
      </c>
      <c r="H21" s="29"/>
      <c r="I21" s="29"/>
      <c r="J21" s="125"/>
    </row>
    <row r="22" spans="2:10" ht="25.5">
      <c r="B22" s="123"/>
      <c r="C22" s="193" t="str">
        <f>EPI!I19</f>
        <v>Uncoated free sheet (&lt;10% mechanical fiber)</v>
      </c>
      <c r="D22" s="29"/>
      <c r="E22" s="134">
        <f>EPI!K19</f>
        <v>0</v>
      </c>
      <c r="F22" s="29"/>
      <c r="G22" s="134" t="str">
        <f>EPI!L19</f>
        <v>tons</v>
      </c>
      <c r="H22" s="29"/>
      <c r="I22" s="29"/>
      <c r="J22" s="125"/>
    </row>
    <row r="23" spans="2:10" ht="12.75">
      <c r="B23" s="123"/>
      <c r="C23" s="193" t="str">
        <f>EPI!I20</f>
        <v>Bleached bristols</v>
      </c>
      <c r="D23" s="29"/>
      <c r="E23" s="134">
        <f>EPI!K20</f>
        <v>0</v>
      </c>
      <c r="F23" s="29"/>
      <c r="G23" s="134" t="str">
        <f>EPI!L20</f>
        <v>tons</v>
      </c>
      <c r="H23" s="29"/>
      <c r="I23" s="29"/>
      <c r="J23" s="125"/>
    </row>
    <row r="24" spans="2:10" ht="25.5">
      <c r="B24" s="123"/>
      <c r="C24" s="193" t="str">
        <f>EPI!I21</f>
        <v>Unbleached kraft (&gt;80%) packaging and industrial</v>
      </c>
      <c r="D24" s="29"/>
      <c r="E24" s="134">
        <f>EPI!K21</f>
        <v>0</v>
      </c>
      <c r="F24" s="29"/>
      <c r="G24" s="134" t="str">
        <f>EPI!L21</f>
        <v>tons</v>
      </c>
      <c r="H24" s="29"/>
      <c r="I24" s="29"/>
      <c r="J24" s="125"/>
    </row>
    <row r="25" spans="2:10" ht="12.75">
      <c r="B25" s="123"/>
      <c r="C25" s="193" t="str">
        <f>EPI!I22</f>
        <v>Tissue and other creped (roll stock)</v>
      </c>
      <c r="D25" s="29"/>
      <c r="E25" s="134">
        <f>EPI!K22</f>
        <v>0</v>
      </c>
      <c r="F25" s="29"/>
      <c r="G25" s="134" t="str">
        <f>EPI!L22</f>
        <v>tons</v>
      </c>
      <c r="H25" s="29"/>
      <c r="I25" s="29"/>
      <c r="J25" s="125"/>
    </row>
    <row r="26" spans="2:10" ht="25.5">
      <c r="B26" s="123"/>
      <c r="C26" s="193" t="str">
        <f>EPI!I23</f>
        <v>Sanitary tissue (toilet paper, napkins, facial tissue, etc.)</v>
      </c>
      <c r="D26" s="29"/>
      <c r="E26" s="134">
        <f>EPI!K23</f>
        <v>0</v>
      </c>
      <c r="F26" s="29"/>
      <c r="G26" s="134" t="str">
        <f>EPI!L23</f>
        <v>tons</v>
      </c>
      <c r="H26" s="29"/>
      <c r="I26" s="29"/>
      <c r="J26" s="125"/>
    </row>
    <row r="27" spans="2:10" ht="25.5">
      <c r="B27" s="123"/>
      <c r="C27" s="193" t="str">
        <f>EPI!I24</f>
        <v>Unbleached kraft packaging and industrial converting paperboard</v>
      </c>
      <c r="D27" s="29"/>
      <c r="E27" s="134">
        <f>EPI!K24</f>
        <v>0</v>
      </c>
      <c r="F27" s="29"/>
      <c r="G27" s="134" t="str">
        <f>EPI!L24</f>
        <v>tons</v>
      </c>
      <c r="H27" s="29"/>
      <c r="I27" s="29"/>
      <c r="J27" s="125"/>
    </row>
    <row r="28" spans="2:10" ht="25.5">
      <c r="B28" s="123"/>
      <c r="C28" s="193" t="str">
        <f>EPI!I25</f>
        <v>Bleached packaging and industrial converting paperboard</v>
      </c>
      <c r="D28" s="29"/>
      <c r="E28" s="134">
        <f>EPI!K25</f>
        <v>0</v>
      </c>
      <c r="F28" s="29"/>
      <c r="G28" s="134" t="str">
        <f>EPI!L25</f>
        <v>tons</v>
      </c>
      <c r="H28" s="29"/>
      <c r="I28" s="29"/>
      <c r="J28" s="125"/>
    </row>
    <row r="29" spans="2:10" ht="25.5">
      <c r="B29" s="123"/>
      <c r="C29" s="193" t="str">
        <f>EPI!I26</f>
        <v>Semi-chemical, including corrugating medium (&gt;75% virgin)</v>
      </c>
      <c r="D29" s="29"/>
      <c r="E29" s="134">
        <f>EPI!K26</f>
        <v>0</v>
      </c>
      <c r="F29" s="29"/>
      <c r="G29" s="134" t="str">
        <f>EPI!L26</f>
        <v>tons</v>
      </c>
      <c r="H29" s="29"/>
      <c r="I29" s="29"/>
      <c r="J29" s="125"/>
    </row>
    <row r="30" spans="2:10" ht="12.75">
      <c r="B30" s="123"/>
      <c r="C30" s="29" t="str">
        <f>EPI!I27</f>
        <v>Recycled paperboard</v>
      </c>
      <c r="D30" s="29"/>
      <c r="E30" s="134">
        <f>EPI!K27</f>
        <v>0</v>
      </c>
      <c r="F30" s="29"/>
      <c r="G30" s="134" t="str">
        <f>EPI!L27</f>
        <v>tons</v>
      </c>
      <c r="H30" s="29"/>
      <c r="I30" s="29"/>
      <c r="J30" s="125"/>
    </row>
    <row r="31" spans="2:10" ht="12.75">
      <c r="B31" s="123"/>
      <c r="C31" s="29" t="str">
        <f>EPI!I28</f>
        <v>All other paper and board</v>
      </c>
      <c r="D31" s="29"/>
      <c r="E31" s="134">
        <f>EPI!K28</f>
        <v>1</v>
      </c>
      <c r="F31" s="29"/>
      <c r="G31" s="134" t="str">
        <f>EPI!L28</f>
        <v>tons</v>
      </c>
      <c r="H31" s="29"/>
      <c r="I31" s="29"/>
      <c r="J31" s="125"/>
    </row>
    <row r="32" spans="2:10" ht="12.75">
      <c r="B32" s="123"/>
      <c r="C32" s="279" t="str">
        <f>EPI!G30</f>
        <v>Materials purchased</v>
      </c>
      <c r="D32" s="29"/>
      <c r="E32" s="134"/>
      <c r="F32" s="29"/>
      <c r="G32" s="134"/>
      <c r="H32" s="29"/>
      <c r="I32" s="29"/>
      <c r="J32" s="125"/>
    </row>
    <row r="33" spans="2:10" ht="12.75">
      <c r="B33" s="123"/>
      <c r="C33" s="29" t="str">
        <f>EPI!I30</f>
        <v>Purchased pulp</v>
      </c>
      <c r="D33" s="29"/>
      <c r="E33" s="134">
        <f>EPI!K30</f>
        <v>0</v>
      </c>
      <c r="F33" s="29"/>
      <c r="G33" s="134" t="str">
        <f>EPI!L30</f>
        <v>tons</v>
      </c>
      <c r="H33" s="29"/>
      <c r="I33" s="29"/>
      <c r="J33" s="125"/>
    </row>
    <row r="34" spans="2:10" ht="12.75">
      <c r="B34" s="123"/>
      <c r="C34" s="29" t="str">
        <f>EPI!I31</f>
        <v>Recycled fiber (purchased)</v>
      </c>
      <c r="D34" s="29"/>
      <c r="E34" s="134">
        <f>EPI!K31</f>
        <v>0</v>
      </c>
      <c r="F34" s="29"/>
      <c r="G34" s="134" t="str">
        <f>EPI!L31</f>
        <v>tons</v>
      </c>
      <c r="H34" s="29"/>
      <c r="I34" s="29"/>
      <c r="J34" s="125"/>
    </row>
    <row r="35" spans="2:10" ht="12.75">
      <c r="B35" s="123"/>
      <c r="C35" s="29" t="str">
        <f>EPI!I32</f>
        <v>Wood chips</v>
      </c>
      <c r="D35" s="29"/>
      <c r="E35" s="134">
        <f>EPI!K32</f>
        <v>0</v>
      </c>
      <c r="F35" s="29"/>
      <c r="G35" s="134" t="str">
        <f>EPI!L32</f>
        <v>green tons</v>
      </c>
      <c r="H35" s="29"/>
      <c r="I35" s="29"/>
      <c r="J35" s="125"/>
    </row>
    <row r="36" spans="2:10" ht="12.75">
      <c r="B36" s="123"/>
      <c r="C36" s="29" t="str">
        <f>EPI!I33</f>
        <v>Softwood (share of total fiber)</v>
      </c>
      <c r="D36" s="29"/>
      <c r="E36" s="134">
        <f>EPI!K33</f>
        <v>0</v>
      </c>
      <c r="F36" s="29"/>
      <c r="G36" s="134" t="str">
        <f>EPI!L33</f>
        <v>%</v>
      </c>
      <c r="H36" s="29"/>
      <c r="I36" s="29"/>
      <c r="J36" s="125"/>
    </row>
    <row r="37" spans="2:10" ht="12.75">
      <c r="B37" s="123"/>
      <c r="C37" s="29" t="str">
        <f>EPI!I34</f>
        <v>Chlorine compounds</v>
      </c>
      <c r="D37" s="29"/>
      <c r="E37" s="134">
        <f>EPI!K34</f>
        <v>0</v>
      </c>
      <c r="F37" s="29"/>
      <c r="G37" s="134" t="str">
        <f>EPI!L34</f>
        <v>tons</v>
      </c>
      <c r="H37" s="29"/>
      <c r="I37" s="29"/>
      <c r="J37" s="125"/>
    </row>
    <row r="38" spans="2:10" ht="12.75">
      <c r="B38" s="123"/>
      <c r="C38" s="29" t="str">
        <f>EPI!I35</f>
        <v>Sodium hydroxide</v>
      </c>
      <c r="D38" s="29"/>
      <c r="E38" s="134">
        <f>EPI!K35</f>
        <v>0</v>
      </c>
      <c r="F38" s="29"/>
      <c r="G38" s="134" t="str">
        <f>EPI!L35</f>
        <v>tons</v>
      </c>
      <c r="H38" s="134"/>
      <c r="I38" s="29"/>
      <c r="J38" s="125"/>
    </row>
    <row r="39" spans="2:10" ht="12.75">
      <c r="B39" s="123"/>
      <c r="C39" s="29" t="str">
        <f>EPI!I36</f>
        <v>Onsite water treatment </v>
      </c>
      <c r="D39" s="29"/>
      <c r="E39" s="280" t="str">
        <f>EPI!K36</f>
        <v>Yes</v>
      </c>
      <c r="F39" s="29"/>
      <c r="G39" s="134" t="str">
        <f>EPI!L36</f>
        <v>Yes / No</v>
      </c>
      <c r="H39" s="29"/>
      <c r="I39" s="29"/>
      <c r="J39" s="125"/>
    </row>
    <row r="40" spans="2:10" ht="12.75">
      <c r="B40" s="123"/>
      <c r="C40" s="29"/>
      <c r="D40" s="29"/>
      <c r="E40" s="134"/>
      <c r="F40" s="29"/>
      <c r="G40" s="29"/>
      <c r="H40" s="29"/>
      <c r="I40" s="29"/>
      <c r="J40" s="125"/>
    </row>
    <row r="41" spans="2:10" ht="12.75">
      <c r="B41" s="123"/>
      <c r="C41" s="29"/>
      <c r="D41" s="29"/>
      <c r="E41" s="134"/>
      <c r="F41" s="29"/>
      <c r="G41" s="29"/>
      <c r="H41" s="29"/>
      <c r="I41" s="29"/>
      <c r="J41" s="125"/>
    </row>
    <row r="42" spans="2:10" ht="12.75">
      <c r="B42" s="123"/>
      <c r="C42" s="29" t="str">
        <f>EPI!F70</f>
        <v>Purchased Source Energy (MMBtu)</v>
      </c>
      <c r="D42" s="29"/>
      <c r="E42" s="189">
        <f>EPI!G70</f>
        <v>1</v>
      </c>
      <c r="F42" s="29"/>
      <c r="G42" s="129"/>
      <c r="H42" s="29"/>
      <c r="I42" s="29"/>
      <c r="J42" s="125"/>
    </row>
    <row r="43" spans="2:10" ht="12.75">
      <c r="B43" s="123"/>
      <c r="C43" s="193" t="str">
        <f>EPI!C74</f>
        <v>Energy Intensity (MMBtu/Ton of Paper)</v>
      </c>
      <c r="D43" s="146"/>
      <c r="E43" s="188">
        <f>EPI!G74</f>
        <v>1</v>
      </c>
      <c r="F43" s="129"/>
      <c r="G43" s="129"/>
      <c r="H43" s="29"/>
      <c r="I43" s="29"/>
      <c r="J43" s="125"/>
    </row>
    <row r="44" spans="2:10" ht="12.75">
      <c r="B44" s="123"/>
      <c r="D44" s="29"/>
      <c r="E44" s="29"/>
      <c r="F44" s="129"/>
      <c r="G44" s="129"/>
      <c r="H44" s="129"/>
      <c r="I44" s="129"/>
      <c r="J44" s="125"/>
    </row>
    <row r="45" spans="2:10" ht="12.75">
      <c r="B45" s="123"/>
      <c r="C45" s="130" t="str">
        <f>EPI!B3</f>
        <v>Integrated Paper and Paperboard Manufacturing Plant</v>
      </c>
      <c r="D45" s="129"/>
      <c r="E45" s="129"/>
      <c r="F45" s="129"/>
      <c r="G45" s="129"/>
      <c r="H45" s="129"/>
      <c r="I45" s="129"/>
      <c r="J45" s="125"/>
    </row>
    <row r="46" spans="2:10" ht="12.75">
      <c r="B46" s="123"/>
      <c r="C46" s="29" t="s">
        <v>87</v>
      </c>
      <c r="D46" s="29"/>
      <c r="E46" s="281">
        <f>EPI!G64</f>
        <v>100</v>
      </c>
      <c r="F46" s="129"/>
      <c r="G46" s="129"/>
      <c r="H46" s="129"/>
      <c r="I46" s="129"/>
      <c r="J46" s="125"/>
    </row>
    <row r="47" spans="2:10" ht="12.75">
      <c r="B47" s="123"/>
      <c r="C47" s="129"/>
      <c r="D47" s="129"/>
      <c r="E47" s="129"/>
      <c r="F47" s="129"/>
      <c r="G47" s="129"/>
      <c r="H47" s="129"/>
      <c r="I47" s="129"/>
      <c r="J47" s="125"/>
    </row>
    <row r="48" spans="2:10" ht="12.75">
      <c r="B48" s="123"/>
      <c r="C48" s="442" t="s">
        <v>26</v>
      </c>
      <c r="D48" s="443"/>
      <c r="E48" s="443"/>
      <c r="F48" s="443"/>
      <c r="G48" s="443"/>
      <c r="H48" s="443"/>
      <c r="I48" s="122"/>
      <c r="J48" s="125"/>
    </row>
    <row r="49" spans="2:10" ht="12.75" customHeight="1">
      <c r="B49" s="123"/>
      <c r="C49" s="678" t="s">
        <v>27</v>
      </c>
      <c r="D49" s="679"/>
      <c r="E49" s="679"/>
      <c r="F49" s="679"/>
      <c r="G49" s="679"/>
      <c r="H49" s="679"/>
      <c r="I49" s="125"/>
      <c r="J49" s="125"/>
    </row>
    <row r="50" spans="2:10" ht="12.75">
      <c r="B50" s="123"/>
      <c r="C50" s="678"/>
      <c r="D50" s="679"/>
      <c r="E50" s="679"/>
      <c r="F50" s="679"/>
      <c r="G50" s="679"/>
      <c r="H50" s="679"/>
      <c r="I50" s="125"/>
      <c r="J50" s="125"/>
    </row>
    <row r="51" spans="2:10" ht="12.75">
      <c r="B51" s="123"/>
      <c r="C51" s="678"/>
      <c r="D51" s="679"/>
      <c r="E51" s="679"/>
      <c r="F51" s="679"/>
      <c r="G51" s="679"/>
      <c r="H51" s="679"/>
      <c r="I51" s="125"/>
      <c r="J51" s="125"/>
    </row>
    <row r="52" spans="2:10" ht="12.75">
      <c r="B52" s="123"/>
      <c r="C52" s="678"/>
      <c r="D52" s="679"/>
      <c r="E52" s="679"/>
      <c r="F52" s="679"/>
      <c r="G52" s="679"/>
      <c r="H52" s="679"/>
      <c r="I52" s="125"/>
      <c r="J52" s="125"/>
    </row>
    <row r="53" spans="2:10" ht="12.75">
      <c r="B53" s="123"/>
      <c r="C53" s="678"/>
      <c r="D53" s="679"/>
      <c r="E53" s="679"/>
      <c r="F53" s="679"/>
      <c r="G53" s="679"/>
      <c r="H53" s="679"/>
      <c r="I53" s="125"/>
      <c r="J53" s="125"/>
    </row>
    <row r="54" spans="2:10" ht="15.75" customHeight="1">
      <c r="B54" s="123"/>
      <c r="C54" s="678"/>
      <c r="D54" s="679"/>
      <c r="E54" s="679"/>
      <c r="F54" s="679"/>
      <c r="G54" s="679"/>
      <c r="H54" s="679"/>
      <c r="I54" s="125"/>
      <c r="J54" s="125"/>
    </row>
    <row r="55" spans="2:10" ht="13.5" customHeight="1">
      <c r="B55" s="123"/>
      <c r="C55" s="678"/>
      <c r="D55" s="679"/>
      <c r="E55" s="679"/>
      <c r="F55" s="679"/>
      <c r="G55" s="679"/>
      <c r="H55" s="679"/>
      <c r="I55" s="125"/>
      <c r="J55" s="125"/>
    </row>
    <row r="56" spans="2:10" ht="21" customHeight="1">
      <c r="B56" s="123"/>
      <c r="C56" s="678"/>
      <c r="D56" s="679"/>
      <c r="E56" s="679"/>
      <c r="F56" s="679"/>
      <c r="G56" s="679"/>
      <c r="H56" s="679"/>
      <c r="I56" s="125"/>
      <c r="J56" s="125"/>
    </row>
    <row r="57" spans="2:10" ht="9" customHeight="1">
      <c r="B57" s="123"/>
      <c r="C57" s="678"/>
      <c r="D57" s="679"/>
      <c r="E57" s="679"/>
      <c r="F57" s="679"/>
      <c r="G57" s="679"/>
      <c r="H57" s="679"/>
      <c r="I57" s="125"/>
      <c r="J57" s="125"/>
    </row>
    <row r="58" spans="2:10" ht="8.25" customHeight="1">
      <c r="B58" s="123"/>
      <c r="C58" s="678"/>
      <c r="D58" s="679"/>
      <c r="E58" s="679"/>
      <c r="F58" s="679"/>
      <c r="G58" s="679"/>
      <c r="H58" s="679"/>
      <c r="I58" s="125"/>
      <c r="J58" s="125"/>
    </row>
    <row r="59" spans="2:10" ht="12.75">
      <c r="B59" s="123"/>
      <c r="C59" s="678"/>
      <c r="D59" s="679"/>
      <c r="E59" s="679"/>
      <c r="F59" s="679"/>
      <c r="G59" s="679"/>
      <c r="H59" s="679"/>
      <c r="I59" s="125"/>
      <c r="J59" s="125"/>
    </row>
    <row r="60" spans="2:10" ht="26.25" customHeight="1">
      <c r="B60" s="135"/>
      <c r="C60" s="678"/>
      <c r="D60" s="679"/>
      <c r="E60" s="679"/>
      <c r="F60" s="679"/>
      <c r="G60" s="679"/>
      <c r="H60" s="679"/>
      <c r="I60" s="125"/>
      <c r="J60" s="125"/>
    </row>
    <row r="61" spans="2:10" ht="24.75" customHeight="1">
      <c r="B61" s="123"/>
      <c r="C61" s="680"/>
      <c r="D61" s="681"/>
      <c r="E61" s="681"/>
      <c r="F61" s="681"/>
      <c r="G61" s="681"/>
      <c r="H61" s="681"/>
      <c r="I61" s="133"/>
      <c r="J61" s="125"/>
    </row>
    <row r="62" spans="2:10" ht="22.5" customHeight="1">
      <c r="B62" s="131"/>
      <c r="C62" s="132"/>
      <c r="D62" s="132"/>
      <c r="E62" s="132"/>
      <c r="F62" s="132"/>
      <c r="G62" s="132"/>
      <c r="H62" s="132"/>
      <c r="I62" s="132"/>
      <c r="J62" s="133"/>
    </row>
  </sheetData>
  <sheetProtection/>
  <mergeCells count="2">
    <mergeCell ref="C49:H60"/>
    <mergeCell ref="C61:H61"/>
  </mergeCells>
  <printOptions/>
  <pageMargins left="0.75" right="0.75" top="1" bottom="1" header="0.5" footer="0.5"/>
  <pageSetup fitToHeight="1" fitToWidth="1" horizontalDpi="600" verticalDpi="600" orientation="portrait" scale="75" r:id="rId2"/>
  <drawing r:id="rId1"/>
</worksheet>
</file>

<file path=xl/worksheets/sheet5.xml><?xml version="1.0" encoding="utf-8"?>
<worksheet xmlns="http://schemas.openxmlformats.org/spreadsheetml/2006/main" xmlns:r="http://schemas.openxmlformats.org/officeDocument/2006/relationships">
  <sheetPr codeName="Sheet3"/>
  <dimension ref="A1:S529"/>
  <sheetViews>
    <sheetView zoomScale="80" zoomScaleNormal="80" zoomScalePageLayoutView="0" workbookViewId="0" topLeftCell="A10">
      <selection activeCell="O41" sqref="O41"/>
    </sheetView>
  </sheetViews>
  <sheetFormatPr defaultColWidth="9.140625" defaultRowHeight="12.75"/>
  <cols>
    <col min="1" max="1" width="9.28125" style="97" bestFit="1" customWidth="1"/>
    <col min="2" max="2" width="18.421875" style="99" bestFit="1" customWidth="1"/>
    <col min="3" max="3" width="13.28125" style="97" bestFit="1" customWidth="1"/>
    <col min="4" max="4" width="9.28125" style="97" bestFit="1" customWidth="1"/>
    <col min="5" max="5" width="12.140625" style="97" bestFit="1" customWidth="1"/>
    <col min="6" max="6" width="37.00390625" style="97" bestFit="1" customWidth="1"/>
    <col min="7" max="7" width="14.8515625" style="97" bestFit="1" customWidth="1"/>
    <col min="8" max="8" width="12.7109375" style="97" bestFit="1" customWidth="1"/>
    <col min="9" max="9" width="0.13671875" style="97" customWidth="1"/>
    <col min="10" max="13" width="9.28125" style="97" hidden="1" customWidth="1"/>
    <col min="14" max="14" width="17.421875" style="97" customWidth="1"/>
    <col min="15" max="15" width="17.421875" style="97" bestFit="1" customWidth="1"/>
    <col min="16" max="16" width="14.8515625" style="97" bestFit="1" customWidth="1"/>
    <col min="17" max="17" width="13.00390625" style="104" bestFit="1" customWidth="1"/>
    <col min="18" max="18" width="12.8515625" style="104" customWidth="1"/>
    <col min="19" max="20" width="9.28125" style="97" bestFit="1" customWidth="1"/>
    <col min="21" max="16384" width="9.140625" style="97" customWidth="1"/>
  </cols>
  <sheetData>
    <row r="1" spans="5:18" ht="27" customHeight="1">
      <c r="E1" s="112"/>
      <c r="F1" s="112"/>
      <c r="H1" s="112"/>
      <c r="I1" s="112"/>
      <c r="J1" s="112"/>
      <c r="P1" s="158" t="s">
        <v>73</v>
      </c>
      <c r="Q1" s="97"/>
      <c r="R1" s="97"/>
    </row>
    <row r="2" spans="7:18" ht="12.75">
      <c r="G2" s="102"/>
      <c r="H2" s="114"/>
      <c r="I2" s="114"/>
      <c r="J2" s="108"/>
      <c r="N2" s="119"/>
      <c r="P2" s="100">
        <f>Units!J26</f>
        <v>1</v>
      </c>
      <c r="Q2" s="156" t="s">
        <v>75</v>
      </c>
      <c r="R2" s="97"/>
    </row>
    <row r="3" spans="2:18" ht="12.75">
      <c r="B3" s="157" t="s">
        <v>70</v>
      </c>
      <c r="E3" s="108"/>
      <c r="F3" s="108"/>
      <c r="G3" s="103"/>
      <c r="H3" s="108"/>
      <c r="I3" s="108"/>
      <c r="J3" s="108"/>
      <c r="M3" s="108"/>
      <c r="N3" s="118"/>
      <c r="O3" s="108"/>
      <c r="P3" s="109">
        <f>P2</f>
        <v>1</v>
      </c>
      <c r="Q3" s="101">
        <f>IF(P3&lt;B5,1,IF(P3&gt;B529,0.01,LOOKUP(P3,B5:B529,C5:C529)))</f>
        <v>1</v>
      </c>
      <c r="R3" s="102">
        <f>ROUND(Q3,2)</f>
        <v>1</v>
      </c>
    </row>
    <row r="4" spans="2:19" ht="12.75">
      <c r="B4" s="113"/>
      <c r="F4" s="103"/>
      <c r="G4" s="103"/>
      <c r="H4" s="103"/>
      <c r="I4" s="103"/>
      <c r="J4" s="103"/>
      <c r="M4" s="108"/>
      <c r="O4" t="str">
        <f>CONCATENATE("EPS = ",TEXT(EPI!I64,0))</f>
        <v>EPS = 100</v>
      </c>
      <c r="P4" s="103"/>
      <c r="R4" s="108">
        <f>Q3*100</f>
        <v>100</v>
      </c>
      <c r="S4" s="104"/>
    </row>
    <row r="5" spans="1:18" ht="12.75">
      <c r="A5" s="198">
        <v>-3</v>
      </c>
      <c r="B5" s="99">
        <f>EXP(A5*SQRT($H$10)+SUMPRODUCT($H$20:$H$39,$N$20:$N$39))</f>
        <v>139.55454120735766</v>
      </c>
      <c r="C5" s="103">
        <f>1-(NORMDIST(A5*SQRT($H$10),0,SQRT($H$10),TRUE))</f>
        <v>0.9986501019683699</v>
      </c>
      <c r="D5" s="102">
        <f aca="true" t="shared" si="0" ref="D5:D69">1-C5</f>
        <v>0.0013498980316301035</v>
      </c>
      <c r="E5" s="105">
        <f aca="true" t="shared" si="1" ref="E5:E68">$P$3</f>
        <v>1</v>
      </c>
      <c r="I5" s="106"/>
      <c r="J5" s="106"/>
      <c r="K5" s="106"/>
      <c r="L5" s="106"/>
      <c r="M5" s="106"/>
      <c r="N5" s="106"/>
      <c r="O5" s="106"/>
      <c r="P5" s="97">
        <v>0</v>
      </c>
      <c r="Q5" s="107">
        <f aca="true" t="shared" si="2" ref="Q5:Q68">+$R$3</f>
        <v>1</v>
      </c>
      <c r="R5" s="109">
        <v>0</v>
      </c>
    </row>
    <row r="6" spans="1:18" ht="12.75">
      <c r="A6" s="198">
        <v>-2.99</v>
      </c>
      <c r="B6" s="99">
        <f aca="true" t="shared" si="3" ref="B6:B69">EXP(A6*SQRT($H$10)+SUMPRODUCT($H$20:$H$39,$N$20:$N$39))</f>
        <v>139.99936131680417</v>
      </c>
      <c r="C6" s="103">
        <f aca="true" t="shared" si="4" ref="C6:C69">1-(NORMDIST(A6*SQRT($H$10),0,SQRT($H$10),TRUE))</f>
        <v>0.9986051127645078</v>
      </c>
      <c r="D6" s="102">
        <f t="shared" si="0"/>
        <v>0.0013948872354921926</v>
      </c>
      <c r="E6" s="105">
        <f t="shared" si="1"/>
        <v>1</v>
      </c>
      <c r="P6" s="97">
        <v>500</v>
      </c>
      <c r="Q6" s="107">
        <f t="shared" si="2"/>
        <v>1</v>
      </c>
      <c r="R6" s="109">
        <f>B529/400</f>
        <v>1.848819343447909</v>
      </c>
    </row>
    <row r="7" spans="1:18" ht="12.75">
      <c r="A7" s="198">
        <v>-2.98</v>
      </c>
      <c r="B7" s="99">
        <f t="shared" si="3"/>
        <v>140.44559925850507</v>
      </c>
      <c r="C7" s="103">
        <f t="shared" si="4"/>
        <v>0.99855875808266</v>
      </c>
      <c r="D7" s="102">
        <f t="shared" si="0"/>
        <v>0.0014412419173399638</v>
      </c>
      <c r="E7" s="105">
        <f t="shared" si="1"/>
        <v>1</v>
      </c>
      <c r="P7" s="97">
        <v>1000</v>
      </c>
      <c r="Q7" s="107">
        <f t="shared" si="2"/>
        <v>1</v>
      </c>
      <c r="R7" s="109">
        <f>R6+$R$6</f>
        <v>3.697638686895818</v>
      </c>
    </row>
    <row r="8" spans="1:18" ht="12.75">
      <c r="A8" s="198">
        <v>-2.97</v>
      </c>
      <c r="B8" s="99">
        <f t="shared" si="3"/>
        <v>140.89325955169912</v>
      </c>
      <c r="C8" s="103">
        <f t="shared" si="4"/>
        <v>0.9985110012547626</v>
      </c>
      <c r="D8" s="102">
        <f t="shared" si="0"/>
        <v>0.0014889987452374465</v>
      </c>
      <c r="E8" s="105">
        <f t="shared" si="1"/>
        <v>1</v>
      </c>
      <c r="P8" s="97">
        <v>1500</v>
      </c>
      <c r="Q8" s="107">
        <f t="shared" si="2"/>
        <v>1</v>
      </c>
      <c r="R8" s="109">
        <f aca="true" t="shared" si="5" ref="R8:R71">R7+$R$6</f>
        <v>5.546458030343727</v>
      </c>
    </row>
    <row r="9" spans="1:18" ht="12.75">
      <c r="A9" s="198">
        <v>-2.96</v>
      </c>
      <c r="B9" s="99">
        <f t="shared" si="3"/>
        <v>141.34234673003007</v>
      </c>
      <c r="C9" s="103">
        <f t="shared" si="4"/>
        <v>0.998461804788262</v>
      </c>
      <c r="D9" s="102">
        <f t="shared" si="0"/>
        <v>0.001538195211738036</v>
      </c>
      <c r="E9" s="105">
        <f t="shared" si="1"/>
        <v>1</v>
      </c>
      <c r="P9" s="97">
        <v>2000</v>
      </c>
      <c r="Q9" s="107">
        <f t="shared" si="2"/>
        <v>1</v>
      </c>
      <c r="R9" s="109">
        <f t="shared" si="5"/>
        <v>7.395277373791636</v>
      </c>
    </row>
    <row r="10" spans="1:18" ht="12.75">
      <c r="A10" s="198">
        <v>-2.95</v>
      </c>
      <c r="B10" s="99">
        <f t="shared" si="3"/>
        <v>141.79286534159183</v>
      </c>
      <c r="C10" s="103">
        <f t="shared" si="4"/>
        <v>0.9984111303526352</v>
      </c>
      <c r="D10" s="102">
        <f t="shared" si="0"/>
        <v>0.0015888696473648212</v>
      </c>
      <c r="E10" s="105">
        <f t="shared" si="1"/>
        <v>1</v>
      </c>
      <c r="G10" s="156" t="s">
        <v>2</v>
      </c>
      <c r="H10" s="97">
        <f>'20120315'!D8</f>
        <v>0.101274109</v>
      </c>
      <c r="P10" s="97">
        <v>2500</v>
      </c>
      <c r="Q10" s="107">
        <f t="shared" si="2"/>
        <v>1</v>
      </c>
      <c r="R10" s="109">
        <f t="shared" si="5"/>
        <v>9.244096717239545</v>
      </c>
    </row>
    <row r="11" spans="1:18" ht="12.75">
      <c r="A11" s="198">
        <v>-2.94</v>
      </c>
      <c r="B11" s="99">
        <f t="shared" si="3"/>
        <v>142.2448199489755</v>
      </c>
      <c r="C11" s="103">
        <f t="shared" si="4"/>
        <v>0.998358938765843</v>
      </c>
      <c r="D11" s="102">
        <f t="shared" si="0"/>
        <v>0.0016410612341569708</v>
      </c>
      <c r="E11" s="105">
        <f t="shared" si="1"/>
        <v>1</v>
      </c>
      <c r="P11" s="97">
        <v>3000</v>
      </c>
      <c r="Q11" s="107">
        <f t="shared" si="2"/>
        <v>1</v>
      </c>
      <c r="R11" s="109">
        <f t="shared" si="5"/>
        <v>11.092916060687454</v>
      </c>
    </row>
    <row r="12" spans="1:18" ht="12.75">
      <c r="A12" s="198">
        <v>-2.93</v>
      </c>
      <c r="B12" s="99">
        <f t="shared" si="3"/>
        <v>142.698215129315</v>
      </c>
      <c r="C12" s="103">
        <f t="shared" si="4"/>
        <v>0.9983051899807227</v>
      </c>
      <c r="D12" s="102">
        <f t="shared" si="0"/>
        <v>0.001694810019277293</v>
      </c>
      <c r="E12" s="105">
        <f t="shared" si="1"/>
        <v>1</v>
      </c>
      <c r="P12" s="97">
        <v>3500</v>
      </c>
      <c r="Q12" s="107">
        <f t="shared" si="2"/>
        <v>1</v>
      </c>
      <c r="R12" s="109">
        <f t="shared" si="5"/>
        <v>12.941735404135363</v>
      </c>
    </row>
    <row r="13" spans="1:18" ht="12.75">
      <c r="A13" s="198">
        <v>-2.92</v>
      </c>
      <c r="B13" s="99">
        <f t="shared" si="3"/>
        <v>143.15305547433343</v>
      </c>
      <c r="C13" s="103">
        <f t="shared" si="4"/>
        <v>0.9982498430713239</v>
      </c>
      <c r="D13" s="102">
        <f t="shared" si="0"/>
        <v>0.0017501569286760832</v>
      </c>
      <c r="E13" s="105">
        <f t="shared" si="1"/>
        <v>1</v>
      </c>
      <c r="O13" s="156" t="s">
        <v>39</v>
      </c>
      <c r="P13" s="97">
        <v>4000</v>
      </c>
      <c r="Q13" s="107">
        <f t="shared" si="2"/>
        <v>1</v>
      </c>
      <c r="R13" s="109">
        <f t="shared" si="5"/>
        <v>14.790554747583272</v>
      </c>
    </row>
    <row r="14" spans="1:18" ht="12.75">
      <c r="A14" s="198">
        <v>-2.91</v>
      </c>
      <c r="B14" s="99">
        <f t="shared" si="3"/>
        <v>143.60934559038978</v>
      </c>
      <c r="C14" s="103">
        <f t="shared" si="4"/>
        <v>0.9981928562191936</v>
      </c>
      <c r="D14" s="102">
        <f t="shared" si="0"/>
        <v>0.001807143780806375</v>
      </c>
      <c r="E14" s="105">
        <f t="shared" si="1"/>
        <v>1</v>
      </c>
      <c r="O14" s="191">
        <f>SUM(O23:O33)+O40</f>
        <v>1</v>
      </c>
      <c r="P14" s="97">
        <v>4500</v>
      </c>
      <c r="Q14" s="107">
        <f t="shared" si="2"/>
        <v>1</v>
      </c>
      <c r="R14" s="109">
        <f t="shared" si="5"/>
        <v>16.63937409103118</v>
      </c>
    </row>
    <row r="15" spans="1:18" ht="12.75">
      <c r="A15" s="198">
        <v>-2.9</v>
      </c>
      <c r="B15" s="99">
        <f t="shared" si="3"/>
        <v>144.06709009852557</v>
      </c>
      <c r="C15" s="103">
        <f t="shared" si="4"/>
        <v>0.998134186699616</v>
      </c>
      <c r="D15" s="102">
        <f t="shared" si="0"/>
        <v>0.001865813300384045</v>
      </c>
      <c r="E15" s="105">
        <f t="shared" si="1"/>
        <v>1</v>
      </c>
      <c r="P15" s="97">
        <v>5000</v>
      </c>
      <c r="Q15" s="107">
        <f t="shared" si="2"/>
        <v>1</v>
      </c>
      <c r="R15" s="109">
        <f t="shared" si="5"/>
        <v>18.488193434479086</v>
      </c>
    </row>
    <row r="16" spans="1:18" ht="12.75">
      <c r="A16" s="198">
        <v>-2.89</v>
      </c>
      <c r="B16" s="99">
        <f t="shared" si="3"/>
        <v>144.52629363451115</v>
      </c>
      <c r="C16" s="103">
        <f t="shared" si="4"/>
        <v>0.9980737908678121</v>
      </c>
      <c r="D16" s="102">
        <f t="shared" si="0"/>
        <v>0.0019262091321878838</v>
      </c>
      <c r="E16" s="105">
        <f t="shared" si="1"/>
        <v>1</v>
      </c>
      <c r="O16" s="116"/>
      <c r="P16" s="97">
        <v>5500</v>
      </c>
      <c r="Q16" s="107">
        <f t="shared" si="2"/>
        <v>1</v>
      </c>
      <c r="R16" s="109">
        <f t="shared" si="5"/>
        <v>20.337012777926994</v>
      </c>
    </row>
    <row r="17" spans="1:18" ht="12.75">
      <c r="A17" s="198">
        <v>-2.88</v>
      </c>
      <c r="B17" s="99">
        <f t="shared" si="3"/>
        <v>144.98696084889352</v>
      </c>
      <c r="C17" s="103">
        <f t="shared" si="4"/>
        <v>0.9980116241451057</v>
      </c>
      <c r="D17" s="102">
        <f t="shared" si="0"/>
        <v>0.0019883758548943087</v>
      </c>
      <c r="E17" s="105">
        <f t="shared" si="1"/>
        <v>1</v>
      </c>
      <c r="P17" s="97">
        <v>6000</v>
      </c>
      <c r="Q17" s="107">
        <f t="shared" si="2"/>
        <v>1</v>
      </c>
      <c r="R17" s="109">
        <f t="shared" si="5"/>
        <v>22.1858321213749</v>
      </c>
    </row>
    <row r="18" spans="1:18" ht="12.75">
      <c r="A18" s="198">
        <v>-2.87</v>
      </c>
      <c r="B18" s="99">
        <f t="shared" si="3"/>
        <v>145.44909640704276</v>
      </c>
      <c r="C18" s="103">
        <f t="shared" si="4"/>
        <v>0.9979476410050603</v>
      </c>
      <c r="D18" s="102">
        <f t="shared" si="0"/>
        <v>0.002052358994939718</v>
      </c>
      <c r="E18" s="105">
        <f t="shared" si="1"/>
        <v>1</v>
      </c>
      <c r="P18" s="97">
        <v>6500</v>
      </c>
      <c r="Q18" s="107">
        <f t="shared" si="2"/>
        <v>1</v>
      </c>
      <c r="R18" s="109">
        <f t="shared" si="5"/>
        <v>24.034651464822808</v>
      </c>
    </row>
    <row r="19" spans="1:18" ht="12.75">
      <c r="A19" s="198">
        <v>-2.86</v>
      </c>
      <c r="B19" s="99">
        <f t="shared" si="3"/>
        <v>145.91270498919948</v>
      </c>
      <c r="C19" s="103">
        <f t="shared" si="4"/>
        <v>0.9978817949595954</v>
      </c>
      <c r="D19" s="102">
        <f t="shared" si="0"/>
        <v>0.0021182050404046082</v>
      </c>
      <c r="E19" s="105">
        <f t="shared" si="1"/>
        <v>1</v>
      </c>
      <c r="G19" s="156" t="s">
        <v>68</v>
      </c>
      <c r="H19" s="156" t="s">
        <v>67</v>
      </c>
      <c r="N19" s="156" t="s">
        <v>76</v>
      </c>
      <c r="O19" s="156" t="s">
        <v>72</v>
      </c>
      <c r="P19" s="97">
        <v>7000</v>
      </c>
      <c r="Q19" s="107">
        <f t="shared" si="2"/>
        <v>1</v>
      </c>
      <c r="R19" s="109">
        <f t="shared" si="5"/>
        <v>25.883470808270715</v>
      </c>
    </row>
    <row r="20" spans="1:18" ht="12.75">
      <c r="A20" s="198">
        <v>-2.85</v>
      </c>
      <c r="B20" s="99">
        <f t="shared" si="3"/>
        <v>146.3777912905223</v>
      </c>
      <c r="C20" s="103">
        <f t="shared" si="4"/>
        <v>0.9978140385450868</v>
      </c>
      <c r="D20" s="102">
        <f t="shared" si="0"/>
        <v>0.0021859614549132322</v>
      </c>
      <c r="E20" s="105">
        <f t="shared" si="1"/>
        <v>1</v>
      </c>
      <c r="G20" s="97" t="str">
        <f>'20120315'!A15</f>
        <v>lpqs |</v>
      </c>
      <c r="H20" s="97">
        <f>'20120315'!B15</f>
        <v>0.7068256</v>
      </c>
      <c r="I20" s="97" t="e">
        <f>'20120315'!#REF!</f>
        <v>#REF!</v>
      </c>
      <c r="N20" s="156">
        <f>LN(O20)</f>
        <v>0</v>
      </c>
      <c r="O20" s="197">
        <f>O14</f>
        <v>1</v>
      </c>
      <c r="P20" s="97">
        <v>7500</v>
      </c>
      <c r="Q20" s="107">
        <f t="shared" si="2"/>
        <v>1</v>
      </c>
      <c r="R20" s="109">
        <f t="shared" si="5"/>
        <v>27.732290151718622</v>
      </c>
    </row>
    <row r="21" spans="1:18" ht="12.75">
      <c r="A21" s="198">
        <v>-2.84</v>
      </c>
      <c r="B21" s="99">
        <f t="shared" si="3"/>
        <v>146.84436002113537</v>
      </c>
      <c r="C21" s="103">
        <f t="shared" si="4"/>
        <v>0.9977443233084576</v>
      </c>
      <c r="D21" s="102">
        <f t="shared" si="0"/>
        <v>0.002255676691542363</v>
      </c>
      <c r="E21" s="105">
        <f t="shared" si="1"/>
        <v>1</v>
      </c>
      <c r="F21" s="97" t="s">
        <v>12</v>
      </c>
      <c r="G21" s="97" t="str">
        <f>'20120315'!A16</f>
        <v>pulpratio |</v>
      </c>
      <c r="H21" s="97">
        <f>'20120315'!B16</f>
        <v>1.119146</v>
      </c>
      <c r="I21" s="97" t="e">
        <f>'20120315'!#REF!</f>
        <v>#REF!</v>
      </c>
      <c r="N21" s="103">
        <f>O21/$O$14</f>
        <v>0</v>
      </c>
      <c r="O21" s="167">
        <f>EPI!M30</f>
        <v>0</v>
      </c>
      <c r="P21" s="97">
        <v>8000</v>
      </c>
      <c r="Q21" s="107">
        <f t="shared" si="2"/>
        <v>1</v>
      </c>
      <c r="R21" s="109">
        <f t="shared" si="5"/>
        <v>29.58110949516653</v>
      </c>
    </row>
    <row r="22" spans="1:18" ht="12.75">
      <c r="A22" s="198">
        <v>-2.83</v>
      </c>
      <c r="B22" s="99">
        <f t="shared" si="3"/>
        <v>147.3124159061757</v>
      </c>
      <c r="C22" s="103">
        <f t="shared" si="4"/>
        <v>0.9976725997932685</v>
      </c>
      <c r="D22" s="102">
        <f t="shared" si="0"/>
        <v>0.0023274002067315003</v>
      </c>
      <c r="E22" s="105">
        <f t="shared" si="1"/>
        <v>1</v>
      </c>
      <c r="F22" s="361" t="s">
        <v>2057</v>
      </c>
      <c r="G22" s="97" t="str">
        <f>'20120315'!A24</f>
        <v>recycleratio |</v>
      </c>
      <c r="H22" s="97">
        <f>'20120315'!B24</f>
        <v>0.2693669</v>
      </c>
      <c r="I22" s="97" t="e">
        <f>'20120315'!#REF!</f>
        <v>#REF!</v>
      </c>
      <c r="N22" s="103">
        <f>O22/O14</f>
        <v>0</v>
      </c>
      <c r="O22" s="99">
        <f>EPI!M31</f>
        <v>0</v>
      </c>
      <c r="P22" s="97">
        <v>8500</v>
      </c>
      <c r="Q22" s="107">
        <f t="shared" si="2"/>
        <v>1</v>
      </c>
      <c r="R22" s="109">
        <f t="shared" si="5"/>
        <v>31.429928838614437</v>
      </c>
    </row>
    <row r="23" spans="1:18" ht="12.75">
      <c r="A23" s="198">
        <v>-2.82</v>
      </c>
      <c r="B23" s="99">
        <f t="shared" si="3"/>
        <v>147.78196368584165</v>
      </c>
      <c r="C23" s="103">
        <f t="shared" si="4"/>
        <v>0.9975988175258107</v>
      </c>
      <c r="D23" s="102">
        <f t="shared" si="0"/>
        <v>0.0024011824741893006</v>
      </c>
      <c r="E23" s="105">
        <f t="shared" si="1"/>
        <v>1</v>
      </c>
      <c r="F23" s="97" t="s">
        <v>96</v>
      </c>
      <c r="N23" s="103"/>
      <c r="O23" s="99">
        <f>EPI!M17</f>
        <v>0</v>
      </c>
      <c r="P23" s="97">
        <v>9000</v>
      </c>
      <c r="Q23" s="107">
        <f t="shared" si="2"/>
        <v>1</v>
      </c>
      <c r="R23" s="109">
        <f t="shared" si="5"/>
        <v>33.278748182062344</v>
      </c>
    </row>
    <row r="24" spans="1:18" ht="12.75">
      <c r="A24" s="198">
        <v>-2.81</v>
      </c>
      <c r="B24" s="99">
        <f t="shared" si="3"/>
        <v>148.25300811544057</v>
      </c>
      <c r="C24" s="103">
        <f t="shared" si="4"/>
        <v>0.9975229250012141</v>
      </c>
      <c r="D24" s="102">
        <f t="shared" si="0"/>
        <v>0.002477074998785911</v>
      </c>
      <c r="E24" s="105">
        <f t="shared" si="1"/>
        <v>1</v>
      </c>
      <c r="F24" s="97" t="s">
        <v>9</v>
      </c>
      <c r="G24" s="97" t="str">
        <f>'20120315'!A17</f>
        <v>pqsshare211 |</v>
      </c>
      <c r="H24" s="97">
        <f>'20120315'!B17</f>
        <v>0.4029834</v>
      </c>
      <c r="I24" s="97" t="e">
        <f>'20120315'!#REF!</f>
        <v>#REF!</v>
      </c>
      <c r="N24" s="103">
        <f>O24/$O$14</f>
        <v>0</v>
      </c>
      <c r="O24" s="99">
        <f>EPI!M18</f>
        <v>0</v>
      </c>
      <c r="P24" s="97">
        <v>9500</v>
      </c>
      <c r="Q24" s="107">
        <f t="shared" si="2"/>
        <v>1</v>
      </c>
      <c r="R24" s="109">
        <f t="shared" si="5"/>
        <v>35.12756752551025</v>
      </c>
    </row>
    <row r="25" spans="1:18" ht="12.75">
      <c r="A25" s="198">
        <v>-2.8</v>
      </c>
      <c r="B25" s="99">
        <f t="shared" si="3"/>
        <v>148.72555396543692</v>
      </c>
      <c r="C25" s="103">
        <f t="shared" si="4"/>
        <v>0.997444869669572</v>
      </c>
      <c r="D25" s="102">
        <f t="shared" si="0"/>
        <v>0.0025551303304279793</v>
      </c>
      <c r="E25" s="105">
        <f t="shared" si="1"/>
        <v>1</v>
      </c>
      <c r="F25" s="361" t="s">
        <v>2055</v>
      </c>
      <c r="N25" s="103"/>
      <c r="O25" s="99">
        <f>EPI!M19</f>
        <v>0</v>
      </c>
      <c r="P25" s="97">
        <v>10000</v>
      </c>
      <c r="Q25" s="107">
        <f t="shared" si="2"/>
        <v>1</v>
      </c>
      <c r="R25" s="109">
        <f t="shared" si="5"/>
        <v>36.97638686895816</v>
      </c>
    </row>
    <row r="26" spans="1:18" ht="12.75">
      <c r="A26" s="198">
        <v>-2.79</v>
      </c>
      <c r="B26" s="99">
        <f t="shared" si="3"/>
        <v>149.1996060215008</v>
      </c>
      <c r="C26" s="103">
        <f t="shared" si="4"/>
        <v>0.9973645979220951</v>
      </c>
      <c r="D26" s="102">
        <f t="shared" si="0"/>
        <v>0.0026354020779049137</v>
      </c>
      <c r="E26" s="105">
        <f t="shared" si="1"/>
        <v>1</v>
      </c>
      <c r="F26" s="97" t="s">
        <v>13</v>
      </c>
      <c r="N26" s="103"/>
      <c r="O26" s="99">
        <f>EPI!M20</f>
        <v>0</v>
      </c>
      <c r="P26" s="97">
        <v>10500</v>
      </c>
      <c r="Q26" s="107">
        <f t="shared" si="2"/>
        <v>1</v>
      </c>
      <c r="R26" s="109">
        <f t="shared" si="5"/>
        <v>38.825206212406066</v>
      </c>
    </row>
    <row r="27" spans="1:18" ht="12.75">
      <c r="A27" s="198">
        <v>-2.78</v>
      </c>
      <c r="B27" s="99">
        <f t="shared" si="3"/>
        <v>149.67516908455633</v>
      </c>
      <c r="C27" s="103">
        <f t="shared" si="4"/>
        <v>0.9972820550772987</v>
      </c>
      <c r="D27" s="102">
        <f t="shared" si="0"/>
        <v>0.0027179449227012764</v>
      </c>
      <c r="E27" s="105">
        <f t="shared" si="1"/>
        <v>1</v>
      </c>
      <c r="F27" s="97" t="s">
        <v>14</v>
      </c>
      <c r="J27" s="205"/>
      <c r="K27" s="205"/>
      <c r="L27" s="205"/>
      <c r="M27" s="205"/>
      <c r="N27" s="206"/>
      <c r="O27" s="207">
        <f>EPI!M21</f>
        <v>0</v>
      </c>
      <c r="P27" s="97">
        <v>11000</v>
      </c>
      <c r="Q27" s="107">
        <f t="shared" si="2"/>
        <v>1</v>
      </c>
      <c r="R27" s="109">
        <f t="shared" si="5"/>
        <v>40.67402555585397</v>
      </c>
    </row>
    <row r="28" spans="1:18" ht="12.75">
      <c r="A28" s="198">
        <v>-2.77</v>
      </c>
      <c r="B28" s="99">
        <f t="shared" si="3"/>
        <v>150.15224797082985</v>
      </c>
      <c r="C28" s="103">
        <f t="shared" si="4"/>
        <v>0.997197185367235</v>
      </c>
      <c r="D28" s="102">
        <f t="shared" si="0"/>
        <v>0.002802814632764994</v>
      </c>
      <c r="E28" s="105">
        <f t="shared" si="1"/>
        <v>1</v>
      </c>
      <c r="F28" s="97" t="s">
        <v>97</v>
      </c>
      <c r="N28" s="103"/>
      <c r="O28" s="167">
        <f>EPI!M22</f>
        <v>0</v>
      </c>
      <c r="P28" s="97">
        <v>11500</v>
      </c>
      <c r="Q28" s="107">
        <f t="shared" si="2"/>
        <v>1</v>
      </c>
      <c r="R28" s="109">
        <f t="shared" si="5"/>
        <v>42.52284489930188</v>
      </c>
    </row>
    <row r="29" spans="1:18" ht="12.75">
      <c r="A29" s="198">
        <v>-2.76</v>
      </c>
      <c r="B29" s="99">
        <f t="shared" si="3"/>
        <v>150.63084751189947</v>
      </c>
      <c r="C29" s="103">
        <f t="shared" si="4"/>
        <v>0.9971099319237738</v>
      </c>
      <c r="D29" s="102">
        <f t="shared" si="0"/>
        <v>0.00289006807622616</v>
      </c>
      <c r="E29" s="105">
        <f t="shared" si="1"/>
        <v>1</v>
      </c>
      <c r="F29" s="97" t="s">
        <v>11</v>
      </c>
      <c r="G29" s="97" t="str">
        <f>'20120315'!A18</f>
        <v>pqsshare21gn |</v>
      </c>
      <c r="H29" s="97">
        <f>'20120315'!B18</f>
        <v>0.3240732</v>
      </c>
      <c r="I29" s="97" t="e">
        <f>'20120315'!#REF!</f>
        <v>#REF!</v>
      </c>
      <c r="N29" s="103">
        <f>(O29+O28)/$O$14</f>
        <v>0</v>
      </c>
      <c r="O29" s="167">
        <f>EPI!M23</f>
        <v>0</v>
      </c>
      <c r="P29" s="97">
        <v>12000</v>
      </c>
      <c r="Q29" s="107">
        <f t="shared" si="2"/>
        <v>1</v>
      </c>
      <c r="R29" s="109">
        <f t="shared" si="5"/>
        <v>44.37166424274979</v>
      </c>
    </row>
    <row r="30" spans="1:18" ht="12.75">
      <c r="A30" s="198">
        <v>-2.74999999999999</v>
      </c>
      <c r="B30" s="99">
        <f t="shared" si="3"/>
        <v>151.11097255474405</v>
      </c>
      <c r="C30" s="103">
        <f t="shared" si="4"/>
        <v>0.9970202367649453</v>
      </c>
      <c r="D30" s="102">
        <f t="shared" si="0"/>
        <v>0.0029797632350546666</v>
      </c>
      <c r="E30" s="105">
        <f t="shared" si="1"/>
        <v>1</v>
      </c>
      <c r="F30" s="361" t="s">
        <v>2056</v>
      </c>
      <c r="N30" s="103"/>
      <c r="O30" s="167">
        <f>EPI!M24</f>
        <v>0</v>
      </c>
      <c r="P30" s="97">
        <v>12500</v>
      </c>
      <c r="Q30" s="107">
        <f t="shared" si="2"/>
        <v>1</v>
      </c>
      <c r="R30" s="109">
        <f t="shared" si="5"/>
        <v>46.220483586197695</v>
      </c>
    </row>
    <row r="31" spans="1:18" ht="12.75">
      <c r="A31" s="198">
        <v>-2.73999999999999</v>
      </c>
      <c r="B31" s="99">
        <f t="shared" si="3"/>
        <v>151.5926279617902</v>
      </c>
      <c r="C31" s="103">
        <f t="shared" si="4"/>
        <v>0.9969280407813494</v>
      </c>
      <c r="D31" s="102">
        <f t="shared" si="0"/>
        <v>0.003071959218650555</v>
      </c>
      <c r="E31" s="105">
        <f t="shared" si="1"/>
        <v>1</v>
      </c>
      <c r="F31" s="97" t="s">
        <v>15</v>
      </c>
      <c r="G31" s="97" t="str">
        <f>'20120315'!A25</f>
        <v>pqsshare30 |</v>
      </c>
      <c r="H31" s="97">
        <f>'20120315'!B25</f>
        <v>0.1714758</v>
      </c>
      <c r="I31" s="97" t="e">
        <f>'20120315'!#REF!</f>
        <v>#REF!</v>
      </c>
      <c r="N31" s="103">
        <f>O31/$O$14</f>
        <v>0</v>
      </c>
      <c r="O31" s="167">
        <f>EPI!M25</f>
        <v>0</v>
      </c>
      <c r="P31" s="97">
        <v>13000</v>
      </c>
      <c r="Q31" s="107">
        <f t="shared" si="2"/>
        <v>1</v>
      </c>
      <c r="R31" s="109">
        <f t="shared" si="5"/>
        <v>48.0693029296456</v>
      </c>
    </row>
    <row r="32" spans="1:18" ht="12.75">
      <c r="A32" s="198">
        <v>-2.72999999999999</v>
      </c>
      <c r="B32" s="99">
        <f t="shared" si="3"/>
        <v>152.07581861096483</v>
      </c>
      <c r="C32" s="103">
        <f t="shared" si="4"/>
        <v>0.9968332837226421</v>
      </c>
      <c r="D32" s="102">
        <f t="shared" si="0"/>
        <v>0.0031667162773578728</v>
      </c>
      <c r="E32" s="105">
        <f t="shared" si="1"/>
        <v>1</v>
      </c>
      <c r="F32" s="361" t="s">
        <v>1859</v>
      </c>
      <c r="N32" s="103"/>
      <c r="O32" s="167">
        <f>EPI!M26</f>
        <v>0</v>
      </c>
      <c r="P32" s="97">
        <v>13500</v>
      </c>
      <c r="Q32" s="107">
        <f t="shared" si="2"/>
        <v>1</v>
      </c>
      <c r="R32" s="109">
        <f t="shared" si="5"/>
        <v>49.91812227309351</v>
      </c>
    </row>
    <row r="33" spans="1:18" ht="12.75">
      <c r="A33" s="198">
        <v>-2.71999999999999</v>
      </c>
      <c r="B33" s="99">
        <f t="shared" si="3"/>
        <v>152.56054939574227</v>
      </c>
      <c r="C33" s="103">
        <f t="shared" si="4"/>
        <v>0.9967359041841086</v>
      </c>
      <c r="D33" s="102">
        <f t="shared" si="0"/>
        <v>0.003264095815891377</v>
      </c>
      <c r="E33" s="105">
        <f t="shared" si="1"/>
        <v>1</v>
      </c>
      <c r="F33" s="97" t="s">
        <v>16</v>
      </c>
      <c r="N33" s="103"/>
      <c r="O33" s="167">
        <f>EPI!M27</f>
        <v>0</v>
      </c>
      <c r="P33" s="97">
        <v>14000</v>
      </c>
      <c r="Q33" s="107">
        <f t="shared" si="2"/>
        <v>1</v>
      </c>
      <c r="R33" s="109">
        <f t="shared" si="5"/>
        <v>51.766941616541416</v>
      </c>
    </row>
    <row r="34" spans="1:18" ht="12.75">
      <c r="A34" s="198">
        <v>-2.70999999999999</v>
      </c>
      <c r="B34" s="99">
        <f t="shared" si="3"/>
        <v>153.0468252251945</v>
      </c>
      <c r="C34" s="103">
        <f t="shared" si="4"/>
        <v>0.9966358395933307</v>
      </c>
      <c r="D34" s="102">
        <f t="shared" si="0"/>
        <v>0.0033641604066693143</v>
      </c>
      <c r="E34" s="105">
        <f t="shared" si="1"/>
        <v>1</v>
      </c>
      <c r="G34" s="97" t="str">
        <f>'20120315'!A19</f>
        <v>pt_dummy |</v>
      </c>
      <c r="H34" s="97">
        <f>'20120315'!B19</f>
        <v>0.1108553</v>
      </c>
      <c r="I34" s="97" t="e">
        <f>'20120315'!#REF!</f>
        <v>#REF!</v>
      </c>
      <c r="N34" s="97">
        <f>O34</f>
        <v>1</v>
      </c>
      <c r="O34" s="97">
        <f>IF(EPI!M36="yes",1,0)</f>
        <v>1</v>
      </c>
      <c r="P34" s="97">
        <v>14500</v>
      </c>
      <c r="Q34" s="107">
        <f t="shared" si="2"/>
        <v>1</v>
      </c>
      <c r="R34" s="109">
        <f t="shared" si="5"/>
        <v>53.61576095998932</v>
      </c>
    </row>
    <row r="35" spans="1:18" ht="12.75">
      <c r="A35" s="198">
        <v>-2.69999999999999</v>
      </c>
      <c r="B35" s="99">
        <f t="shared" si="3"/>
        <v>153.53465102404084</v>
      </c>
      <c r="C35" s="103">
        <f t="shared" si="4"/>
        <v>0.9965330261969593</v>
      </c>
      <c r="D35" s="102">
        <f t="shared" si="0"/>
        <v>0.0034669738030407293</v>
      </c>
      <c r="E35" s="105">
        <f t="shared" si="1"/>
        <v>1</v>
      </c>
      <c r="G35" s="97" t="str">
        <f>'20120315'!A27</f>
        <v>_cons |</v>
      </c>
      <c r="H35" s="97">
        <f>'20120315'!B27</f>
        <v>5.782308</v>
      </c>
      <c r="I35" s="97" t="e">
        <f>'20120315'!#REF!</f>
        <v>#REF!</v>
      </c>
      <c r="N35" s="97">
        <v>1</v>
      </c>
      <c r="P35" s="97">
        <v>15000</v>
      </c>
      <c r="Q35" s="107">
        <f t="shared" si="2"/>
        <v>1</v>
      </c>
      <c r="R35" s="109">
        <f t="shared" si="5"/>
        <v>55.46458030343723</v>
      </c>
    </row>
    <row r="36" spans="1:18" ht="12.75">
      <c r="A36" s="198">
        <v>-2.68999999999999</v>
      </c>
      <c r="B36" s="99">
        <f t="shared" si="3"/>
        <v>154.02403173269775</v>
      </c>
      <c r="C36" s="103">
        <f t="shared" si="4"/>
        <v>0.9964273990476001</v>
      </c>
      <c r="D36" s="102">
        <f t="shared" si="0"/>
        <v>0.0035726009523998625</v>
      </c>
      <c r="E36" s="105">
        <f t="shared" si="1"/>
        <v>1</v>
      </c>
      <c r="F36" s="361" t="s">
        <v>2051</v>
      </c>
      <c r="G36" s="97" t="str">
        <f>'20120315'!A21</f>
        <v>totclshare |</v>
      </c>
      <c r="H36" s="97">
        <f>'20120315'!B21</f>
        <v>0.0469367</v>
      </c>
      <c r="I36" s="97" t="e">
        <f>'20120315'!#REF!</f>
        <v>#REF!</v>
      </c>
      <c r="N36" s="116">
        <f>(O36/$O$14)*100</f>
        <v>0</v>
      </c>
      <c r="O36" s="116">
        <f>EPI!M34</f>
        <v>0</v>
      </c>
      <c r="P36" s="97">
        <v>15500</v>
      </c>
      <c r="Q36" s="107">
        <f t="shared" si="2"/>
        <v>1</v>
      </c>
      <c r="R36" s="109">
        <f t="shared" si="5"/>
        <v>57.31339964688514</v>
      </c>
    </row>
    <row r="37" spans="1:18" ht="12.75">
      <c r="A37" s="198">
        <v>-2.67999999999999</v>
      </c>
      <c r="B37" s="99">
        <f t="shared" si="3"/>
        <v>154.51497230732906</v>
      </c>
      <c r="C37" s="103">
        <f t="shared" si="4"/>
        <v>0.9963188919908249</v>
      </c>
      <c r="D37" s="102">
        <f t="shared" si="0"/>
        <v>0.0036811080091750936</v>
      </c>
      <c r="E37" s="105">
        <f t="shared" si="1"/>
        <v>1</v>
      </c>
      <c r="F37" s="97" t="s">
        <v>128</v>
      </c>
      <c r="G37" s="97" t="str">
        <f>'20120315'!A23</f>
        <v>chipshare2 |</v>
      </c>
      <c r="H37" s="97">
        <f>'20120315'!B23</f>
        <v>0.1107881</v>
      </c>
      <c r="I37" s="97" t="e">
        <f>'20120315'!#REF!</f>
        <v>#REF!</v>
      </c>
      <c r="N37" s="116">
        <f>(O37/2.6)/$O$14</f>
        <v>0</v>
      </c>
      <c r="O37" s="116">
        <f>EPI!M32</f>
        <v>0</v>
      </c>
      <c r="P37" s="97">
        <v>16000</v>
      </c>
      <c r="Q37" s="107">
        <f t="shared" si="2"/>
        <v>1</v>
      </c>
      <c r="R37" s="109">
        <f t="shared" si="5"/>
        <v>59.162218990333045</v>
      </c>
    </row>
    <row r="38" spans="1:18" ht="12.75">
      <c r="A38" s="198">
        <v>-2.66999999999999</v>
      </c>
      <c r="B38" s="99">
        <f t="shared" si="3"/>
        <v>155.00747771989566</v>
      </c>
      <c r="C38" s="103">
        <f t="shared" si="4"/>
        <v>0.9962074376523145</v>
      </c>
      <c r="D38" s="102">
        <f t="shared" si="0"/>
        <v>0.0037925623476855463</v>
      </c>
      <c r="E38" s="105">
        <f t="shared" si="1"/>
        <v>1</v>
      </c>
      <c r="F38" s="361" t="s">
        <v>2052</v>
      </c>
      <c r="G38" s="97" t="str">
        <f>'20120315'!A22</f>
        <v>inaohshare |</v>
      </c>
      <c r="H38" s="97">
        <f>'20120315'!B22</f>
        <v>0.0903707</v>
      </c>
      <c r="I38" s="97" t="e">
        <f>'20120315'!#REF!</f>
        <v>#REF!</v>
      </c>
      <c r="N38" s="116">
        <f>(O38/$O$14)*100</f>
        <v>0</v>
      </c>
      <c r="O38" s="116">
        <f>EPI!M35</f>
        <v>0</v>
      </c>
      <c r="P38" s="97">
        <v>16500</v>
      </c>
      <c r="Q38" s="107">
        <f t="shared" si="2"/>
        <v>1</v>
      </c>
      <c r="R38" s="109">
        <f t="shared" si="5"/>
        <v>61.01103833378095</v>
      </c>
    </row>
    <row r="39" spans="1:18" ht="12.75">
      <c r="A39" s="198">
        <v>-2.65999999999999</v>
      </c>
      <c r="B39" s="99">
        <f t="shared" si="3"/>
        <v>155.50155295820653</v>
      </c>
      <c r="C39" s="103">
        <f t="shared" si="4"/>
        <v>0.9960929674251471</v>
      </c>
      <c r="D39" s="102">
        <f t="shared" si="0"/>
        <v>0.00390703257485292</v>
      </c>
      <c r="E39" s="105">
        <f t="shared" si="1"/>
        <v>1</v>
      </c>
      <c r="F39" s="361" t="s">
        <v>1860</v>
      </c>
      <c r="G39" s="97" t="str">
        <f>'20120315'!A20</f>
        <v>softshare |</v>
      </c>
      <c r="H39" s="97">
        <f>'20120315'!B20</f>
        <v>0.2061759</v>
      </c>
      <c r="I39" s="97" t="e">
        <f>'20120315'!#REF!</f>
        <v>#REF!</v>
      </c>
      <c r="N39" s="116">
        <f>O39</f>
        <v>0</v>
      </c>
      <c r="O39" s="364">
        <f>EPI!M33/100</f>
        <v>0</v>
      </c>
      <c r="P39" s="97">
        <v>17000</v>
      </c>
      <c r="Q39" s="107">
        <f t="shared" si="2"/>
        <v>1</v>
      </c>
      <c r="R39" s="109">
        <f t="shared" si="5"/>
        <v>62.85985767722886</v>
      </c>
    </row>
    <row r="40" spans="1:18" ht="12.75">
      <c r="A40" s="198">
        <v>-2.64999999999999</v>
      </c>
      <c r="B40" s="99">
        <f t="shared" si="3"/>
        <v>155.9972030259689</v>
      </c>
      <c r="C40" s="103">
        <f t="shared" si="4"/>
        <v>0.9959754114572416</v>
      </c>
      <c r="D40" s="102">
        <f t="shared" si="0"/>
        <v>0.004024588542758445</v>
      </c>
      <c r="E40" s="105">
        <f t="shared" si="1"/>
        <v>1</v>
      </c>
      <c r="F40" s="361" t="s">
        <v>126</v>
      </c>
      <c r="O40" s="362">
        <f>EPI!M28</f>
        <v>1</v>
      </c>
      <c r="P40" s="97">
        <v>17500</v>
      </c>
      <c r="Q40" s="107">
        <f t="shared" si="2"/>
        <v>1</v>
      </c>
      <c r="R40" s="109">
        <f t="shared" si="5"/>
        <v>64.70867702067677</v>
      </c>
    </row>
    <row r="41" spans="1:18" ht="12.75">
      <c r="A41" s="198">
        <v>-2.63999999999999</v>
      </c>
      <c r="B41" s="99">
        <f t="shared" si="3"/>
        <v>156.49443294283887</v>
      </c>
      <c r="C41" s="103">
        <f t="shared" si="4"/>
        <v>0.9958546986389638</v>
      </c>
      <c r="D41" s="102">
        <f t="shared" si="0"/>
        <v>0.004145301361036191</v>
      </c>
      <c r="E41" s="105">
        <f t="shared" si="1"/>
        <v>1</v>
      </c>
      <c r="P41" s="97">
        <v>18000</v>
      </c>
      <c r="Q41" s="107">
        <f t="shared" si="2"/>
        <v>1</v>
      </c>
      <c r="R41" s="109">
        <f t="shared" si="5"/>
        <v>66.55749636412469</v>
      </c>
    </row>
    <row r="42" spans="1:18" ht="12.75">
      <c r="A42" s="198">
        <v>-2.62999999999999</v>
      </c>
      <c r="B42" s="99">
        <f t="shared" si="3"/>
        <v>156.9932477444725</v>
      </c>
      <c r="C42" s="103">
        <f t="shared" si="4"/>
        <v>0.9957307565909105</v>
      </c>
      <c r="D42" s="102">
        <f t="shared" si="0"/>
        <v>0.004269243409089518</v>
      </c>
      <c r="E42" s="105">
        <f t="shared" si="1"/>
        <v>1</v>
      </c>
      <c r="P42" s="97">
        <v>18500</v>
      </c>
      <c r="Q42" s="107">
        <f t="shared" si="2"/>
        <v>1</v>
      </c>
      <c r="R42" s="109">
        <f t="shared" si="5"/>
        <v>68.4063157075726</v>
      </c>
    </row>
    <row r="43" spans="1:18" ht="12.75">
      <c r="A43" s="198">
        <v>-2.61999999999999</v>
      </c>
      <c r="B43" s="99">
        <f t="shared" si="3"/>
        <v>157.4936524825763</v>
      </c>
      <c r="C43" s="103">
        <f t="shared" si="4"/>
        <v>0.9956035116518785</v>
      </c>
      <c r="D43" s="102">
        <f t="shared" si="0"/>
        <v>0.004396488348121452</v>
      </c>
      <c r="E43" s="105">
        <f t="shared" si="1"/>
        <v>1</v>
      </c>
      <c r="P43" s="97">
        <v>19000</v>
      </c>
      <c r="Q43" s="107">
        <f t="shared" si="2"/>
        <v>1</v>
      </c>
      <c r="R43" s="109">
        <f t="shared" si="5"/>
        <v>70.25513505102052</v>
      </c>
    </row>
    <row r="44" spans="1:18" ht="12.75">
      <c r="A44" s="198">
        <v>-2.60999999999999</v>
      </c>
      <c r="B44" s="99">
        <f t="shared" si="3"/>
        <v>157.995652224959</v>
      </c>
      <c r="C44" s="103">
        <f t="shared" si="4"/>
        <v>0.9954728888670326</v>
      </c>
      <c r="D44" s="102">
        <f t="shared" si="0"/>
        <v>0.004527111132967443</v>
      </c>
      <c r="E44" s="105">
        <f t="shared" si="1"/>
        <v>1</v>
      </c>
      <c r="P44" s="97">
        <v>19500</v>
      </c>
      <c r="Q44" s="107">
        <f t="shared" si="2"/>
        <v>1</v>
      </c>
      <c r="R44" s="109">
        <f t="shared" si="5"/>
        <v>72.10395439446843</v>
      </c>
    </row>
    <row r="45" spans="1:18" ht="12.75">
      <c r="A45" s="198">
        <v>-2.59999999999999</v>
      </c>
      <c r="B45" s="99">
        <f t="shared" si="3"/>
        <v>158.4992520555826</v>
      </c>
      <c r="C45" s="103">
        <f t="shared" si="4"/>
        <v>0.9953388119762812</v>
      </c>
      <c r="D45" s="102">
        <f t="shared" si="0"/>
        <v>0.004661188023718843</v>
      </c>
      <c r="E45" s="105">
        <f t="shared" si="1"/>
        <v>1</v>
      </c>
      <c r="P45" s="97">
        <v>20000</v>
      </c>
      <c r="Q45" s="107">
        <f t="shared" si="2"/>
        <v>1</v>
      </c>
      <c r="R45" s="109">
        <f t="shared" si="5"/>
        <v>73.95277373791635</v>
      </c>
    </row>
    <row r="46" spans="1:18" ht="12.75">
      <c r="A46" s="198">
        <v>-2.58999999999999</v>
      </c>
      <c r="B46" s="99">
        <f t="shared" si="3"/>
        <v>159.0044570746138</v>
      </c>
      <c r="C46" s="103">
        <f t="shared" si="4"/>
        <v>0.9952012034028737</v>
      </c>
      <c r="D46" s="102">
        <f t="shared" si="0"/>
        <v>0.004798796597126342</v>
      </c>
      <c r="E46" s="105">
        <f t="shared" si="1"/>
        <v>1</v>
      </c>
      <c r="P46" s="97">
        <v>20500</v>
      </c>
      <c r="Q46" s="107">
        <f t="shared" si="2"/>
        <v>1</v>
      </c>
      <c r="R46" s="109">
        <f t="shared" si="5"/>
        <v>75.80159308136426</v>
      </c>
    </row>
    <row r="47" spans="1:18" ht="12.75">
      <c r="A47" s="198">
        <v>-2.57999999999999</v>
      </c>
      <c r="B47" s="99">
        <f t="shared" si="3"/>
        <v>159.51127239847577</v>
      </c>
      <c r="C47" s="103">
        <f t="shared" si="4"/>
        <v>0.9950599842422292</v>
      </c>
      <c r="D47" s="102">
        <f t="shared" si="0"/>
        <v>0.00494001575777081</v>
      </c>
      <c r="E47" s="105">
        <f t="shared" si="1"/>
        <v>1</v>
      </c>
      <c r="P47" s="97">
        <v>21000</v>
      </c>
      <c r="Q47" s="107">
        <f t="shared" si="2"/>
        <v>1</v>
      </c>
      <c r="R47" s="109">
        <f t="shared" si="5"/>
        <v>77.65041242481217</v>
      </c>
    </row>
    <row r="48" spans="1:18" ht="12.75">
      <c r="A48" s="198">
        <v>-2.56999999999999</v>
      </c>
      <c r="B48" s="99">
        <f t="shared" si="3"/>
        <v>160.01970315989982</v>
      </c>
      <c r="C48" s="103">
        <f t="shared" si="4"/>
        <v>0.9949150742510088</v>
      </c>
      <c r="D48" s="102">
        <f t="shared" si="0"/>
        <v>0.00508492574899122</v>
      </c>
      <c r="E48" s="105">
        <f t="shared" si="1"/>
        <v>1</v>
      </c>
      <c r="P48" s="97">
        <v>21500</v>
      </c>
      <c r="Q48" s="107">
        <f t="shared" si="2"/>
        <v>1</v>
      </c>
      <c r="R48" s="109">
        <f t="shared" si="5"/>
        <v>79.49923176826009</v>
      </c>
    </row>
    <row r="49" spans="1:18" ht="12.75">
      <c r="A49" s="198">
        <v>-2.55999999999999</v>
      </c>
      <c r="B49" s="99">
        <f t="shared" si="3"/>
        <v>160.5297545079777</v>
      </c>
      <c r="C49" s="103">
        <f t="shared" si="4"/>
        <v>0.9947663918364441</v>
      </c>
      <c r="D49" s="102">
        <f t="shared" si="0"/>
        <v>0.005233608163555892</v>
      </c>
      <c r="E49" s="105">
        <f t="shared" si="1"/>
        <v>1</v>
      </c>
      <c r="P49" s="97">
        <v>22000</v>
      </c>
      <c r="Q49" s="107">
        <f t="shared" si="2"/>
        <v>1</v>
      </c>
      <c r="R49" s="109">
        <f t="shared" si="5"/>
        <v>81.348051111708</v>
      </c>
    </row>
    <row r="50" spans="1:18" ht="12.75">
      <c r="A50" s="198">
        <v>-2.54999999999999</v>
      </c>
      <c r="B50" s="99">
        <f t="shared" si="3"/>
        <v>161.04143160821312</v>
      </c>
      <c r="C50" s="103">
        <f t="shared" si="4"/>
        <v>0.9946138540459332</v>
      </c>
      <c r="D50" s="102">
        <f t="shared" si="0"/>
        <v>0.005386145954066834</v>
      </c>
      <c r="E50" s="105">
        <f t="shared" si="1"/>
        <v>1</v>
      </c>
      <c r="P50" s="97">
        <v>22500</v>
      </c>
      <c r="Q50" s="107">
        <f t="shared" si="2"/>
        <v>1</v>
      </c>
      <c r="R50" s="109">
        <f t="shared" si="5"/>
        <v>83.19687045515592</v>
      </c>
    </row>
    <row r="51" spans="1:18" ht="12.75">
      <c r="A51" s="198">
        <v>-2.53999999999999</v>
      </c>
      <c r="B51" s="99">
        <f t="shared" si="3"/>
        <v>161.55473964257473</v>
      </c>
      <c r="C51" s="103">
        <f t="shared" si="4"/>
        <v>0.9944573765569172</v>
      </c>
      <c r="D51" s="102">
        <f t="shared" si="0"/>
        <v>0.0055426234430827614</v>
      </c>
      <c r="E51" s="105">
        <f t="shared" si="1"/>
        <v>1</v>
      </c>
      <c r="P51" s="97">
        <v>23000</v>
      </c>
      <c r="Q51" s="107">
        <f t="shared" si="2"/>
        <v>1</v>
      </c>
      <c r="R51" s="109">
        <f t="shared" si="5"/>
        <v>85.04568979860383</v>
      </c>
    </row>
    <row r="52" spans="1:18" ht="12.75">
      <c r="A52" s="198">
        <v>-2.52999999999999</v>
      </c>
      <c r="B52" s="99">
        <f t="shared" si="3"/>
        <v>162.0696838095484</v>
      </c>
      <c r="C52" s="103">
        <f t="shared" si="4"/>
        <v>0.9942968736670491</v>
      </c>
      <c r="D52" s="102">
        <f t="shared" si="0"/>
        <v>0.005703126332950892</v>
      </c>
      <c r="E52" s="105">
        <f t="shared" si="1"/>
        <v>1</v>
      </c>
      <c r="P52" s="97">
        <v>23500</v>
      </c>
      <c r="Q52" s="107">
        <f t="shared" si="2"/>
        <v>1</v>
      </c>
      <c r="R52" s="109">
        <f t="shared" si="5"/>
        <v>86.89450914205175</v>
      </c>
    </row>
    <row r="53" spans="1:18" ht="12.75">
      <c r="A53" s="198">
        <v>-2.51999999999999</v>
      </c>
      <c r="B53" s="99">
        <f t="shared" si="3"/>
        <v>162.58626932418963</v>
      </c>
      <c r="C53" s="103">
        <f t="shared" si="4"/>
        <v>0.9941322582846672</v>
      </c>
      <c r="D53" s="102">
        <f t="shared" si="0"/>
        <v>0.005867741715332775</v>
      </c>
      <c r="E53" s="105">
        <f t="shared" si="1"/>
        <v>1</v>
      </c>
      <c r="P53" s="97">
        <v>24000</v>
      </c>
      <c r="Q53" s="107">
        <f t="shared" si="2"/>
        <v>1</v>
      </c>
      <c r="R53" s="109">
        <f t="shared" si="5"/>
        <v>88.74332848549966</v>
      </c>
    </row>
    <row r="54" spans="1:18" ht="12.75">
      <c r="A54" s="198">
        <v>-2.50999999999999</v>
      </c>
      <c r="B54" s="99">
        <f t="shared" si="3"/>
        <v>163.10450141817665</v>
      </c>
      <c r="C54" s="103">
        <f t="shared" si="4"/>
        <v>0.9939634419195872</v>
      </c>
      <c r="D54" s="102">
        <f t="shared" si="0"/>
        <v>0.006036558080412813</v>
      </c>
      <c r="E54" s="105">
        <f t="shared" si="1"/>
        <v>1</v>
      </c>
      <c r="P54" s="97">
        <v>24500</v>
      </c>
      <c r="Q54" s="107">
        <f t="shared" si="2"/>
        <v>1</v>
      </c>
      <c r="R54" s="109">
        <f t="shared" si="5"/>
        <v>90.59214782894757</v>
      </c>
    </row>
    <row r="55" spans="1:18" ht="12.75">
      <c r="A55" s="198">
        <v>-2.49999999999999</v>
      </c>
      <c r="B55" s="99">
        <f t="shared" si="3"/>
        <v>163.62438533986338</v>
      </c>
      <c r="C55" s="103">
        <f t="shared" si="4"/>
        <v>0.9937903346742237</v>
      </c>
      <c r="D55" s="102">
        <f t="shared" si="0"/>
        <v>0.00620966532577627</v>
      </c>
      <c r="E55" s="105">
        <f t="shared" si="1"/>
        <v>1</v>
      </c>
      <c r="P55" s="97">
        <v>25000</v>
      </c>
      <c r="Q55" s="107">
        <f t="shared" si="2"/>
        <v>1</v>
      </c>
      <c r="R55" s="109">
        <f t="shared" si="5"/>
        <v>92.44096717239549</v>
      </c>
    </row>
    <row r="56" spans="1:18" ht="12.75">
      <c r="A56" s="198">
        <v>-2.48999999999999</v>
      </c>
      <c r="B56" s="99">
        <f t="shared" si="3"/>
        <v>164.14592635433203</v>
      </c>
      <c r="C56" s="103">
        <f t="shared" si="4"/>
        <v>0.9936128452350567</v>
      </c>
      <c r="D56" s="102">
        <f t="shared" si="0"/>
        <v>0.006387154764943337</v>
      </c>
      <c r="E56" s="105">
        <f t="shared" si="1"/>
        <v>1</v>
      </c>
      <c r="P56" s="97">
        <v>25500</v>
      </c>
      <c r="Q56" s="107">
        <f t="shared" si="2"/>
        <v>1</v>
      </c>
      <c r="R56" s="109">
        <f t="shared" si="5"/>
        <v>94.2897865158434</v>
      </c>
    </row>
    <row r="57" spans="1:18" ht="12.75">
      <c r="A57" s="198">
        <v>-2.47999999999999</v>
      </c>
      <c r="B57" s="99">
        <f t="shared" si="3"/>
        <v>164.66912974344743</v>
      </c>
      <c r="C57" s="103">
        <f t="shared" si="4"/>
        <v>0.9934308808644531</v>
      </c>
      <c r="D57" s="102">
        <f t="shared" si="0"/>
        <v>0.006569119135546919</v>
      </c>
      <c r="E57" s="105">
        <f t="shared" si="1"/>
        <v>1</v>
      </c>
      <c r="P57" s="97">
        <v>26000</v>
      </c>
      <c r="Q57" s="107">
        <f t="shared" si="2"/>
        <v>1</v>
      </c>
      <c r="R57" s="109">
        <f t="shared" si="5"/>
        <v>96.13860585929132</v>
      </c>
    </row>
    <row r="58" spans="1:18" ht="12.75">
      <c r="A58" s="198">
        <v>-2.46999999999999</v>
      </c>
      <c r="B58" s="99">
        <f t="shared" si="3"/>
        <v>165.19400080590972</v>
      </c>
      <c r="C58" s="103">
        <f t="shared" si="4"/>
        <v>0.9932443473928592</v>
      </c>
      <c r="D58" s="102">
        <f t="shared" si="0"/>
        <v>0.0067556526071408385</v>
      </c>
      <c r="E58" s="105">
        <f t="shared" si="1"/>
        <v>1</v>
      </c>
      <c r="P58" s="97">
        <v>26500</v>
      </c>
      <c r="Q58" s="107">
        <f t="shared" si="2"/>
        <v>1</v>
      </c>
      <c r="R58" s="109">
        <f t="shared" si="5"/>
        <v>97.98742520273923</v>
      </c>
    </row>
    <row r="59" spans="1:18" ht="12.75">
      <c r="A59" s="198">
        <v>-2.45999999999999</v>
      </c>
      <c r="B59" s="99">
        <f t="shared" si="3"/>
        <v>165.7205448573083</v>
      </c>
      <c r="C59" s="103">
        <f t="shared" si="4"/>
        <v>0.9930531492113756</v>
      </c>
      <c r="D59" s="102">
        <f t="shared" si="0"/>
        <v>0.006946850788624448</v>
      </c>
      <c r="E59" s="105">
        <f t="shared" si="1"/>
        <v>1</v>
      </c>
      <c r="P59" s="97">
        <v>27000</v>
      </c>
      <c r="Q59" s="107">
        <f t="shared" si="2"/>
        <v>1</v>
      </c>
      <c r="R59" s="109">
        <f t="shared" si="5"/>
        <v>99.83624454618715</v>
      </c>
    </row>
    <row r="60" spans="1:18" ht="12.75">
      <c r="A60" s="198">
        <v>-2.44999999999999</v>
      </c>
      <c r="B60" s="99">
        <f t="shared" si="3"/>
        <v>166.24876723017564</v>
      </c>
      <c r="C60" s="103">
        <f t="shared" si="4"/>
        <v>0.9928571892647284</v>
      </c>
      <c r="D60" s="102">
        <f t="shared" si="0"/>
        <v>0.007142810735271565</v>
      </c>
      <c r="E60" s="105">
        <f t="shared" si="1"/>
        <v>1</v>
      </c>
      <c r="P60" s="97">
        <v>27500</v>
      </c>
      <c r="Q60" s="107">
        <f t="shared" si="2"/>
        <v>1</v>
      </c>
      <c r="R60" s="109">
        <f t="shared" si="5"/>
        <v>101.68506388963506</v>
      </c>
    </row>
    <row r="61" spans="1:18" ht="12.75">
      <c r="A61" s="198">
        <v>-2.43999999999999</v>
      </c>
      <c r="B61" s="99">
        <f t="shared" si="3"/>
        <v>166.77867327404127</v>
      </c>
      <c r="C61" s="103">
        <f t="shared" si="4"/>
        <v>0.9926563690446515</v>
      </c>
      <c r="D61" s="102">
        <f t="shared" si="0"/>
        <v>0.007343630955348512</v>
      </c>
      <c r="E61" s="105">
        <f t="shared" si="1"/>
        <v>1</v>
      </c>
      <c r="P61" s="97">
        <v>28000</v>
      </c>
      <c r="Q61" s="107">
        <f t="shared" si="2"/>
        <v>1</v>
      </c>
      <c r="R61" s="109">
        <f t="shared" si="5"/>
        <v>103.53388323308297</v>
      </c>
    </row>
    <row r="62" spans="1:18" ht="12.75">
      <c r="A62" s="198">
        <v>-2.42999999999999</v>
      </c>
      <c r="B62" s="99">
        <f t="shared" si="3"/>
        <v>167.31026835548613</v>
      </c>
      <c r="C62" s="103">
        <f t="shared" si="4"/>
        <v>0.9924505885836906</v>
      </c>
      <c r="D62" s="102">
        <f t="shared" si="0"/>
        <v>0.007549411416309382</v>
      </c>
      <c r="E62" s="105">
        <f t="shared" si="1"/>
        <v>1</v>
      </c>
      <c r="P62" s="97">
        <v>28500</v>
      </c>
      <c r="Q62" s="107">
        <f t="shared" si="2"/>
        <v>1</v>
      </c>
      <c r="R62" s="109">
        <f t="shared" si="5"/>
        <v>105.38270257653089</v>
      </c>
    </row>
    <row r="63" spans="1:18" ht="12.75">
      <c r="A63" s="198">
        <v>-2.41999999999999</v>
      </c>
      <c r="B63" s="99">
        <f t="shared" si="3"/>
        <v>167.84355785819625</v>
      </c>
      <c r="C63" s="103">
        <f t="shared" si="4"/>
        <v>0.9922397464494461</v>
      </c>
      <c r="D63" s="102">
        <f t="shared" si="0"/>
        <v>0.007760253550553875</v>
      </c>
      <c r="E63" s="105">
        <f t="shared" si="1"/>
        <v>1</v>
      </c>
      <c r="P63" s="97">
        <v>29000</v>
      </c>
      <c r="Q63" s="107">
        <f t="shared" si="2"/>
        <v>1</v>
      </c>
      <c r="R63" s="109">
        <f t="shared" si="5"/>
        <v>107.2315219199788</v>
      </c>
    </row>
    <row r="64" spans="1:18" ht="12.75">
      <c r="A64" s="198">
        <v>-2.40999999999999</v>
      </c>
      <c r="B64" s="99">
        <f t="shared" si="3"/>
        <v>168.3785471830183</v>
      </c>
      <c r="C64" s="103">
        <f t="shared" si="4"/>
        <v>0.992023739739266</v>
      </c>
      <c r="D64" s="102">
        <f t="shared" si="0"/>
        <v>0.007976260260733947</v>
      </c>
      <c r="E64" s="105">
        <f t="shared" si="1"/>
        <v>1</v>
      </c>
      <c r="P64" s="97">
        <v>29500</v>
      </c>
      <c r="Q64" s="107">
        <f t="shared" si="2"/>
        <v>1</v>
      </c>
      <c r="R64" s="109">
        <f t="shared" si="5"/>
        <v>109.08034126342672</v>
      </c>
    </row>
    <row r="65" spans="1:18" ht="12.75">
      <c r="A65" s="198">
        <v>-2.39999999999999</v>
      </c>
      <c r="B65" s="99">
        <f t="shared" si="3"/>
        <v>168.91524174801356</v>
      </c>
      <c r="C65" s="103">
        <f t="shared" si="4"/>
        <v>0.9918024640754036</v>
      </c>
      <c r="D65" s="102">
        <f t="shared" si="0"/>
        <v>0.008197535924596377</v>
      </c>
      <c r="E65" s="105">
        <f t="shared" si="1"/>
        <v>1</v>
      </c>
      <c r="P65" s="97">
        <v>30000</v>
      </c>
      <c r="Q65" s="107">
        <f t="shared" si="2"/>
        <v>1</v>
      </c>
      <c r="R65" s="109">
        <f t="shared" si="5"/>
        <v>110.92916060687463</v>
      </c>
    </row>
    <row r="66" spans="1:18" ht="12.75">
      <c r="A66" s="198">
        <v>-2.38999999999999</v>
      </c>
      <c r="B66" s="99">
        <f t="shared" si="3"/>
        <v>169.453646988513</v>
      </c>
      <c r="C66" s="103">
        <f t="shared" si="4"/>
        <v>0.991575813600654</v>
      </c>
      <c r="D66" s="102">
        <f t="shared" si="0"/>
        <v>0.008424186399345945</v>
      </c>
      <c r="E66" s="105">
        <f t="shared" si="1"/>
        <v>1</v>
      </c>
      <c r="P66" s="97">
        <v>30500</v>
      </c>
      <c r="Q66" s="107">
        <f t="shared" si="2"/>
        <v>1</v>
      </c>
      <c r="R66" s="109">
        <f t="shared" si="5"/>
        <v>112.77797995032255</v>
      </c>
    </row>
    <row r="67" spans="1:18" ht="12.75">
      <c r="A67" s="198">
        <v>-2.37999999999999</v>
      </c>
      <c r="B67" s="99">
        <f t="shared" si="3"/>
        <v>169.99376835717246</v>
      </c>
      <c r="C67" s="103">
        <f t="shared" si="4"/>
        <v>0.9913436809744832</v>
      </c>
      <c r="D67" s="102">
        <f t="shared" si="0"/>
        <v>0.008656319025516779</v>
      </c>
      <c r="E67" s="105">
        <f t="shared" si="1"/>
        <v>1</v>
      </c>
      <c r="P67" s="97">
        <v>31000</v>
      </c>
      <c r="Q67" s="107">
        <f t="shared" si="2"/>
        <v>1</v>
      </c>
      <c r="R67" s="109">
        <f t="shared" si="5"/>
        <v>114.62679929377046</v>
      </c>
    </row>
    <row r="68" spans="1:18" ht="12.75">
      <c r="A68" s="198">
        <v>-2.36999999999999</v>
      </c>
      <c r="B68" s="99">
        <f t="shared" si="3"/>
        <v>170.53561132402731</v>
      </c>
      <c r="C68" s="103">
        <f t="shared" si="4"/>
        <v>0.991105957369663</v>
      </c>
      <c r="D68" s="102">
        <f t="shared" si="0"/>
        <v>0.008894042630336996</v>
      </c>
      <c r="E68" s="105">
        <f t="shared" si="1"/>
        <v>1</v>
      </c>
      <c r="P68" s="97">
        <v>31500</v>
      </c>
      <c r="Q68" s="107">
        <f t="shared" si="2"/>
        <v>1</v>
      </c>
      <c r="R68" s="109">
        <f t="shared" si="5"/>
        <v>116.47561863721837</v>
      </c>
    </row>
    <row r="69" spans="1:18" ht="12.75">
      <c r="A69" s="198">
        <v>-2.35999999999999</v>
      </c>
      <c r="B69" s="99">
        <f t="shared" si="3"/>
        <v>171.07918137654872</v>
      </c>
      <c r="C69" s="103">
        <f t="shared" si="4"/>
        <v>0.9908625324694271</v>
      </c>
      <c r="D69" s="102">
        <f t="shared" si="0"/>
        <v>0.009137467530572874</v>
      </c>
      <c r="E69" s="105">
        <f aca="true" t="shared" si="6" ref="E69:E132">$P$3</f>
        <v>1</v>
      </c>
      <c r="P69" s="97">
        <v>32000</v>
      </c>
      <c r="Q69" s="107">
        <f aca="true" t="shared" si="7" ref="Q69:Q132">+$R$3</f>
        <v>1</v>
      </c>
      <c r="R69" s="109">
        <f t="shared" si="5"/>
        <v>118.32443798066629</v>
      </c>
    </row>
    <row r="70" spans="1:18" ht="12.75">
      <c r="A70" s="198">
        <v>-2.34999999999999</v>
      </c>
      <c r="B70" s="99">
        <f aca="true" t="shared" si="8" ref="B70:B133">EXP(A70*SQRT($H$10)+SUMPRODUCT($H$20:$H$39,$N$20:$N$39))</f>
        <v>171.62448401969854</v>
      </c>
      <c r="C70" s="103">
        <f aca="true" t="shared" si="9" ref="C70:C133">1-(NORMDIST(A70*SQRT($H$10),0,SQRT($H$10),TRUE))</f>
        <v>0.9906132944651612</v>
      </c>
      <c r="D70" s="102">
        <f aca="true" t="shared" si="10" ref="D70:D133">1-C70</f>
        <v>0.00938670553483878</v>
      </c>
      <c r="E70" s="105">
        <f t="shared" si="6"/>
        <v>1</v>
      </c>
      <c r="P70" s="97">
        <v>32500</v>
      </c>
      <c r="Q70" s="107">
        <f t="shared" si="7"/>
        <v>1</v>
      </c>
      <c r="R70" s="109">
        <f t="shared" si="5"/>
        <v>120.1732573241142</v>
      </c>
    </row>
    <row r="71" spans="1:18" ht="12.75">
      <c r="A71" s="198">
        <v>-2.33999999999999</v>
      </c>
      <c r="B71" s="99">
        <f t="shared" si="8"/>
        <v>172.17152477598546</v>
      </c>
      <c r="C71" s="103">
        <f t="shared" si="9"/>
        <v>0.9903581300546415</v>
      </c>
      <c r="D71" s="102">
        <f t="shared" si="10"/>
        <v>0.009641869945358539</v>
      </c>
      <c r="E71" s="105">
        <f t="shared" si="6"/>
        <v>1</v>
      </c>
      <c r="P71" s="97">
        <v>33000</v>
      </c>
      <c r="Q71" s="107">
        <f t="shared" si="7"/>
        <v>1</v>
      </c>
      <c r="R71" s="109">
        <f t="shared" si="5"/>
        <v>122.02207666756212</v>
      </c>
    </row>
    <row r="72" spans="1:18" ht="12.75">
      <c r="A72" s="198">
        <v>-2.32999999999998</v>
      </c>
      <c r="B72" s="99">
        <f t="shared" si="8"/>
        <v>172.7203091855212</v>
      </c>
      <c r="C72" s="103">
        <f t="shared" si="9"/>
        <v>0.9900969244408352</v>
      </c>
      <c r="D72" s="102">
        <f t="shared" si="10"/>
        <v>0.009903075559164809</v>
      </c>
      <c r="E72" s="105">
        <f t="shared" si="6"/>
        <v>1</v>
      </c>
      <c r="P72" s="97">
        <v>33500</v>
      </c>
      <c r="Q72" s="107">
        <f t="shared" si="7"/>
        <v>1</v>
      </c>
      <c r="R72" s="109">
        <f aca="true" t="shared" si="11" ref="R72:R135">R71+$R$6</f>
        <v>123.87089601101003</v>
      </c>
    </row>
    <row r="73" spans="1:18" ht="12.75">
      <c r="A73" s="198">
        <v>-2.31999999999999</v>
      </c>
      <c r="B73" s="99">
        <f t="shared" si="8"/>
        <v>173.27084280607386</v>
      </c>
      <c r="C73" s="103">
        <f t="shared" si="9"/>
        <v>0.9898295613312801</v>
      </c>
      <c r="D73" s="102">
        <f t="shared" si="10"/>
        <v>0.010170438668719917</v>
      </c>
      <c r="E73" s="105">
        <f t="shared" si="6"/>
        <v>1</v>
      </c>
      <c r="P73" s="97">
        <v>34000</v>
      </c>
      <c r="Q73" s="107">
        <f t="shared" si="7"/>
        <v>1</v>
      </c>
      <c r="R73" s="109">
        <f t="shared" si="11"/>
        <v>125.71971535445795</v>
      </c>
    </row>
    <row r="74" spans="1:18" ht="12.75">
      <c r="A74" s="198">
        <v>-2.30999999999998</v>
      </c>
      <c r="B74" s="99">
        <f t="shared" si="8"/>
        <v>173.8231312131308</v>
      </c>
      <c r="C74" s="103">
        <f t="shared" si="9"/>
        <v>0.9895559229380484</v>
      </c>
      <c r="D74" s="102">
        <f t="shared" si="10"/>
        <v>0.010444077061951607</v>
      </c>
      <c r="E74" s="105">
        <f t="shared" si="6"/>
        <v>1</v>
      </c>
      <c r="P74" s="97">
        <v>34500</v>
      </c>
      <c r="Q74" s="107">
        <f t="shared" si="7"/>
        <v>1</v>
      </c>
      <c r="R74" s="109">
        <f t="shared" si="11"/>
        <v>127.56853469790586</v>
      </c>
    </row>
    <row r="75" spans="1:18" ht="12.75">
      <c r="A75" s="198">
        <v>-2.29999999999998</v>
      </c>
      <c r="B75" s="99">
        <f t="shared" si="8"/>
        <v>174.37717999994652</v>
      </c>
      <c r="C75" s="103">
        <f t="shared" si="9"/>
        <v>0.9892758899783236</v>
      </c>
      <c r="D75" s="102">
        <f t="shared" si="10"/>
        <v>0.010724110021676392</v>
      </c>
      <c r="E75" s="105">
        <f t="shared" si="6"/>
        <v>1</v>
      </c>
      <c r="P75" s="97">
        <v>35000</v>
      </c>
      <c r="Q75" s="107">
        <f t="shared" si="7"/>
        <v>1</v>
      </c>
      <c r="R75" s="109">
        <f t="shared" si="11"/>
        <v>129.41735404135378</v>
      </c>
    </row>
    <row r="76" spans="1:18" ht="12.75">
      <c r="A76" s="198">
        <v>-2.28999999999998</v>
      </c>
      <c r="B76" s="99">
        <f t="shared" si="8"/>
        <v>174.9329947776061</v>
      </c>
      <c r="C76" s="103">
        <f t="shared" si="9"/>
        <v>0.988989341675588</v>
      </c>
      <c r="D76" s="102">
        <f t="shared" si="10"/>
        <v>0.011010658324411948</v>
      </c>
      <c r="E76" s="105">
        <f t="shared" si="6"/>
        <v>1</v>
      </c>
      <c r="P76" s="97">
        <v>35500</v>
      </c>
      <c r="Q76" s="107">
        <f t="shared" si="7"/>
        <v>1</v>
      </c>
      <c r="R76" s="109">
        <f t="shared" si="11"/>
        <v>131.26617338480168</v>
      </c>
    </row>
    <row r="77" spans="1:18" ht="12.75">
      <c r="A77" s="198">
        <v>-2.27999999999998</v>
      </c>
      <c r="B77" s="99">
        <f t="shared" si="8"/>
        <v>175.49058117507906</v>
      </c>
      <c r="C77" s="103">
        <f t="shared" si="9"/>
        <v>0.9886961557614466</v>
      </c>
      <c r="D77" s="102">
        <f t="shared" si="10"/>
        <v>0.011303844238553351</v>
      </c>
      <c r="E77" s="105">
        <f t="shared" si="6"/>
        <v>1</v>
      </c>
      <c r="P77" s="97">
        <v>36000</v>
      </c>
      <c r="Q77" s="107">
        <f t="shared" si="7"/>
        <v>1</v>
      </c>
      <c r="R77" s="109">
        <f t="shared" si="11"/>
        <v>133.11499272824958</v>
      </c>
    </row>
    <row r="78" spans="1:18" ht="12.75">
      <c r="A78" s="198">
        <v>-2.26999999999998</v>
      </c>
      <c r="B78" s="99">
        <f t="shared" si="8"/>
        <v>176.04994483927644</v>
      </c>
      <c r="C78" s="103">
        <f t="shared" si="9"/>
        <v>0.9883962084780958</v>
      </c>
      <c r="D78" s="102">
        <f t="shared" si="10"/>
        <v>0.011603791521904161</v>
      </c>
      <c r="E78" s="105">
        <f t="shared" si="6"/>
        <v>1</v>
      </c>
      <c r="P78" s="97">
        <v>36500</v>
      </c>
      <c r="Q78" s="107">
        <f t="shared" si="7"/>
        <v>1</v>
      </c>
      <c r="R78" s="109">
        <f t="shared" si="11"/>
        <v>134.96381207169748</v>
      </c>
    </row>
    <row r="79" spans="1:18" ht="12.75">
      <c r="A79" s="198">
        <v>-2.25999999999998</v>
      </c>
      <c r="B79" s="99">
        <f t="shared" si="8"/>
        <v>176.61109143510882</v>
      </c>
      <c r="C79" s="103">
        <f t="shared" si="9"/>
        <v>0.9880893745814523</v>
      </c>
      <c r="D79" s="102">
        <f t="shared" si="10"/>
        <v>0.011910625418547705</v>
      </c>
      <c r="E79" s="105">
        <f t="shared" si="6"/>
        <v>1</v>
      </c>
      <c r="P79" s="97">
        <v>37000</v>
      </c>
      <c r="Q79" s="107">
        <f t="shared" si="7"/>
        <v>1</v>
      </c>
      <c r="R79" s="109">
        <f t="shared" si="11"/>
        <v>136.81263141514538</v>
      </c>
    </row>
    <row r="80" spans="1:18" ht="12.75">
      <c r="A80" s="198">
        <v>-2.24999999999998</v>
      </c>
      <c r="B80" s="99">
        <f t="shared" si="8"/>
        <v>177.17402664554317</v>
      </c>
      <c r="C80" s="103">
        <f t="shared" si="9"/>
        <v>0.9877755273449547</v>
      </c>
      <c r="D80" s="102">
        <f t="shared" si="10"/>
        <v>0.012224472655045338</v>
      </c>
      <c r="E80" s="105">
        <f t="shared" si="6"/>
        <v>1</v>
      </c>
      <c r="P80" s="97">
        <v>37500</v>
      </c>
      <c r="Q80" s="107">
        <f t="shared" si="7"/>
        <v>1</v>
      </c>
      <c r="R80" s="109">
        <f t="shared" si="11"/>
        <v>138.66145075859328</v>
      </c>
    </row>
    <row r="81" spans="1:18" ht="12.75">
      <c r="A81" s="198">
        <v>-2.23999999999998</v>
      </c>
      <c r="B81" s="99">
        <f t="shared" si="8"/>
        <v>177.73875617166047</v>
      </c>
      <c r="C81" s="103">
        <f t="shared" si="9"/>
        <v>0.9874545385640527</v>
      </c>
      <c r="D81" s="102">
        <f t="shared" si="10"/>
        <v>0.012545461435947258</v>
      </c>
      <c r="E81" s="105">
        <f t="shared" si="6"/>
        <v>1</v>
      </c>
      <c r="P81" s="97">
        <v>38000</v>
      </c>
      <c r="Q81" s="107">
        <f t="shared" si="7"/>
        <v>1</v>
      </c>
      <c r="R81" s="109">
        <f t="shared" si="11"/>
        <v>140.51027010204118</v>
      </c>
    </row>
    <row r="82" spans="1:18" ht="12.75">
      <c r="A82" s="198">
        <v>-2.22999999999998</v>
      </c>
      <c r="B82" s="99">
        <f t="shared" si="8"/>
        <v>178.30528573271368</v>
      </c>
      <c r="C82" s="103">
        <f t="shared" si="9"/>
        <v>0.9871262785613973</v>
      </c>
      <c r="D82" s="102">
        <f t="shared" si="10"/>
        <v>0.012873721438602659</v>
      </c>
      <c r="E82" s="105">
        <f t="shared" si="6"/>
        <v>1</v>
      </c>
      <c r="P82" s="97">
        <v>38500</v>
      </c>
      <c r="Q82" s="107">
        <f t="shared" si="7"/>
        <v>1</v>
      </c>
      <c r="R82" s="109">
        <f t="shared" si="11"/>
        <v>142.35908944548908</v>
      </c>
    </row>
    <row r="83" spans="1:18" ht="12.75">
      <c r="A83" s="198">
        <v>-2.21999999999998</v>
      </c>
      <c r="B83" s="99">
        <f t="shared" si="8"/>
        <v>178.873621066185</v>
      </c>
      <c r="C83" s="103">
        <f t="shared" si="9"/>
        <v>0.9867906161927431</v>
      </c>
      <c r="D83" s="102">
        <f t="shared" si="10"/>
        <v>0.013209383807256891</v>
      </c>
      <c r="E83" s="105">
        <f t="shared" si="6"/>
        <v>1</v>
      </c>
      <c r="P83" s="97">
        <v>39000</v>
      </c>
      <c r="Q83" s="107">
        <f t="shared" si="7"/>
        <v>1</v>
      </c>
      <c r="R83" s="109">
        <f t="shared" si="11"/>
        <v>144.20790878893698</v>
      </c>
    </row>
    <row r="84" spans="1:18" ht="12.75">
      <c r="A84" s="198">
        <v>-2.20999999999998</v>
      </c>
      <c r="B84" s="99">
        <f t="shared" si="8"/>
        <v>179.44376792784482</v>
      </c>
      <c r="C84" s="103">
        <f t="shared" si="9"/>
        <v>0.9864474188535793</v>
      </c>
      <c r="D84" s="102">
        <f t="shared" si="10"/>
        <v>0.013552581146420661</v>
      </c>
      <c r="E84" s="105">
        <f t="shared" si="6"/>
        <v>1</v>
      </c>
      <c r="P84" s="97">
        <v>39500</v>
      </c>
      <c r="Q84" s="107">
        <f t="shared" si="7"/>
        <v>1</v>
      </c>
      <c r="R84" s="109">
        <f t="shared" si="11"/>
        <v>146.05672813238488</v>
      </c>
    </row>
    <row r="85" spans="1:18" ht="12.75">
      <c r="A85" s="198">
        <v>-2.19999999999998</v>
      </c>
      <c r="B85" s="99">
        <f t="shared" si="8"/>
        <v>180.01573209180964</v>
      </c>
      <c r="C85" s="103">
        <f t="shared" si="9"/>
        <v>0.9860965524865006</v>
      </c>
      <c r="D85" s="102">
        <f t="shared" si="10"/>
        <v>0.013903447513499367</v>
      </c>
      <c r="E85" s="105">
        <f t="shared" si="6"/>
        <v>1</v>
      </c>
      <c r="P85" s="97">
        <v>40000</v>
      </c>
      <c r="Q85" s="107">
        <f t="shared" si="7"/>
        <v>1</v>
      </c>
      <c r="R85" s="109">
        <f t="shared" si="11"/>
        <v>147.90554747583278</v>
      </c>
    </row>
    <row r="86" spans="1:18" ht="12.75">
      <c r="A86" s="198">
        <v>-2.18999999999998</v>
      </c>
      <c r="B86" s="99">
        <f t="shared" si="8"/>
        <v>180.5895193506004</v>
      </c>
      <c r="C86" s="103">
        <f t="shared" si="9"/>
        <v>0.9857378815893304</v>
      </c>
      <c r="D86" s="102">
        <f t="shared" si="10"/>
        <v>0.0142621184106696</v>
      </c>
      <c r="E86" s="105">
        <f t="shared" si="6"/>
        <v>1</v>
      </c>
      <c r="P86" s="97">
        <v>40500</v>
      </c>
      <c r="Q86" s="107">
        <f t="shared" si="7"/>
        <v>1</v>
      </c>
      <c r="R86" s="109">
        <f t="shared" si="11"/>
        <v>149.75436681928068</v>
      </c>
    </row>
    <row r="87" spans="1:18" ht="12.75">
      <c r="A87" s="198">
        <v>-2.17999999999998</v>
      </c>
      <c r="B87" s="99">
        <f t="shared" si="8"/>
        <v>181.16513551520137</v>
      </c>
      <c r="C87" s="103">
        <f t="shared" si="9"/>
        <v>0.98537126922401</v>
      </c>
      <c r="D87" s="102">
        <f t="shared" si="10"/>
        <v>0.014628730775990029</v>
      </c>
      <c r="E87" s="105">
        <f t="shared" si="6"/>
        <v>1</v>
      </c>
      <c r="P87" s="97">
        <v>41000</v>
      </c>
      <c r="Q87" s="107">
        <f t="shared" si="7"/>
        <v>1</v>
      </c>
      <c r="R87" s="109">
        <f t="shared" si="11"/>
        <v>151.60318616272858</v>
      </c>
    </row>
    <row r="88" spans="1:18" ht="12.75">
      <c r="A88" s="198">
        <v>-2.16999999999998</v>
      </c>
      <c r="B88" s="99">
        <f t="shared" si="8"/>
        <v>181.7425864151189</v>
      </c>
      <c r="C88" s="103">
        <f t="shared" si="9"/>
        <v>0.9849965770262671</v>
      </c>
      <c r="D88" s="102">
        <f t="shared" si="10"/>
        <v>0.015003422973732916</v>
      </c>
      <c r="E88" s="105">
        <f t="shared" si="6"/>
        <v>1</v>
      </c>
      <c r="P88" s="97">
        <v>41500</v>
      </c>
      <c r="Q88" s="107">
        <f t="shared" si="7"/>
        <v>1</v>
      </c>
      <c r="R88" s="109">
        <f t="shared" si="11"/>
        <v>153.45200550617648</v>
      </c>
    </row>
    <row r="89" spans="1:18" ht="12.75">
      <c r="A89" s="198">
        <v>-2.15999999999998</v>
      </c>
      <c r="B89" s="99">
        <f t="shared" si="8"/>
        <v>182.32187789844042</v>
      </c>
      <c r="C89" s="103">
        <f t="shared" si="9"/>
        <v>0.9846136652160737</v>
      </c>
      <c r="D89" s="102">
        <f t="shared" si="10"/>
        <v>0.015386334783926259</v>
      </c>
      <c r="E89" s="105">
        <f t="shared" si="6"/>
        <v>1</v>
      </c>
      <c r="P89" s="97">
        <v>42000</v>
      </c>
      <c r="Q89" s="107">
        <f t="shared" si="7"/>
        <v>1</v>
      </c>
      <c r="R89" s="109">
        <f t="shared" si="11"/>
        <v>155.30082484962438</v>
      </c>
    </row>
    <row r="90" spans="1:18" ht="12.75">
      <c r="A90" s="198">
        <v>-2.14999999999998</v>
      </c>
      <c r="B90" s="99">
        <f t="shared" si="8"/>
        <v>182.90301583189395</v>
      </c>
      <c r="C90" s="103">
        <f t="shared" si="9"/>
        <v>0.9842223926089086</v>
      </c>
      <c r="D90" s="102">
        <f t="shared" si="10"/>
        <v>0.015777607391091353</v>
      </c>
      <c r="E90" s="105">
        <f t="shared" si="6"/>
        <v>1</v>
      </c>
      <c r="P90" s="97">
        <v>42500</v>
      </c>
      <c r="Q90" s="107">
        <f t="shared" si="7"/>
        <v>1</v>
      </c>
      <c r="R90" s="109">
        <f t="shared" si="11"/>
        <v>157.14964419307228</v>
      </c>
    </row>
    <row r="91" spans="1:18" ht="12.75">
      <c r="A91" s="198">
        <v>-2.13999999999998</v>
      </c>
      <c r="B91" s="99">
        <f t="shared" si="8"/>
        <v>183.4860061009068</v>
      </c>
      <c r="C91" s="103">
        <f t="shared" si="9"/>
        <v>0.9838226166278331</v>
      </c>
      <c r="D91" s="102">
        <f t="shared" si="10"/>
        <v>0.016177383372166898</v>
      </c>
      <c r="E91" s="105">
        <f t="shared" si="6"/>
        <v>1</v>
      </c>
      <c r="P91" s="97">
        <v>43000</v>
      </c>
      <c r="Q91" s="107">
        <f t="shared" si="7"/>
        <v>1</v>
      </c>
      <c r="R91" s="109">
        <f t="shared" si="11"/>
        <v>158.99846353652018</v>
      </c>
    </row>
    <row r="92" spans="1:18" ht="12.75">
      <c r="A92" s="198">
        <v>-2.12999999999998</v>
      </c>
      <c r="B92" s="99">
        <f t="shared" si="8"/>
        <v>184.07085460966607</v>
      </c>
      <c r="C92" s="103">
        <f t="shared" si="9"/>
        <v>0.9834141933163941</v>
      </c>
      <c r="D92" s="102">
        <f t="shared" si="10"/>
        <v>0.016585806683605875</v>
      </c>
      <c r="E92" s="105">
        <f t="shared" si="6"/>
        <v>1</v>
      </c>
      <c r="P92" s="97">
        <v>43500</v>
      </c>
      <c r="Q92" s="107">
        <f t="shared" si="7"/>
        <v>1</v>
      </c>
      <c r="R92" s="109">
        <f t="shared" si="11"/>
        <v>160.84728287996808</v>
      </c>
    </row>
    <row r="93" spans="1:18" ht="12.75">
      <c r="A93" s="198">
        <v>-2.11999999999998</v>
      </c>
      <c r="B93" s="99">
        <f t="shared" si="8"/>
        <v>184.65756728117796</v>
      </c>
      <c r="C93" s="103">
        <f t="shared" si="9"/>
        <v>0.9829969773523664</v>
      </c>
      <c r="D93" s="102">
        <f t="shared" si="10"/>
        <v>0.017003022647633648</v>
      </c>
      <c r="E93" s="105">
        <f t="shared" si="6"/>
        <v>1</v>
      </c>
      <c r="P93" s="97">
        <v>44000</v>
      </c>
      <c r="Q93" s="107">
        <f t="shared" si="7"/>
        <v>1</v>
      </c>
      <c r="R93" s="109">
        <f t="shared" si="11"/>
        <v>162.69610222341598</v>
      </c>
    </row>
    <row r="94" spans="1:18" ht="12.75">
      <c r="A94" s="198">
        <v>-2.10999999999998</v>
      </c>
      <c r="B94" s="99">
        <f t="shared" si="8"/>
        <v>185.24615005732795</v>
      </c>
      <c r="C94" s="103">
        <f t="shared" si="9"/>
        <v>0.982570822062342</v>
      </c>
      <c r="D94" s="102">
        <f t="shared" si="10"/>
        <v>0.01742917793765797</v>
      </c>
      <c r="E94" s="105">
        <f t="shared" si="6"/>
        <v>1</v>
      </c>
      <c r="P94" s="97">
        <v>44500</v>
      </c>
      <c r="Q94" s="107">
        <f t="shared" si="7"/>
        <v>1</v>
      </c>
      <c r="R94" s="109">
        <f t="shared" si="11"/>
        <v>164.54492156686388</v>
      </c>
    </row>
    <row r="95" spans="1:18" ht="12.75">
      <c r="A95" s="198">
        <v>-2.09999999999998</v>
      </c>
      <c r="B95" s="99">
        <f t="shared" si="8"/>
        <v>185.83660889894034</v>
      </c>
      <c r="C95" s="103">
        <f t="shared" si="9"/>
        <v>0.9821355794371825</v>
      </c>
      <c r="D95" s="102">
        <f t="shared" si="10"/>
        <v>0.01786442056281745</v>
      </c>
      <c r="E95" s="105">
        <f t="shared" si="6"/>
        <v>1</v>
      </c>
      <c r="P95" s="97">
        <v>45000</v>
      </c>
      <c r="Q95" s="107">
        <f t="shared" si="7"/>
        <v>1</v>
      </c>
      <c r="R95" s="109">
        <f t="shared" si="11"/>
        <v>166.39374091031178</v>
      </c>
    </row>
    <row r="96" spans="1:18" ht="12.75">
      <c r="A96" s="198">
        <v>-2.08999999999998</v>
      </c>
      <c r="B96" s="99">
        <f t="shared" si="8"/>
        <v>186.42894978583968</v>
      </c>
      <c r="C96" s="103">
        <f t="shared" si="9"/>
        <v>0.9816911001483402</v>
      </c>
      <c r="D96" s="102">
        <f t="shared" si="10"/>
        <v>0.018308899851659843</v>
      </c>
      <c r="E96" s="105">
        <f t="shared" si="6"/>
        <v>1</v>
      </c>
      <c r="P96" s="97">
        <v>45500</v>
      </c>
      <c r="Q96" s="107">
        <f t="shared" si="7"/>
        <v>1</v>
      </c>
      <c r="R96" s="109">
        <f t="shared" si="11"/>
        <v>168.24256025375968</v>
      </c>
    </row>
    <row r="97" spans="1:18" ht="12.75">
      <c r="A97" s="198">
        <v>-2.07999999999998</v>
      </c>
      <c r="B97" s="99">
        <f t="shared" si="8"/>
        <v>187.02317871691054</v>
      </c>
      <c r="C97" s="103">
        <f t="shared" si="9"/>
        <v>0.9812372335650613</v>
      </c>
      <c r="D97" s="102">
        <f t="shared" si="10"/>
        <v>0.018762766434938682</v>
      </c>
      <c r="E97" s="105">
        <f t="shared" si="6"/>
        <v>1</v>
      </c>
      <c r="P97" s="97">
        <v>46000</v>
      </c>
      <c r="Q97" s="107">
        <f t="shared" si="7"/>
        <v>1</v>
      </c>
      <c r="R97" s="109">
        <f t="shared" si="11"/>
        <v>170.09137959720758</v>
      </c>
    </row>
    <row r="98" spans="1:18" ht="12.75">
      <c r="A98" s="198">
        <v>-2.06999999999998</v>
      </c>
      <c r="B98" s="99">
        <f t="shared" si="8"/>
        <v>187.61930171015862</v>
      </c>
      <c r="C98" s="103">
        <f t="shared" si="9"/>
        <v>0.9807738277724818</v>
      </c>
      <c r="D98" s="102">
        <f t="shared" si="10"/>
        <v>0.019226172227518212</v>
      </c>
      <c r="E98" s="105">
        <f t="shared" si="6"/>
        <v>1</v>
      </c>
      <c r="P98" s="97">
        <v>46500</v>
      </c>
      <c r="Q98" s="107">
        <f t="shared" si="7"/>
        <v>1</v>
      </c>
      <c r="R98" s="109">
        <f t="shared" si="11"/>
        <v>171.94019894065548</v>
      </c>
    </row>
    <row r="99" spans="1:18" ht="12.75">
      <c r="A99" s="198">
        <v>-2.05999999999998</v>
      </c>
      <c r="B99" s="99">
        <f t="shared" si="8"/>
        <v>188.21732480277146</v>
      </c>
      <c r="C99" s="103">
        <f t="shared" si="9"/>
        <v>0.9803007295906222</v>
      </c>
      <c r="D99" s="102">
        <f t="shared" si="10"/>
        <v>0.0196992704093778</v>
      </c>
      <c r="E99" s="105">
        <f t="shared" si="6"/>
        <v>1</v>
      </c>
      <c r="P99" s="97">
        <v>47000</v>
      </c>
      <c r="Q99" s="107">
        <f t="shared" si="7"/>
        <v>1</v>
      </c>
      <c r="R99" s="109">
        <f t="shared" si="11"/>
        <v>173.78901828410338</v>
      </c>
    </row>
    <row r="100" spans="1:18" ht="12.75">
      <c r="A100" s="198">
        <v>-2.04999999999998</v>
      </c>
      <c r="B100" s="99">
        <f t="shared" si="8"/>
        <v>188.8172540511798</v>
      </c>
      <c r="C100" s="103">
        <f t="shared" si="9"/>
        <v>0.9798177845942946</v>
      </c>
      <c r="D100" s="102">
        <f t="shared" si="10"/>
        <v>0.020182215405705417</v>
      </c>
      <c r="E100" s="105">
        <f t="shared" si="6"/>
        <v>1</v>
      </c>
      <c r="P100" s="97">
        <v>47500</v>
      </c>
      <c r="Q100" s="107">
        <f t="shared" si="7"/>
        <v>1</v>
      </c>
      <c r="R100" s="109">
        <f t="shared" si="11"/>
        <v>175.63783762755128</v>
      </c>
    </row>
    <row r="101" spans="1:18" ht="12.75">
      <c r="A101" s="198">
        <v>-2.03999999999998</v>
      </c>
      <c r="B101" s="99">
        <f t="shared" si="8"/>
        <v>189.41909553111873</v>
      </c>
      <c r="C101" s="103">
        <f t="shared" si="9"/>
        <v>0.9793248371339289</v>
      </c>
      <c r="D101" s="102">
        <f t="shared" si="10"/>
        <v>0.020675162866071073</v>
      </c>
      <c r="E101" s="105">
        <f t="shared" si="6"/>
        <v>1</v>
      </c>
      <c r="P101" s="97">
        <v>48000</v>
      </c>
      <c r="Q101" s="107">
        <f t="shared" si="7"/>
        <v>1</v>
      </c>
      <c r="R101" s="109">
        <f t="shared" si="11"/>
        <v>177.48665697099918</v>
      </c>
    </row>
    <row r="102" spans="1:18" ht="12.75">
      <c r="A102" s="198">
        <v>-2.02999999999998</v>
      </c>
      <c r="B102" s="99">
        <f t="shared" si="8"/>
        <v>190.02285533768955</v>
      </c>
      <c r="C102" s="103">
        <f t="shared" si="9"/>
        <v>0.9788217303573267</v>
      </c>
      <c r="D102" s="102">
        <f t="shared" si="10"/>
        <v>0.02117826964267333</v>
      </c>
      <c r="E102" s="105">
        <f t="shared" si="6"/>
        <v>1</v>
      </c>
      <c r="P102" s="97">
        <v>48500</v>
      </c>
      <c r="Q102" s="107">
        <f t="shared" si="7"/>
        <v>1</v>
      </c>
      <c r="R102" s="109">
        <f t="shared" si="11"/>
        <v>179.33547631444708</v>
      </c>
    </row>
    <row r="103" spans="1:18" ht="12.75">
      <c r="A103" s="198">
        <v>-2.01999999999998</v>
      </c>
      <c r="B103" s="99">
        <f t="shared" si="8"/>
        <v>190.62853958542075</v>
      </c>
      <c r="C103" s="103">
        <f t="shared" si="9"/>
        <v>0.9783083062323522</v>
      </c>
      <c r="D103" s="102">
        <f t="shared" si="10"/>
        <v>0.02169169376764779</v>
      </c>
      <c r="E103" s="105">
        <f t="shared" si="6"/>
        <v>1</v>
      </c>
      <c r="P103" s="97">
        <v>49000</v>
      </c>
      <c r="Q103" s="107">
        <f t="shared" si="7"/>
        <v>1</v>
      </c>
      <c r="R103" s="109">
        <f t="shared" si="11"/>
        <v>181.18429565789498</v>
      </c>
    </row>
    <row r="104" spans="1:18" ht="12.75">
      <c r="A104" s="198">
        <v>-2.00999999999998</v>
      </c>
      <c r="B104" s="99">
        <f t="shared" si="8"/>
        <v>191.2361544083309</v>
      </c>
      <c r="C104" s="103">
        <f t="shared" si="9"/>
        <v>0.9777844055705674</v>
      </c>
      <c r="D104" s="102">
        <f t="shared" si="10"/>
        <v>0.02221559442943255</v>
      </c>
      <c r="E104" s="105">
        <f t="shared" si="6"/>
        <v>1</v>
      </c>
      <c r="P104" s="97">
        <v>49500</v>
      </c>
      <c r="Q104" s="107">
        <f t="shared" si="7"/>
        <v>1</v>
      </c>
      <c r="R104" s="109">
        <f t="shared" si="11"/>
        <v>183.03311500134288</v>
      </c>
    </row>
    <row r="105" spans="1:18" ht="12.75">
      <c r="A105" s="198">
        <v>-1.99999999999998</v>
      </c>
      <c r="B105" s="99">
        <f t="shared" si="8"/>
        <v>191.84570595999017</v>
      </c>
      <c r="C105" s="103">
        <f t="shared" si="9"/>
        <v>0.9772498680518197</v>
      </c>
      <c r="D105" s="102">
        <f t="shared" si="10"/>
        <v>0.02275013194818032</v>
      </c>
      <c r="E105" s="105">
        <f t="shared" si="6"/>
        <v>1</v>
      </c>
      <c r="P105" s="97">
        <v>50000</v>
      </c>
      <c r="Q105" s="107">
        <f t="shared" si="7"/>
        <v>1</v>
      </c>
      <c r="R105" s="109">
        <f t="shared" si="11"/>
        <v>184.88193434479078</v>
      </c>
    </row>
    <row r="106" spans="1:18" ht="12.75">
      <c r="A106" s="198">
        <v>-1.98999999999998</v>
      </c>
      <c r="B106" s="99">
        <f t="shared" si="8"/>
        <v>192.45720041358283</v>
      </c>
      <c r="C106" s="103">
        <f t="shared" si="9"/>
        <v>0.976704532249787</v>
      </c>
      <c r="D106" s="102">
        <f t="shared" si="10"/>
        <v>0.02329546775021296</v>
      </c>
      <c r="E106" s="105">
        <f t="shared" si="6"/>
        <v>1</v>
      </c>
      <c r="P106" s="97">
        <v>50500</v>
      </c>
      <c r="Q106" s="107">
        <f t="shared" si="7"/>
        <v>1</v>
      </c>
      <c r="R106" s="109">
        <f t="shared" si="11"/>
        <v>186.73075368823868</v>
      </c>
    </row>
    <row r="107" spans="1:18" ht="12.75">
      <c r="A107" s="198">
        <v>-1.97999999999998</v>
      </c>
      <c r="B107" s="99">
        <f t="shared" si="8"/>
        <v>193.07064396196984</v>
      </c>
      <c r="C107" s="103">
        <f t="shared" si="9"/>
        <v>0.9761482356584904</v>
      </c>
      <c r="D107" s="102">
        <f t="shared" si="10"/>
        <v>0.023851764341509596</v>
      </c>
      <c r="E107" s="105">
        <f t="shared" si="6"/>
        <v>1</v>
      </c>
      <c r="P107" s="97">
        <v>51000</v>
      </c>
      <c r="Q107" s="107">
        <f t="shared" si="7"/>
        <v>1</v>
      </c>
      <c r="R107" s="109">
        <f t="shared" si="11"/>
        <v>188.57957303168658</v>
      </c>
    </row>
    <row r="108" spans="1:18" ht="12.75">
      <c r="A108" s="198">
        <v>-1.96999999999998</v>
      </c>
      <c r="B108" s="99">
        <f t="shared" si="8"/>
        <v>193.686042817751</v>
      </c>
      <c r="C108" s="103">
        <f t="shared" si="9"/>
        <v>0.9755808147197763</v>
      </c>
      <c r="D108" s="102">
        <f t="shared" si="10"/>
        <v>0.024419185280223688</v>
      </c>
      <c r="E108" s="105">
        <f t="shared" si="6"/>
        <v>1</v>
      </c>
      <c r="P108" s="97">
        <v>51500</v>
      </c>
      <c r="Q108" s="107">
        <f t="shared" si="7"/>
        <v>1</v>
      </c>
      <c r="R108" s="109">
        <f t="shared" si="11"/>
        <v>190.42839237513448</v>
      </c>
    </row>
    <row r="109" spans="1:18" ht="12.75">
      <c r="A109" s="198">
        <v>-1.95999999999998</v>
      </c>
      <c r="B109" s="99">
        <f t="shared" si="8"/>
        <v>194.3034032133288</v>
      </c>
      <c r="C109" s="103">
        <f t="shared" si="9"/>
        <v>0.9750021048517784</v>
      </c>
      <c r="D109" s="102">
        <f t="shared" si="10"/>
        <v>0.024997895148221594</v>
      </c>
      <c r="E109" s="105">
        <f t="shared" si="6"/>
        <v>1</v>
      </c>
      <c r="P109" s="97">
        <v>52000</v>
      </c>
      <c r="Q109" s="107">
        <f t="shared" si="7"/>
        <v>1</v>
      </c>
      <c r="R109" s="109">
        <f t="shared" si="11"/>
        <v>192.27721171858238</v>
      </c>
    </row>
    <row r="110" spans="1:18" ht="12.75">
      <c r="A110" s="198">
        <v>-1.94999999999998</v>
      </c>
      <c r="B110" s="99">
        <f t="shared" si="8"/>
        <v>194.92273140097095</v>
      </c>
      <c r="C110" s="103">
        <f t="shared" si="9"/>
        <v>0.9744119404783602</v>
      </c>
      <c r="D110" s="102">
        <f t="shared" si="10"/>
        <v>0.025588059521639783</v>
      </c>
      <c r="E110" s="105">
        <f t="shared" si="6"/>
        <v>1</v>
      </c>
      <c r="P110" s="97">
        <v>52500</v>
      </c>
      <c r="Q110" s="107">
        <f t="shared" si="7"/>
        <v>1</v>
      </c>
      <c r="R110" s="109">
        <f t="shared" si="11"/>
        <v>194.12603106203028</v>
      </c>
    </row>
    <row r="111" spans="1:18" ht="12.75">
      <c r="A111" s="198">
        <v>-1.93999999999998</v>
      </c>
      <c r="B111" s="99">
        <f t="shared" si="8"/>
        <v>195.54403365287374</v>
      </c>
      <c r="C111" s="103">
        <f t="shared" si="9"/>
        <v>0.973810155059546</v>
      </c>
      <c r="D111" s="102">
        <f t="shared" si="10"/>
        <v>0.026189844940453955</v>
      </c>
      <c r="E111" s="105">
        <f t="shared" si="6"/>
        <v>1</v>
      </c>
      <c r="P111" s="97">
        <v>53000</v>
      </c>
      <c r="Q111" s="107">
        <f t="shared" si="7"/>
        <v>1</v>
      </c>
      <c r="R111" s="109">
        <f t="shared" si="11"/>
        <v>195.97485040547818</v>
      </c>
    </row>
    <row r="112" spans="1:18" ht="12.75">
      <c r="A112" s="198">
        <v>-1.92999999999998</v>
      </c>
      <c r="B112" s="99">
        <f t="shared" si="8"/>
        <v>196.16731626122572</v>
      </c>
      <c r="C112" s="103">
        <f t="shared" si="9"/>
        <v>0.9731965811229438</v>
      </c>
      <c r="D112" s="102">
        <f t="shared" si="10"/>
        <v>0.026803418877056173</v>
      </c>
      <c r="E112" s="105">
        <f t="shared" si="6"/>
        <v>1</v>
      </c>
      <c r="P112" s="97">
        <v>53500</v>
      </c>
      <c r="Q112" s="107">
        <f t="shared" si="7"/>
        <v>1</v>
      </c>
      <c r="R112" s="109">
        <f t="shared" si="11"/>
        <v>197.82366974892608</v>
      </c>
    </row>
    <row r="113" spans="1:18" ht="12.75">
      <c r="A113" s="198">
        <v>-1.91999999999998</v>
      </c>
      <c r="B113" s="99">
        <f t="shared" si="8"/>
        <v>196.79258553827125</v>
      </c>
      <c r="C113" s="103">
        <f t="shared" si="9"/>
        <v>0.972571050296162</v>
      </c>
      <c r="D113" s="102">
        <f t="shared" si="10"/>
        <v>0.027428949703838024</v>
      </c>
      <c r="E113" s="105">
        <f t="shared" si="6"/>
        <v>1</v>
      </c>
      <c r="P113" s="97">
        <v>54000</v>
      </c>
      <c r="Q113" s="107">
        <f t="shared" si="7"/>
        <v>1</v>
      </c>
      <c r="R113" s="109">
        <f t="shared" si="11"/>
        <v>199.67248909237398</v>
      </c>
    </row>
    <row r="114" spans="1:18" ht="12.75">
      <c r="A114" s="198">
        <v>-1.90999999999998</v>
      </c>
      <c r="B114" s="99">
        <f t="shared" si="8"/>
        <v>197.41984781637478</v>
      </c>
      <c r="C114" s="103">
        <f t="shared" si="9"/>
        <v>0.9719333933402262</v>
      </c>
      <c r="D114" s="102">
        <f t="shared" si="10"/>
        <v>0.028066606659773785</v>
      </c>
      <c r="E114" s="105">
        <f t="shared" si="6"/>
        <v>1</v>
      </c>
      <c r="P114" s="97">
        <v>54500</v>
      </c>
      <c r="Q114" s="107">
        <f t="shared" si="7"/>
        <v>1</v>
      </c>
      <c r="R114" s="109">
        <f t="shared" si="11"/>
        <v>201.52130843582188</v>
      </c>
    </row>
    <row r="115" spans="1:18" ht="12.75">
      <c r="A115" s="198">
        <v>-1.89999999999997</v>
      </c>
      <c r="B115" s="99">
        <f t="shared" si="8"/>
        <v>198.04910944808466</v>
      </c>
      <c r="C115" s="103">
        <f t="shared" si="9"/>
        <v>0.9712834401839963</v>
      </c>
      <c r="D115" s="102">
        <f t="shared" si="10"/>
        <v>0.02871655981600374</v>
      </c>
      <c r="E115" s="105">
        <f t="shared" si="6"/>
        <v>1</v>
      </c>
      <c r="P115" s="97">
        <v>55000</v>
      </c>
      <c r="Q115" s="107">
        <f t="shared" si="7"/>
        <v>1</v>
      </c>
      <c r="R115" s="109">
        <f t="shared" si="11"/>
        <v>203.37012777926978</v>
      </c>
    </row>
    <row r="116" spans="1:18" ht="12.75">
      <c r="A116" s="198">
        <v>-1.88999999999997</v>
      </c>
      <c r="B116" s="99">
        <f t="shared" si="8"/>
        <v>198.68037680619653</v>
      </c>
      <c r="C116" s="103">
        <f t="shared" si="9"/>
        <v>0.9706210199595886</v>
      </c>
      <c r="D116" s="102">
        <f t="shared" si="10"/>
        <v>0.029378980040411395</v>
      </c>
      <c r="E116" s="105">
        <f t="shared" si="6"/>
        <v>1</v>
      </c>
      <c r="P116" s="97">
        <v>55500</v>
      </c>
      <c r="Q116" s="107">
        <f t="shared" si="7"/>
        <v>1</v>
      </c>
      <c r="R116" s="109">
        <f t="shared" si="11"/>
        <v>205.21894712271768</v>
      </c>
    </row>
    <row r="117" spans="1:18" ht="12.75">
      <c r="A117" s="198">
        <v>-1.87999999999997</v>
      </c>
      <c r="B117" s="99">
        <f t="shared" si="8"/>
        <v>199.3136562838204</v>
      </c>
      <c r="C117" s="103">
        <f t="shared" si="9"/>
        <v>0.9699459610387982</v>
      </c>
      <c r="D117" s="102">
        <f t="shared" si="10"/>
        <v>0.030054038961201845</v>
      </c>
      <c r="E117" s="105">
        <f t="shared" si="6"/>
        <v>1</v>
      </c>
      <c r="P117" s="97">
        <v>56000</v>
      </c>
      <c r="Q117" s="107">
        <f t="shared" si="7"/>
        <v>1</v>
      </c>
      <c r="R117" s="109">
        <f t="shared" si="11"/>
        <v>207.06776646616558</v>
      </c>
    </row>
    <row r="118" spans="1:18" ht="12.75">
      <c r="A118" s="198">
        <v>-1.86999999999997</v>
      </c>
      <c r="B118" s="99">
        <f t="shared" si="8"/>
        <v>199.94895429444276</v>
      </c>
      <c r="C118" s="103">
        <f t="shared" si="9"/>
        <v>0.969258091070532</v>
      </c>
      <c r="D118" s="102">
        <f t="shared" si="10"/>
        <v>0.030741908929468043</v>
      </c>
      <c r="E118" s="105">
        <f t="shared" si="6"/>
        <v>1</v>
      </c>
      <c r="P118" s="97">
        <v>56500</v>
      </c>
      <c r="Q118" s="107">
        <f t="shared" si="7"/>
        <v>1</v>
      </c>
      <c r="R118" s="109">
        <f t="shared" si="11"/>
        <v>208.91658580961348</v>
      </c>
    </row>
    <row r="119" spans="1:18" ht="12.75">
      <c r="A119" s="198">
        <v>-1.85999999999997</v>
      </c>
      <c r="B119" s="99">
        <f t="shared" si="8"/>
        <v>200.58627727199328</v>
      </c>
      <c r="C119" s="103">
        <f t="shared" si="9"/>
        <v>0.9685572370192451</v>
      </c>
      <c r="D119" s="102">
        <f t="shared" si="10"/>
        <v>0.03144276298075488</v>
      </c>
      <c r="E119" s="105">
        <f t="shared" si="6"/>
        <v>1</v>
      </c>
      <c r="P119" s="97">
        <v>57000</v>
      </c>
      <c r="Q119" s="107">
        <f t="shared" si="7"/>
        <v>1</v>
      </c>
      <c r="R119" s="109">
        <f t="shared" si="11"/>
        <v>210.76540515306138</v>
      </c>
    </row>
    <row r="120" spans="1:18" ht="12.75">
      <c r="A120" s="198">
        <v>-1.84999999999997</v>
      </c>
      <c r="B120" s="99">
        <f t="shared" si="8"/>
        <v>201.22563167090905</v>
      </c>
      <c r="C120" s="103">
        <f t="shared" si="9"/>
        <v>0.967843225204384</v>
      </c>
      <c r="D120" s="102">
        <f t="shared" si="10"/>
        <v>0.03215677479561596</v>
      </c>
      <c r="E120" s="105">
        <f t="shared" si="6"/>
        <v>1</v>
      </c>
      <c r="P120" s="97">
        <v>57500</v>
      </c>
      <c r="Q120" s="107">
        <f t="shared" si="7"/>
        <v>1</v>
      </c>
      <c r="R120" s="109">
        <f t="shared" si="11"/>
        <v>212.61422449650928</v>
      </c>
    </row>
    <row r="121" spans="1:18" ht="12.75">
      <c r="A121" s="198">
        <v>-1.83999999999997</v>
      </c>
      <c r="B121" s="99">
        <f t="shared" si="8"/>
        <v>201.86702396620026</v>
      </c>
      <c r="C121" s="103">
        <f t="shared" si="9"/>
        <v>0.9671158813408339</v>
      </c>
      <c r="D121" s="102">
        <f t="shared" si="10"/>
        <v>0.03288411865916607</v>
      </c>
      <c r="E121" s="105">
        <f t="shared" si="6"/>
        <v>1</v>
      </c>
      <c r="P121" s="97">
        <v>58000</v>
      </c>
      <c r="Q121" s="107">
        <f t="shared" si="7"/>
        <v>1</v>
      </c>
      <c r="R121" s="109">
        <f t="shared" si="11"/>
        <v>214.46304383995718</v>
      </c>
    </row>
    <row r="122" spans="1:18" ht="12.75">
      <c r="A122" s="198">
        <v>-1.82999999999997</v>
      </c>
      <c r="B122" s="99">
        <f t="shared" si="8"/>
        <v>202.51046065351568</v>
      </c>
      <c r="C122" s="103">
        <f t="shared" si="9"/>
        <v>0.9663750305803694</v>
      </c>
      <c r="D122" s="102">
        <f t="shared" si="10"/>
        <v>0.03362496941963056</v>
      </c>
      <c r="E122" s="105">
        <f t="shared" si="6"/>
        <v>1</v>
      </c>
      <c r="P122" s="97">
        <v>58500</v>
      </c>
      <c r="Q122" s="107">
        <f t="shared" si="7"/>
        <v>1</v>
      </c>
      <c r="R122" s="109">
        <f t="shared" si="11"/>
        <v>216.31186318340508</v>
      </c>
    </row>
    <row r="123" spans="1:18" ht="12.75">
      <c r="A123" s="198">
        <v>-1.81999999999997</v>
      </c>
      <c r="B123" s="99">
        <f t="shared" si="8"/>
        <v>203.15594824920876</v>
      </c>
      <c r="C123" s="103">
        <f t="shared" si="9"/>
        <v>0.9656204975541077</v>
      </c>
      <c r="D123" s="102">
        <f t="shared" si="10"/>
        <v>0.034379502445892274</v>
      </c>
      <c r="E123" s="105">
        <f t="shared" si="6"/>
        <v>1</v>
      </c>
      <c r="P123" s="97">
        <v>59000</v>
      </c>
      <c r="Q123" s="107">
        <f t="shared" si="7"/>
        <v>1</v>
      </c>
      <c r="R123" s="109">
        <f t="shared" si="11"/>
        <v>218.16068252685298</v>
      </c>
    </row>
    <row r="124" spans="1:18" ht="12.75">
      <c r="A124" s="198">
        <v>-1.80999999999997</v>
      </c>
      <c r="B124" s="99">
        <f t="shared" si="8"/>
        <v>203.8034932904027</v>
      </c>
      <c r="C124" s="103">
        <f t="shared" si="9"/>
        <v>0.9648521064159589</v>
      </c>
      <c r="D124" s="102">
        <f t="shared" si="10"/>
        <v>0.035147893584041134</v>
      </c>
      <c r="E124" s="105">
        <f t="shared" si="6"/>
        <v>1</v>
      </c>
      <c r="P124" s="97">
        <v>59500</v>
      </c>
      <c r="Q124" s="107">
        <f t="shared" si="7"/>
        <v>1</v>
      </c>
      <c r="R124" s="109">
        <f t="shared" si="11"/>
        <v>220.00950187030088</v>
      </c>
    </row>
    <row r="125" spans="1:18" ht="12.75">
      <c r="A125" s="198">
        <v>-1.79999999999997</v>
      </c>
      <c r="B125" s="99">
        <f t="shared" si="8"/>
        <v>204.453102335058</v>
      </c>
      <c r="C125" s="103">
        <f t="shared" si="9"/>
        <v>0.9640696808870719</v>
      </c>
      <c r="D125" s="102">
        <f t="shared" si="10"/>
        <v>0.0359303191129281</v>
      </c>
      <c r="E125" s="105">
        <f t="shared" si="6"/>
        <v>1</v>
      </c>
      <c r="P125" s="97">
        <v>60000</v>
      </c>
      <c r="Q125" s="107">
        <f t="shared" si="7"/>
        <v>1</v>
      </c>
      <c r="R125" s="109">
        <f t="shared" si="11"/>
        <v>221.85832121374878</v>
      </c>
    </row>
    <row r="126" spans="1:18" ht="12.75">
      <c r="A126" s="198">
        <v>-1.78999999999997</v>
      </c>
      <c r="B126" s="99">
        <f t="shared" si="8"/>
        <v>205.1047819620379</v>
      </c>
      <c r="C126" s="103">
        <f t="shared" si="9"/>
        <v>0.9632730443012713</v>
      </c>
      <c r="D126" s="102">
        <f t="shared" si="10"/>
        <v>0.03672695569872875</v>
      </c>
      <c r="E126" s="105">
        <f t="shared" si="6"/>
        <v>1</v>
      </c>
      <c r="P126" s="97">
        <v>60500</v>
      </c>
      <c r="Q126" s="107">
        <f t="shared" si="7"/>
        <v>1</v>
      </c>
      <c r="R126" s="109">
        <f t="shared" si="11"/>
        <v>223.70714055719668</v>
      </c>
    </row>
    <row r="127" spans="1:18" ht="12.75">
      <c r="A127" s="198">
        <v>-1.77999999999997</v>
      </c>
      <c r="B127" s="99">
        <f t="shared" si="8"/>
        <v>205.7585387711753</v>
      </c>
      <c r="C127" s="103">
        <f t="shared" si="9"/>
        <v>0.9624620196514808</v>
      </c>
      <c r="D127" s="102">
        <f t="shared" si="10"/>
        <v>0.037537980348519184</v>
      </c>
      <c r="E127" s="105">
        <f t="shared" si="6"/>
        <v>1</v>
      </c>
      <c r="P127" s="97">
        <v>61000</v>
      </c>
      <c r="Q127" s="107">
        <f t="shared" si="7"/>
        <v>1</v>
      </c>
      <c r="R127" s="109">
        <f t="shared" si="11"/>
        <v>225.55595990064458</v>
      </c>
    </row>
    <row r="128" spans="1:18" ht="12.75">
      <c r="A128" s="198">
        <v>-1.76999999999997</v>
      </c>
      <c r="B128" s="99">
        <f t="shared" si="8"/>
        <v>206.41437938333965</v>
      </c>
      <c r="C128" s="103">
        <f t="shared" si="9"/>
        <v>0.9616364296371263</v>
      </c>
      <c r="D128" s="102">
        <f t="shared" si="10"/>
        <v>0.038363570362873745</v>
      </c>
      <c r="E128" s="105">
        <f t="shared" si="6"/>
        <v>1</v>
      </c>
      <c r="P128" s="97">
        <v>61500</v>
      </c>
      <c r="Q128" s="107">
        <f t="shared" si="7"/>
        <v>1</v>
      </c>
      <c r="R128" s="109">
        <f t="shared" si="11"/>
        <v>227.40477924409248</v>
      </c>
    </row>
    <row r="129" spans="1:18" ht="12.75">
      <c r="A129" s="198">
        <v>-1.75999999999997</v>
      </c>
      <c r="B129" s="99">
        <f t="shared" si="8"/>
        <v>207.0723104405041</v>
      </c>
      <c r="C129" s="103">
        <f t="shared" si="9"/>
        <v>0.9607960967125148</v>
      </c>
      <c r="D129" s="102">
        <f t="shared" si="10"/>
        <v>0.03920390328748524</v>
      </c>
      <c r="E129" s="105">
        <f t="shared" si="6"/>
        <v>1</v>
      </c>
      <c r="P129" s="97">
        <v>62000</v>
      </c>
      <c r="Q129" s="107">
        <f t="shared" si="7"/>
        <v>1</v>
      </c>
      <c r="R129" s="109">
        <f t="shared" si="11"/>
        <v>229.25359858754038</v>
      </c>
    </row>
    <row r="130" spans="1:18" ht="12.75">
      <c r="A130" s="198">
        <v>-1.74999999999997</v>
      </c>
      <c r="B130" s="99">
        <f t="shared" si="8"/>
        <v>207.73233860581206</v>
      </c>
      <c r="C130" s="103">
        <f t="shared" si="9"/>
        <v>0.9599408431361803</v>
      </c>
      <c r="D130" s="102">
        <f t="shared" si="10"/>
        <v>0.04005915686381967</v>
      </c>
      <c r="E130" s="105">
        <f t="shared" si="6"/>
        <v>1</v>
      </c>
      <c r="P130" s="97">
        <v>62500</v>
      </c>
      <c r="Q130" s="107">
        <f t="shared" si="7"/>
        <v>1</v>
      </c>
      <c r="R130" s="109">
        <f t="shared" si="11"/>
        <v>231.10241793098828</v>
      </c>
    </row>
    <row r="131" spans="1:18" ht="12.75">
      <c r="A131" s="198">
        <v>-1.73999999999997</v>
      </c>
      <c r="B131" s="99">
        <f t="shared" si="8"/>
        <v>208.3944705636458</v>
      </c>
      <c r="C131" s="103">
        <f t="shared" si="9"/>
        <v>0.95907049102119</v>
      </c>
      <c r="D131" s="102">
        <f t="shared" si="10"/>
        <v>0.04092950897880998</v>
      </c>
      <c r="E131" s="105">
        <f t="shared" si="6"/>
        <v>1</v>
      </c>
      <c r="P131" s="97">
        <v>63000</v>
      </c>
      <c r="Q131" s="107">
        <f t="shared" si="7"/>
        <v>1</v>
      </c>
      <c r="R131" s="109">
        <f t="shared" si="11"/>
        <v>232.95123727443618</v>
      </c>
    </row>
    <row r="132" spans="1:18" ht="12.75">
      <c r="A132" s="198">
        <v>-1.72999999999997</v>
      </c>
      <c r="B132" s="99">
        <f t="shared" si="8"/>
        <v>209.05871301969339</v>
      </c>
      <c r="C132" s="103">
        <f t="shared" si="9"/>
        <v>0.9581848623864023</v>
      </c>
      <c r="D132" s="102">
        <f t="shared" si="10"/>
        <v>0.041815137613597675</v>
      </c>
      <c r="E132" s="105">
        <f t="shared" si="6"/>
        <v>1</v>
      </c>
      <c r="P132" s="97">
        <v>63500</v>
      </c>
      <c r="Q132" s="107">
        <f t="shared" si="7"/>
        <v>1</v>
      </c>
      <c r="R132" s="109">
        <f t="shared" si="11"/>
        <v>234.80005661788408</v>
      </c>
    </row>
    <row r="133" spans="1:18" ht="12.75">
      <c r="A133" s="198">
        <v>-1.71999999999997</v>
      </c>
      <c r="B133" s="99">
        <f t="shared" si="8"/>
        <v>209.72507270101679</v>
      </c>
      <c r="C133" s="103">
        <f t="shared" si="9"/>
        <v>0.9572837792086684</v>
      </c>
      <c r="D133" s="102">
        <f t="shared" si="10"/>
        <v>0.04271622079133164</v>
      </c>
      <c r="E133" s="105">
        <f aca="true" t="shared" si="12" ref="E133:E196">$P$3</f>
        <v>1</v>
      </c>
      <c r="P133" s="97">
        <v>64000</v>
      </c>
      <c r="Q133" s="107">
        <f aca="true" t="shared" si="13" ref="Q133:Q196">+$R$3</f>
        <v>1</v>
      </c>
      <c r="R133" s="109">
        <f t="shared" si="11"/>
        <v>236.64887596133198</v>
      </c>
    </row>
    <row r="134" spans="1:18" ht="12.75">
      <c r="A134" s="198">
        <v>-1.70999999999997</v>
      </c>
      <c r="B134" s="99">
        <f aca="true" t="shared" si="14" ref="B134:B197">EXP(A134*SQRT($H$10)+SUMPRODUCT($H$20:$H$39,$N$20:$N$39))</f>
        <v>210.39355635611997</v>
      </c>
      <c r="C134" s="103">
        <f aca="true" t="shared" si="15" ref="C134:C197">1-(NORMDIST(A134*SQRT($H$10),0,SQRT($H$10),TRUE))</f>
        <v>0.9563670634759653</v>
      </c>
      <c r="D134" s="102">
        <f aca="true" t="shared" si="16" ref="D134:D197">1-C134</f>
        <v>0.04363293652403466</v>
      </c>
      <c r="E134" s="105">
        <f t="shared" si="12"/>
        <v>1</v>
      </c>
      <c r="P134" s="97">
        <v>64500</v>
      </c>
      <c r="Q134" s="107">
        <f t="shared" si="13"/>
        <v>1</v>
      </c>
      <c r="R134" s="109">
        <f t="shared" si="11"/>
        <v>238.49769530477988</v>
      </c>
    </row>
    <row r="135" spans="1:18" ht="12.75">
      <c r="A135" s="198">
        <v>-1.69999999999997</v>
      </c>
      <c r="B135" s="99">
        <f t="shared" si="14"/>
        <v>211.06417075501753</v>
      </c>
      <c r="C135" s="103">
        <f t="shared" si="15"/>
        <v>0.9554345372414541</v>
      </c>
      <c r="D135" s="102">
        <f t="shared" si="16"/>
        <v>0.04456546275854589</v>
      </c>
      <c r="E135" s="105">
        <f t="shared" si="12"/>
        <v>1</v>
      </c>
      <c r="P135" s="97">
        <v>65000</v>
      </c>
      <c r="Q135" s="107">
        <f t="shared" si="13"/>
        <v>1</v>
      </c>
      <c r="R135" s="109">
        <f t="shared" si="11"/>
        <v>240.34651464822778</v>
      </c>
    </row>
    <row r="136" spans="1:18" ht="12.75">
      <c r="A136" s="198">
        <v>-1.68999999999997</v>
      </c>
      <c r="B136" s="99">
        <f t="shared" si="14"/>
        <v>211.7369226893024</v>
      </c>
      <c r="C136" s="103">
        <f t="shared" si="15"/>
        <v>0.9544860226784474</v>
      </c>
      <c r="D136" s="102">
        <f t="shared" si="16"/>
        <v>0.0455139773215526</v>
      </c>
      <c r="E136" s="105">
        <f t="shared" si="12"/>
        <v>1</v>
      </c>
      <c r="P136" s="97">
        <v>65500</v>
      </c>
      <c r="Q136" s="107">
        <f t="shared" si="13"/>
        <v>1</v>
      </c>
      <c r="R136" s="109">
        <f aca="true" t="shared" si="17" ref="R136:R199">R135+$R$6</f>
        <v>242.19533399167568</v>
      </c>
    </row>
    <row r="137" spans="1:18" ht="12.75">
      <c r="A137" s="198">
        <v>-1.67999999999997</v>
      </c>
      <c r="B137" s="99">
        <f t="shared" si="14"/>
        <v>212.41181897221574</v>
      </c>
      <c r="C137" s="103">
        <f t="shared" si="15"/>
        <v>0.953521342136277</v>
      </c>
      <c r="D137" s="102">
        <f t="shared" si="16"/>
        <v>0.04647865786372296</v>
      </c>
      <c r="E137" s="105">
        <f t="shared" si="12"/>
        <v>1</v>
      </c>
      <c r="P137" s="97">
        <v>66000</v>
      </c>
      <c r="Q137" s="107">
        <f t="shared" si="13"/>
        <v>1</v>
      </c>
      <c r="R137" s="109">
        <f t="shared" si="17"/>
        <v>244.04415333512358</v>
      </c>
    </row>
    <row r="138" spans="1:18" ht="12.75">
      <c r="A138" s="198">
        <v>-1.66999999999997</v>
      </c>
      <c r="B138" s="99">
        <f t="shared" si="14"/>
        <v>213.0888664387153</v>
      </c>
      <c r="C138" s="103">
        <f t="shared" si="15"/>
        <v>0.9525403181970498</v>
      </c>
      <c r="D138" s="102">
        <f t="shared" si="16"/>
        <v>0.04745968180295024</v>
      </c>
      <c r="E138" s="105">
        <f t="shared" si="12"/>
        <v>1</v>
      </c>
      <c r="P138" s="97">
        <v>66500</v>
      </c>
      <c r="Q138" s="107">
        <f t="shared" si="13"/>
        <v>1</v>
      </c>
      <c r="R138" s="109">
        <f t="shared" si="17"/>
        <v>245.89297267857148</v>
      </c>
    </row>
    <row r="139" spans="1:18" ht="12.75">
      <c r="A139" s="198">
        <v>-1.65999999999997</v>
      </c>
      <c r="B139" s="99">
        <f t="shared" si="14"/>
        <v>213.76807194554482</v>
      </c>
      <c r="C139" s="103">
        <f t="shared" si="15"/>
        <v>0.9515427737332741</v>
      </c>
      <c r="D139" s="102">
        <f t="shared" si="16"/>
        <v>0.048457226266725884</v>
      </c>
      <c r="E139" s="105">
        <f t="shared" si="12"/>
        <v>1</v>
      </c>
      <c r="P139" s="97">
        <v>67000</v>
      </c>
      <c r="Q139" s="107">
        <f t="shared" si="13"/>
        <v>1</v>
      </c>
      <c r="R139" s="109">
        <f t="shared" si="17"/>
        <v>247.74179202201938</v>
      </c>
    </row>
    <row r="140" spans="1:18" ht="12.75">
      <c r="A140" s="198">
        <v>-1.64999999999997</v>
      </c>
      <c r="B140" s="99">
        <f t="shared" si="14"/>
        <v>214.44944237130332</v>
      </c>
      <c r="C140" s="103">
        <f t="shared" si="15"/>
        <v>0.9505285319663488</v>
      </c>
      <c r="D140" s="102">
        <f t="shared" si="16"/>
        <v>0.04947146803365121</v>
      </c>
      <c r="E140" s="105">
        <f t="shared" si="12"/>
        <v>1</v>
      </c>
      <c r="P140" s="97">
        <v>67500</v>
      </c>
      <c r="Q140" s="107">
        <f t="shared" si="13"/>
        <v>1</v>
      </c>
      <c r="R140" s="109">
        <f t="shared" si="17"/>
        <v>249.59061136546728</v>
      </c>
    </row>
    <row r="141" spans="1:18" ht="12.75">
      <c r="A141" s="198">
        <v>-1.63999999999997</v>
      </c>
      <c r="B141" s="99">
        <f t="shared" si="14"/>
        <v>215.13298461651488</v>
      </c>
      <c r="C141" s="103">
        <f t="shared" si="15"/>
        <v>0.9494974165258931</v>
      </c>
      <c r="D141" s="102">
        <f t="shared" si="16"/>
        <v>0.050502583474106855</v>
      </c>
      <c r="E141" s="105">
        <f t="shared" si="12"/>
        <v>1</v>
      </c>
      <c r="P141" s="97">
        <v>68000</v>
      </c>
      <c r="Q141" s="107">
        <f t="shared" si="13"/>
        <v>1</v>
      </c>
      <c r="R141" s="109">
        <f t="shared" si="17"/>
        <v>251.43943070891518</v>
      </c>
    </row>
    <row r="142" spans="1:18" ht="12.75">
      <c r="A142" s="198">
        <v>-1.62999999999997</v>
      </c>
      <c r="B142" s="99">
        <f t="shared" si="14"/>
        <v>215.81870560369873</v>
      </c>
      <c r="C142" s="103">
        <f t="shared" si="15"/>
        <v>0.9484492515099074</v>
      </c>
      <c r="D142" s="102">
        <f t="shared" si="16"/>
        <v>0.05155074849009256</v>
      </c>
      <c r="E142" s="105">
        <f t="shared" si="12"/>
        <v>1</v>
      </c>
      <c r="P142" s="97">
        <v>68500</v>
      </c>
      <c r="Q142" s="107">
        <f t="shared" si="13"/>
        <v>1</v>
      </c>
      <c r="R142" s="109">
        <f t="shared" si="17"/>
        <v>253.28825005236308</v>
      </c>
    </row>
    <row r="143" spans="1:18" ht="12.75">
      <c r="A143" s="198">
        <v>-1.61999999999997</v>
      </c>
      <c r="B143" s="99">
        <f t="shared" si="14"/>
        <v>216.50661227743856</v>
      </c>
      <c r="C143" s="103">
        <f t="shared" si="15"/>
        <v>0.9473838615457447</v>
      </c>
      <c r="D143" s="102">
        <f t="shared" si="16"/>
        <v>0.05261613845425528</v>
      </c>
      <c r="E143" s="105">
        <f t="shared" si="12"/>
        <v>1</v>
      </c>
      <c r="P143" s="97">
        <v>69000</v>
      </c>
      <c r="Q143" s="107">
        <f t="shared" si="13"/>
        <v>1</v>
      </c>
      <c r="R143" s="109">
        <f t="shared" si="17"/>
        <v>255.13706939581098</v>
      </c>
    </row>
    <row r="144" spans="1:18" ht="12.75">
      <c r="A144" s="198">
        <v>-1.60999999999997</v>
      </c>
      <c r="B144" s="99">
        <f t="shared" si="14"/>
        <v>217.19671160445398</v>
      </c>
      <c r="C144" s="103">
        <f t="shared" si="15"/>
        <v>0.946301071851877</v>
      </c>
      <c r="D144" s="102">
        <f t="shared" si="16"/>
        <v>0.05369892814812305</v>
      </c>
      <c r="E144" s="105">
        <f t="shared" si="12"/>
        <v>1</v>
      </c>
      <c r="P144" s="97">
        <v>69500</v>
      </c>
      <c r="Q144" s="107">
        <f t="shared" si="13"/>
        <v>1</v>
      </c>
      <c r="R144" s="109">
        <f t="shared" si="17"/>
        <v>256.9858887392589</v>
      </c>
    </row>
    <row r="145" spans="1:18" ht="12.75">
      <c r="A145" s="198">
        <v>-1.59999999999997</v>
      </c>
      <c r="B145" s="99">
        <f t="shared" si="14"/>
        <v>217.88901057367036</v>
      </c>
      <c r="C145" s="103">
        <f t="shared" si="15"/>
        <v>0.9452007083004387</v>
      </c>
      <c r="D145" s="102">
        <f t="shared" si="16"/>
        <v>0.054799291699561326</v>
      </c>
      <c r="E145" s="105">
        <f t="shared" si="12"/>
        <v>1</v>
      </c>
      <c r="P145" s="97">
        <v>70000</v>
      </c>
      <c r="Q145" s="107">
        <f t="shared" si="13"/>
        <v>1</v>
      </c>
      <c r="R145" s="109">
        <f t="shared" si="17"/>
        <v>258.8347080827068</v>
      </c>
    </row>
    <row r="146" spans="1:18" ht="12.75">
      <c r="A146" s="198">
        <v>-1.58999999999997</v>
      </c>
      <c r="B146" s="99">
        <f t="shared" si="14"/>
        <v>218.58351619628968</v>
      </c>
      <c r="C146" s="103">
        <f t="shared" si="15"/>
        <v>0.9440825974805271</v>
      </c>
      <c r="D146" s="102">
        <f t="shared" si="16"/>
        <v>0.05591740251947286</v>
      </c>
      <c r="E146" s="105">
        <f t="shared" si="12"/>
        <v>1</v>
      </c>
      <c r="P146" s="97">
        <v>70500</v>
      </c>
      <c r="Q146" s="107">
        <f t="shared" si="13"/>
        <v>1</v>
      </c>
      <c r="R146" s="109">
        <f t="shared" si="17"/>
        <v>260.68352742615474</v>
      </c>
    </row>
    <row r="147" spans="1:18" ht="12.75">
      <c r="A147" s="198">
        <v>-1.57999999999997</v>
      </c>
      <c r="B147" s="99">
        <f t="shared" si="14"/>
        <v>219.28023550586175</v>
      </c>
      <c r="C147" s="103">
        <f t="shared" si="15"/>
        <v>0.9429465667622424</v>
      </c>
      <c r="D147" s="102">
        <f t="shared" si="16"/>
        <v>0.05705343323775758</v>
      </c>
      <c r="E147" s="105">
        <f t="shared" si="12"/>
        <v>1</v>
      </c>
      <c r="P147" s="97">
        <v>71000</v>
      </c>
      <c r="Q147" s="107">
        <f t="shared" si="13"/>
        <v>1</v>
      </c>
      <c r="R147" s="109">
        <f t="shared" si="17"/>
        <v>262.53234676960267</v>
      </c>
    </row>
    <row r="148" spans="1:18" ht="12.75">
      <c r="A148" s="198">
        <v>-1.56999999999997</v>
      </c>
      <c r="B148" s="99">
        <f t="shared" si="14"/>
        <v>219.97917555835545</v>
      </c>
      <c r="C148" s="103">
        <f t="shared" si="15"/>
        <v>0.9417924443614435</v>
      </c>
      <c r="D148" s="102">
        <f t="shared" si="16"/>
        <v>0.05820755563855651</v>
      </c>
      <c r="E148" s="105">
        <f t="shared" si="12"/>
        <v>1</v>
      </c>
      <c r="P148" s="97">
        <v>71500</v>
      </c>
      <c r="Q148" s="107">
        <f t="shared" si="13"/>
        <v>1</v>
      </c>
      <c r="R148" s="109">
        <f t="shared" si="17"/>
        <v>264.3811661130506</v>
      </c>
    </row>
    <row r="149" spans="1:18" ht="12.75">
      <c r="A149" s="198">
        <v>-1.55999999999997</v>
      </c>
      <c r="B149" s="99">
        <f t="shared" si="14"/>
        <v>220.68034343222942</v>
      </c>
      <c r="C149" s="103">
        <f t="shared" si="15"/>
        <v>0.9406200594052034</v>
      </c>
      <c r="D149" s="102">
        <f t="shared" si="16"/>
        <v>0.059379940594796565</v>
      </c>
      <c r="E149" s="105">
        <f t="shared" si="12"/>
        <v>1</v>
      </c>
      <c r="P149" s="97">
        <v>72000</v>
      </c>
      <c r="Q149" s="107">
        <f t="shared" si="13"/>
        <v>1</v>
      </c>
      <c r="R149" s="109">
        <f t="shared" si="17"/>
        <v>266.2299854564985</v>
      </c>
    </row>
    <row r="150" spans="1:18" ht="12.75">
      <c r="A150" s="198">
        <v>-1.54999999999997</v>
      </c>
      <c r="B150" s="99">
        <f t="shared" si="14"/>
        <v>221.38374622850506</v>
      </c>
      <c r="C150" s="103">
        <f t="shared" si="15"/>
        <v>0.9394292419979374</v>
      </c>
      <c r="D150" s="102">
        <f t="shared" si="16"/>
        <v>0.060570758002062575</v>
      </c>
      <c r="E150" s="105">
        <f t="shared" si="12"/>
        <v>1</v>
      </c>
      <c r="P150" s="97">
        <v>72500</v>
      </c>
      <c r="Q150" s="107">
        <f t="shared" si="13"/>
        <v>1</v>
      </c>
      <c r="R150" s="109">
        <f t="shared" si="17"/>
        <v>268.07880479994645</v>
      </c>
    </row>
    <row r="151" spans="1:18" ht="12.75">
      <c r="A151" s="198">
        <v>-1.53999999999997</v>
      </c>
      <c r="B151" s="99">
        <f t="shared" si="14"/>
        <v>222.08939107083748</v>
      </c>
      <c r="C151" s="103">
        <f t="shared" si="15"/>
        <v>0.9382198232881844</v>
      </c>
      <c r="D151" s="102">
        <f t="shared" si="16"/>
        <v>0.06178017671181557</v>
      </c>
      <c r="E151" s="105">
        <f t="shared" si="12"/>
        <v>1</v>
      </c>
      <c r="P151" s="97">
        <v>73000</v>
      </c>
      <c r="Q151" s="107">
        <f t="shared" si="13"/>
        <v>1</v>
      </c>
      <c r="R151" s="109">
        <f t="shared" si="17"/>
        <v>269.9276241433944</v>
      </c>
    </row>
    <row r="152" spans="1:18" ht="12.75">
      <c r="A152" s="198">
        <v>-1.52999999999997</v>
      </c>
      <c r="B152" s="99">
        <f t="shared" si="14"/>
        <v>222.79728510558806</v>
      </c>
      <c r="C152" s="103">
        <f t="shared" si="15"/>
        <v>0.9369916355360178</v>
      </c>
      <c r="D152" s="102">
        <f t="shared" si="16"/>
        <v>0.06300836446398217</v>
      </c>
      <c r="E152" s="105">
        <f t="shared" si="12"/>
        <v>1</v>
      </c>
      <c r="P152" s="97">
        <v>73500</v>
      </c>
      <c r="Q152" s="107">
        <f t="shared" si="13"/>
        <v>1</v>
      </c>
      <c r="R152" s="109">
        <f t="shared" si="17"/>
        <v>271.7764434868423</v>
      </c>
    </row>
    <row r="153" spans="1:18" ht="12.75">
      <c r="A153" s="198">
        <v>-1.51999999999997</v>
      </c>
      <c r="B153" s="99">
        <f t="shared" si="14"/>
        <v>223.50743550189654</v>
      </c>
      <c r="C153" s="103">
        <f t="shared" si="15"/>
        <v>0.9357445121810604</v>
      </c>
      <c r="D153" s="102">
        <f t="shared" si="16"/>
        <v>0.06425548781893964</v>
      </c>
      <c r="E153" s="105">
        <f t="shared" si="12"/>
        <v>1</v>
      </c>
      <c r="P153" s="97">
        <v>74000</v>
      </c>
      <c r="Q153" s="107">
        <f t="shared" si="13"/>
        <v>1</v>
      </c>
      <c r="R153" s="109">
        <f t="shared" si="17"/>
        <v>273.62526283029024</v>
      </c>
    </row>
    <row r="154" spans="1:18" ht="12.75">
      <c r="A154" s="198">
        <v>-1.50999999999997</v>
      </c>
      <c r="B154" s="99">
        <f t="shared" si="14"/>
        <v>224.21984945175407</v>
      </c>
      <c r="C154" s="103">
        <f t="shared" si="15"/>
        <v>0.9344782879110797</v>
      </c>
      <c r="D154" s="102">
        <f t="shared" si="16"/>
        <v>0.06552171208892033</v>
      </c>
      <c r="E154" s="105">
        <f t="shared" si="12"/>
        <v>1</v>
      </c>
      <c r="P154" s="97">
        <v>74500</v>
      </c>
      <c r="Q154" s="107">
        <f t="shared" si="13"/>
        <v>1</v>
      </c>
      <c r="R154" s="109">
        <f t="shared" si="17"/>
        <v>275.47408217373817</v>
      </c>
    </row>
    <row r="155" spans="1:18" ht="12.75">
      <c r="A155" s="198">
        <v>-1.49999999999997</v>
      </c>
      <c r="B155" s="99">
        <f t="shared" si="14"/>
        <v>224.93453417007518</v>
      </c>
      <c r="C155" s="103">
        <f t="shared" si="15"/>
        <v>0.933192798731138</v>
      </c>
      <c r="D155" s="102">
        <f t="shared" si="16"/>
        <v>0.06680720126886197</v>
      </c>
      <c r="E155" s="105">
        <f t="shared" si="12"/>
        <v>1</v>
      </c>
      <c r="P155" s="97">
        <v>75000</v>
      </c>
      <c r="Q155" s="107">
        <f t="shared" si="13"/>
        <v>1</v>
      </c>
      <c r="R155" s="109">
        <f t="shared" si="17"/>
        <v>277.3229015171861</v>
      </c>
    </row>
    <row r="156" spans="1:18" ht="12.75">
      <c r="A156" s="198">
        <v>-1.48999999999997</v>
      </c>
      <c r="B156" s="99">
        <f t="shared" si="14"/>
        <v>225.65149689477192</v>
      </c>
      <c r="C156" s="103">
        <f t="shared" si="15"/>
        <v>0.9318878820332706</v>
      </c>
      <c r="D156" s="102">
        <f t="shared" si="16"/>
        <v>0.06811211796672945</v>
      </c>
      <c r="E156" s="105">
        <f t="shared" si="12"/>
        <v>1</v>
      </c>
      <c r="P156" s="97">
        <v>75500</v>
      </c>
      <c r="Q156" s="107">
        <f t="shared" si="13"/>
        <v>1</v>
      </c>
      <c r="R156" s="109">
        <f t="shared" si="17"/>
        <v>279.171720860634</v>
      </c>
    </row>
    <row r="157" spans="1:18" ht="12.75">
      <c r="A157" s="198">
        <v>-1.47999999999997</v>
      </c>
      <c r="B157" s="99">
        <f t="shared" si="14"/>
        <v>226.3707448868266</v>
      </c>
      <c r="C157" s="103">
        <f t="shared" si="15"/>
        <v>0.9305633766666643</v>
      </c>
      <c r="D157" s="102">
        <f t="shared" si="16"/>
        <v>0.06943662333333567</v>
      </c>
      <c r="E157" s="105">
        <f t="shared" si="12"/>
        <v>1</v>
      </c>
      <c r="P157" s="97">
        <v>76000</v>
      </c>
      <c r="Q157" s="107">
        <f t="shared" si="13"/>
        <v>1</v>
      </c>
      <c r="R157" s="109">
        <f t="shared" si="17"/>
        <v>281.02054020408195</v>
      </c>
    </row>
    <row r="158" spans="1:18" ht="12.75">
      <c r="A158" s="198">
        <v>-1.46999999999996</v>
      </c>
      <c r="B158" s="99">
        <f t="shared" si="14"/>
        <v>227.09228543036608</v>
      </c>
      <c r="C158" s="103">
        <f t="shared" si="15"/>
        <v>0.9292191230083091</v>
      </c>
      <c r="D158" s="102">
        <f t="shared" si="16"/>
        <v>0.07078087699169089</v>
      </c>
      <c r="E158" s="105">
        <f t="shared" si="12"/>
        <v>1</v>
      </c>
      <c r="P158" s="97">
        <v>76500</v>
      </c>
      <c r="Q158" s="107">
        <f t="shared" si="13"/>
        <v>1</v>
      </c>
      <c r="R158" s="109">
        <f t="shared" si="17"/>
        <v>282.8693595475299</v>
      </c>
    </row>
    <row r="159" spans="1:18" ht="12.75">
      <c r="A159" s="198">
        <v>-1.45999999999996</v>
      </c>
      <c r="B159" s="99">
        <f t="shared" si="14"/>
        <v>227.8161258327325</v>
      </c>
      <c r="C159" s="103">
        <f t="shared" si="15"/>
        <v>0.9278549630341008</v>
      </c>
      <c r="D159" s="102">
        <f t="shared" si="16"/>
        <v>0.07214503696589925</v>
      </c>
      <c r="E159" s="105">
        <f t="shared" si="12"/>
        <v>1</v>
      </c>
      <c r="P159" s="97">
        <v>77000</v>
      </c>
      <c r="Q159" s="107">
        <f t="shared" si="13"/>
        <v>1</v>
      </c>
      <c r="R159" s="109">
        <f t="shared" si="17"/>
        <v>284.7181788909778</v>
      </c>
    </row>
    <row r="160" spans="1:18" ht="12.75">
      <c r="A160" s="198">
        <v>-1.44999999999996</v>
      </c>
      <c r="B160" s="99">
        <f t="shared" si="14"/>
        <v>228.542273424562</v>
      </c>
      <c r="C160" s="103">
        <f t="shared" si="15"/>
        <v>0.926470740390346</v>
      </c>
      <c r="D160" s="102">
        <f t="shared" si="16"/>
        <v>0.07352925960965395</v>
      </c>
      <c r="E160" s="105">
        <f t="shared" si="12"/>
        <v>1</v>
      </c>
      <c r="P160" s="97">
        <v>77500</v>
      </c>
      <c r="Q160" s="107">
        <f t="shared" si="13"/>
        <v>1</v>
      </c>
      <c r="R160" s="109">
        <f t="shared" si="17"/>
        <v>286.56699823442574</v>
      </c>
    </row>
    <row r="161" spans="1:18" ht="12.75">
      <c r="A161" s="198">
        <v>-1.43999999999996</v>
      </c>
      <c r="B161" s="99">
        <f t="shared" si="14"/>
        <v>229.27073555985586</v>
      </c>
      <c r="C161" s="103">
        <f t="shared" si="15"/>
        <v>0.9250663004656673</v>
      </c>
      <c r="D161" s="102">
        <f t="shared" si="16"/>
        <v>0.07493369953433271</v>
      </c>
      <c r="E161" s="105">
        <f t="shared" si="12"/>
        <v>1</v>
      </c>
      <c r="P161" s="97">
        <v>78000</v>
      </c>
      <c r="Q161" s="107">
        <f t="shared" si="13"/>
        <v>1</v>
      </c>
      <c r="R161" s="109">
        <f t="shared" si="17"/>
        <v>288.41581757787367</v>
      </c>
    </row>
    <row r="162" spans="1:18" ht="12.75">
      <c r="A162" s="198">
        <v>-1.42999999999996</v>
      </c>
      <c r="B162" s="99">
        <f t="shared" si="14"/>
        <v>230.0015196160557</v>
      </c>
      <c r="C162" s="103">
        <f t="shared" si="15"/>
        <v>0.9236414904632552</v>
      </c>
      <c r="D162" s="102">
        <f t="shared" si="16"/>
        <v>0.07635850953674483</v>
      </c>
      <c r="E162" s="105">
        <f t="shared" si="12"/>
        <v>1</v>
      </c>
      <c r="P162" s="97">
        <v>78500</v>
      </c>
      <c r="Q162" s="107">
        <f t="shared" si="13"/>
        <v>1</v>
      </c>
      <c r="R162" s="109">
        <f t="shared" si="17"/>
        <v>290.2646369213216</v>
      </c>
    </row>
    <row r="163" spans="1:18" ht="12.75">
      <c r="A163" s="198">
        <v>-1.41999999999996</v>
      </c>
      <c r="B163" s="99">
        <f t="shared" si="14"/>
        <v>230.73463299411833</v>
      </c>
      <c r="C163" s="103">
        <f t="shared" si="15"/>
        <v>0.9221961594734478</v>
      </c>
      <c r="D163" s="102">
        <f t="shared" si="16"/>
        <v>0.0778038405265522</v>
      </c>
      <c r="E163" s="105">
        <f t="shared" si="12"/>
        <v>1</v>
      </c>
      <c r="P163" s="97">
        <v>79000</v>
      </c>
      <c r="Q163" s="107">
        <f t="shared" si="13"/>
        <v>1</v>
      </c>
      <c r="R163" s="109">
        <f t="shared" si="17"/>
        <v>292.1134562647695</v>
      </c>
    </row>
    <row r="164" spans="1:18" ht="12.75">
      <c r="A164" s="198">
        <v>-1.40999999999996</v>
      </c>
      <c r="B164" s="99">
        <f t="shared" si="14"/>
        <v>231.47008311859005</v>
      </c>
      <c r="C164" s="103">
        <f t="shared" si="15"/>
        <v>0.9207301585466017</v>
      </c>
      <c r="D164" s="102">
        <f t="shared" si="16"/>
        <v>0.07926984145339833</v>
      </c>
      <c r="E164" s="105">
        <f t="shared" si="12"/>
        <v>1</v>
      </c>
      <c r="P164" s="97">
        <v>79500</v>
      </c>
      <c r="Q164" s="107">
        <f t="shared" si="13"/>
        <v>1</v>
      </c>
      <c r="R164" s="109">
        <f t="shared" si="17"/>
        <v>293.96227560821745</v>
      </c>
    </row>
    <row r="165" spans="1:18" ht="12.75">
      <c r="A165" s="198">
        <v>-1.39999999999996</v>
      </c>
      <c r="B165" s="99">
        <f t="shared" si="14"/>
        <v>232.20787743768295</v>
      </c>
      <c r="C165" s="103">
        <f t="shared" si="15"/>
        <v>0.9192433407662229</v>
      </c>
      <c r="D165" s="102">
        <f t="shared" si="16"/>
        <v>0.08075665923377706</v>
      </c>
      <c r="E165" s="105">
        <f t="shared" si="12"/>
        <v>1</v>
      </c>
      <c r="P165" s="97">
        <v>80000</v>
      </c>
      <c r="Q165" s="107">
        <f t="shared" si="13"/>
        <v>1</v>
      </c>
      <c r="R165" s="109">
        <f t="shared" si="17"/>
        <v>295.8110949516654</v>
      </c>
    </row>
    <row r="166" spans="1:18" ht="12.75">
      <c r="A166" s="198">
        <v>-1.38999999999996</v>
      </c>
      <c r="B166" s="99">
        <f t="shared" si="14"/>
        <v>232.94802342334955</v>
      </c>
      <c r="C166" s="103">
        <f t="shared" si="15"/>
        <v>0.917735561322325</v>
      </c>
      <c r="D166" s="102">
        <f t="shared" si="16"/>
        <v>0.08226443867767497</v>
      </c>
      <c r="E166" s="105">
        <f t="shared" si="12"/>
        <v>1</v>
      </c>
      <c r="P166" s="97">
        <v>80500</v>
      </c>
      <c r="Q166" s="107">
        <f t="shared" si="13"/>
        <v>1</v>
      </c>
      <c r="R166" s="109">
        <f t="shared" si="17"/>
        <v>297.6599142951133</v>
      </c>
    </row>
    <row r="167" spans="1:18" ht="12.75">
      <c r="A167" s="198">
        <v>-1.37999999999996</v>
      </c>
      <c r="B167" s="99">
        <f t="shared" si="14"/>
        <v>233.69052857135875</v>
      </c>
      <c r="C167" s="103">
        <f t="shared" si="15"/>
        <v>0.9162066775849796</v>
      </c>
      <c r="D167" s="102">
        <f t="shared" si="16"/>
        <v>0.08379332241502035</v>
      </c>
      <c r="E167" s="105">
        <f t="shared" si="12"/>
        <v>1</v>
      </c>
      <c r="P167" s="97">
        <v>81000</v>
      </c>
      <c r="Q167" s="107">
        <f t="shared" si="13"/>
        <v>1</v>
      </c>
      <c r="R167" s="109">
        <f t="shared" si="17"/>
        <v>299.50873363856124</v>
      </c>
    </row>
    <row r="168" spans="1:18" ht="12.75">
      <c r="A168" s="198">
        <v>-1.36999999999996</v>
      </c>
      <c r="B168" s="99">
        <f t="shared" si="14"/>
        <v>234.43540040137157</v>
      </c>
      <c r="C168" s="103">
        <f t="shared" si="15"/>
        <v>0.9146565491780267</v>
      </c>
      <c r="D168" s="102">
        <f t="shared" si="16"/>
        <v>0.08534345082197325</v>
      </c>
      <c r="E168" s="105">
        <f t="shared" si="12"/>
        <v>1</v>
      </c>
      <c r="P168" s="97">
        <v>81500</v>
      </c>
      <c r="Q168" s="107">
        <f t="shared" si="13"/>
        <v>1</v>
      </c>
      <c r="R168" s="109">
        <f t="shared" si="17"/>
        <v>301.35755298200917</v>
      </c>
    </row>
    <row r="169" spans="1:18" ht="12.75">
      <c r="A169" s="198">
        <v>-1.35999999999996</v>
      </c>
      <c r="B169" s="99">
        <f t="shared" si="14"/>
        <v>235.1826464570177</v>
      </c>
      <c r="C169" s="103">
        <f t="shared" si="15"/>
        <v>0.9130850380529086</v>
      </c>
      <c r="D169" s="102">
        <f t="shared" si="16"/>
        <v>0.08691496194709136</v>
      </c>
      <c r="E169" s="105">
        <f t="shared" si="12"/>
        <v>1</v>
      </c>
      <c r="P169" s="97">
        <v>82000</v>
      </c>
      <c r="Q169" s="107">
        <f t="shared" si="13"/>
        <v>1</v>
      </c>
      <c r="R169" s="109">
        <f t="shared" si="17"/>
        <v>303.2063723254571</v>
      </c>
    </row>
    <row r="170" spans="1:18" ht="12.75">
      <c r="A170" s="198">
        <v>-1.34999999999996</v>
      </c>
      <c r="B170" s="99">
        <f t="shared" si="14"/>
        <v>235.932274305971</v>
      </c>
      <c r="C170" s="103">
        <f t="shared" si="15"/>
        <v>0.9114920085625915</v>
      </c>
      <c r="D170" s="102">
        <f t="shared" si="16"/>
        <v>0.0885079914374085</v>
      </c>
      <c r="E170" s="105">
        <f t="shared" si="12"/>
        <v>1</v>
      </c>
      <c r="P170" s="97">
        <v>82500</v>
      </c>
      <c r="Q170" s="107">
        <f t="shared" si="13"/>
        <v>1</v>
      </c>
      <c r="R170" s="109">
        <f t="shared" si="17"/>
        <v>305.055191668905</v>
      </c>
    </row>
    <row r="171" spans="1:18" ht="12.75">
      <c r="A171" s="198">
        <v>-1.33999999999996</v>
      </c>
      <c r="B171" s="99">
        <f t="shared" si="14"/>
        <v>236.68429154002723</v>
      </c>
      <c r="C171" s="103">
        <f t="shared" si="15"/>
        <v>0.909877327535541</v>
      </c>
      <c r="D171" s="102">
        <f t="shared" si="16"/>
        <v>0.09012267246445904</v>
      </c>
      <c r="E171" s="105">
        <f t="shared" si="12"/>
        <v>1</v>
      </c>
      <c r="P171" s="97">
        <v>83000</v>
      </c>
      <c r="Q171" s="107">
        <f t="shared" si="13"/>
        <v>1</v>
      </c>
      <c r="R171" s="109">
        <f t="shared" si="17"/>
        <v>306.90401101235295</v>
      </c>
    </row>
    <row r="172" spans="1:18" ht="12.75">
      <c r="A172" s="198">
        <v>-1.32999999999996</v>
      </c>
      <c r="B172" s="99">
        <f t="shared" si="14"/>
        <v>237.43870577518044</v>
      </c>
      <c r="C172" s="103">
        <f t="shared" si="15"/>
        <v>0.9082408643497126</v>
      </c>
      <c r="D172" s="102">
        <f t="shared" si="16"/>
        <v>0.09175913565028737</v>
      </c>
      <c r="E172" s="105">
        <f t="shared" si="12"/>
        <v>1</v>
      </c>
      <c r="P172" s="97">
        <v>83500</v>
      </c>
      <c r="Q172" s="107">
        <f t="shared" si="13"/>
        <v>1</v>
      </c>
      <c r="R172" s="109">
        <f t="shared" si="17"/>
        <v>308.7528303558009</v>
      </c>
    </row>
    <row r="173" spans="1:18" ht="12.75">
      <c r="A173" s="198">
        <v>-1.31999999999996</v>
      </c>
      <c r="B173" s="99">
        <f t="shared" si="14"/>
        <v>238.1955246517</v>
      </c>
      <c r="C173" s="103">
        <f t="shared" si="15"/>
        <v>0.9065824910065216</v>
      </c>
      <c r="D173" s="102">
        <f t="shared" si="16"/>
        <v>0.09341750899347845</v>
      </c>
      <c r="E173" s="105">
        <f t="shared" si="12"/>
        <v>1</v>
      </c>
      <c r="P173" s="97">
        <v>84000</v>
      </c>
      <c r="Q173" s="107">
        <f t="shared" si="13"/>
        <v>1</v>
      </c>
      <c r="R173" s="109">
        <f t="shared" si="17"/>
        <v>310.6016496992488</v>
      </c>
    </row>
    <row r="174" spans="1:18" ht="12.75">
      <c r="A174" s="198">
        <v>-1.30999999999996</v>
      </c>
      <c r="B174" s="99">
        <f t="shared" si="14"/>
        <v>238.9547558342081</v>
      </c>
      <c r="C174" s="103">
        <f t="shared" si="15"/>
        <v>0.9049020822047542</v>
      </c>
      <c r="D174" s="102">
        <f t="shared" si="16"/>
        <v>0.09509791779524579</v>
      </c>
      <c r="E174" s="105">
        <f t="shared" si="12"/>
        <v>1</v>
      </c>
      <c r="P174" s="97">
        <v>84500</v>
      </c>
      <c r="Q174" s="107">
        <f t="shared" si="13"/>
        <v>1</v>
      </c>
      <c r="R174" s="109">
        <f t="shared" si="17"/>
        <v>312.45046904269674</v>
      </c>
    </row>
    <row r="175" spans="1:18" ht="12.75">
      <c r="A175" s="198">
        <v>-1.29999999999996</v>
      </c>
      <c r="B175" s="99">
        <f t="shared" si="14"/>
        <v>239.7164070117576</v>
      </c>
      <c r="C175" s="103">
        <f t="shared" si="15"/>
        <v>0.9031995154143828</v>
      </c>
      <c r="D175" s="102">
        <f t="shared" si="16"/>
        <v>0.09680048458561719</v>
      </c>
      <c r="E175" s="105">
        <f t="shared" si="12"/>
        <v>1</v>
      </c>
      <c r="P175" s="97">
        <v>85000</v>
      </c>
      <c r="Q175" s="107">
        <f t="shared" si="13"/>
        <v>1</v>
      </c>
      <c r="R175" s="109">
        <f t="shared" si="17"/>
        <v>314.29928838614467</v>
      </c>
    </row>
    <row r="176" spans="1:18" ht="12.75">
      <c r="A176" s="198">
        <v>-1.28999999999996</v>
      </c>
      <c r="B176" s="99">
        <f t="shared" si="14"/>
        <v>240.48048589790906</v>
      </c>
      <c r="C176" s="103">
        <f t="shared" si="15"/>
        <v>0.9014746709502452</v>
      </c>
      <c r="D176" s="102">
        <f t="shared" si="16"/>
        <v>0.09852532904975475</v>
      </c>
      <c r="E176" s="105">
        <f t="shared" si="12"/>
        <v>1</v>
      </c>
      <c r="P176" s="97">
        <v>85500</v>
      </c>
      <c r="Q176" s="107">
        <f t="shared" si="13"/>
        <v>1</v>
      </c>
      <c r="R176" s="109">
        <f t="shared" si="17"/>
        <v>316.1481077295926</v>
      </c>
    </row>
    <row r="177" spans="1:18" ht="12.75">
      <c r="A177" s="198">
        <v>-1.27999999999996</v>
      </c>
      <c r="B177" s="99">
        <f t="shared" si="14"/>
        <v>241.24700023081004</v>
      </c>
      <c r="C177" s="103">
        <f t="shared" si="15"/>
        <v>0.899727432045551</v>
      </c>
      <c r="D177" s="102">
        <f t="shared" si="16"/>
        <v>0.10027256795444905</v>
      </c>
      <c r="E177" s="105">
        <f t="shared" si="12"/>
        <v>1</v>
      </c>
      <c r="P177" s="97">
        <v>86000</v>
      </c>
      <c r="Q177" s="107">
        <f t="shared" si="13"/>
        <v>1</v>
      </c>
      <c r="R177" s="109">
        <f t="shared" si="17"/>
        <v>317.9969270730405</v>
      </c>
    </row>
    <row r="178" spans="1:18" ht="12.75">
      <c r="A178" s="198">
        <v>-1.26999999999996</v>
      </c>
      <c r="B178" s="99">
        <f t="shared" si="14"/>
        <v>242.01595777327267</v>
      </c>
      <c r="C178" s="103">
        <f t="shared" si="15"/>
        <v>0.8979576849251738</v>
      </c>
      <c r="D178" s="102">
        <f t="shared" si="16"/>
        <v>0.1020423150748262</v>
      </c>
      <c r="E178" s="105">
        <f t="shared" si="12"/>
        <v>1</v>
      </c>
      <c r="P178" s="97">
        <v>86500</v>
      </c>
      <c r="Q178" s="107">
        <f t="shared" si="13"/>
        <v>1</v>
      </c>
      <c r="R178" s="109">
        <f t="shared" si="17"/>
        <v>319.84574641648845</v>
      </c>
    </row>
    <row r="179" spans="1:18" ht="12.75">
      <c r="A179" s="198">
        <v>-1.25999999999996</v>
      </c>
      <c r="B179" s="99">
        <f t="shared" si="14"/>
        <v>242.78736631285258</v>
      </c>
      <c r="C179" s="103">
        <f t="shared" si="15"/>
        <v>0.8961653188786924</v>
      </c>
      <c r="D179" s="102">
        <f t="shared" si="16"/>
        <v>0.10383468112130756</v>
      </c>
      <c r="E179" s="105">
        <f t="shared" si="12"/>
        <v>1</v>
      </c>
      <c r="P179" s="97">
        <v>87000</v>
      </c>
      <c r="Q179" s="107">
        <f t="shared" si="13"/>
        <v>1</v>
      </c>
      <c r="R179" s="109">
        <f t="shared" si="17"/>
        <v>321.6945657599364</v>
      </c>
    </row>
    <row r="180" spans="1:18" ht="12.75">
      <c r="A180" s="198">
        <v>-1.24999999999996</v>
      </c>
      <c r="B180" s="99">
        <f t="shared" si="14"/>
        <v>243.56123366192756</v>
      </c>
      <c r="C180" s="103">
        <f t="shared" si="15"/>
        <v>0.8943502263331374</v>
      </c>
      <c r="D180" s="102">
        <f t="shared" si="16"/>
        <v>0.10564977366686257</v>
      </c>
      <c r="E180" s="105">
        <f t="shared" si="12"/>
        <v>1</v>
      </c>
      <c r="P180" s="97">
        <v>87500</v>
      </c>
      <c r="Q180" s="107">
        <f t="shared" si="13"/>
        <v>1</v>
      </c>
      <c r="R180" s="109">
        <f t="shared" si="17"/>
        <v>323.5433851033843</v>
      </c>
    </row>
    <row r="181" spans="1:18" ht="12.75">
      <c r="A181" s="198">
        <v>-1.23999999999996</v>
      </c>
      <c r="B181" s="99">
        <f t="shared" si="14"/>
        <v>244.33756765777687</v>
      </c>
      <c r="C181" s="103">
        <f t="shared" si="15"/>
        <v>0.8925123029254057</v>
      </c>
      <c r="D181" s="102">
        <f t="shared" si="16"/>
        <v>0.10748769707459427</v>
      </c>
      <c r="E181" s="105">
        <f t="shared" si="12"/>
        <v>1</v>
      </c>
      <c r="P181" s="97">
        <v>88000</v>
      </c>
      <c r="Q181" s="107">
        <f t="shared" si="13"/>
        <v>1</v>
      </c>
      <c r="R181" s="109">
        <f t="shared" si="17"/>
        <v>325.39220444683224</v>
      </c>
    </row>
    <row r="182" spans="1:18" ht="12.75">
      <c r="A182" s="198">
        <v>-1.22999999999996</v>
      </c>
      <c r="B182" s="99">
        <f t="shared" si="14"/>
        <v>245.11637616266077</v>
      </c>
      <c r="C182" s="103">
        <f t="shared" si="15"/>
        <v>0.8906514475743006</v>
      </c>
      <c r="D182" s="102">
        <f t="shared" si="16"/>
        <v>0.10934855242569941</v>
      </c>
      <c r="E182" s="105">
        <f t="shared" si="12"/>
        <v>1</v>
      </c>
      <c r="P182" s="97">
        <v>88500</v>
      </c>
      <c r="Q182" s="107">
        <f t="shared" si="13"/>
        <v>1</v>
      </c>
      <c r="R182" s="109">
        <f t="shared" si="17"/>
        <v>327.24102379028017</v>
      </c>
    </row>
    <row r="183" spans="1:18" ht="12.75">
      <c r="A183" s="198">
        <v>-1.21999999999996</v>
      </c>
      <c r="B183" s="99">
        <f t="shared" si="14"/>
        <v>245.89766706389915</v>
      </c>
      <c r="C183" s="103">
        <f t="shared" si="15"/>
        <v>0.8887675625521578</v>
      </c>
      <c r="D183" s="102">
        <f t="shared" si="16"/>
        <v>0.11123243744784217</v>
      </c>
      <c r="E183" s="105">
        <f t="shared" si="12"/>
        <v>1</v>
      </c>
      <c r="P183" s="97">
        <v>89000</v>
      </c>
      <c r="Q183" s="107">
        <f t="shared" si="13"/>
        <v>1</v>
      </c>
      <c r="R183" s="109">
        <f t="shared" si="17"/>
        <v>329.0898431337281</v>
      </c>
    </row>
    <row r="184" spans="1:18" ht="12.75">
      <c r="A184" s="198">
        <v>-1.20999999999996</v>
      </c>
      <c r="B184" s="99">
        <f t="shared" si="14"/>
        <v>246.68144827395295</v>
      </c>
      <c r="C184" s="103">
        <f t="shared" si="15"/>
        <v>0.886860553556015</v>
      </c>
      <c r="D184" s="102">
        <f t="shared" si="16"/>
        <v>0.11313944644398499</v>
      </c>
      <c r="E184" s="105">
        <f t="shared" si="12"/>
        <v>1</v>
      </c>
      <c r="P184" s="97">
        <v>89500</v>
      </c>
      <c r="Q184" s="107">
        <f t="shared" si="13"/>
        <v>1</v>
      </c>
      <c r="R184" s="109">
        <f t="shared" si="17"/>
        <v>330.938662477176</v>
      </c>
    </row>
    <row r="185" spans="1:18" ht="12.75">
      <c r="A185" s="198">
        <v>-1.19999999999996</v>
      </c>
      <c r="B185" s="99">
        <f t="shared" si="14"/>
        <v>247.46772773050324</v>
      </c>
      <c r="C185" s="103">
        <f t="shared" si="15"/>
        <v>0.884930329778284</v>
      </c>
      <c r="D185" s="102">
        <f t="shared" si="16"/>
        <v>0.11506967022171599</v>
      </c>
      <c r="E185" s="105">
        <f t="shared" si="12"/>
        <v>1</v>
      </c>
      <c r="P185" s="97">
        <v>90000</v>
      </c>
      <c r="Q185" s="107">
        <f t="shared" si="13"/>
        <v>1</v>
      </c>
      <c r="R185" s="109">
        <f t="shared" si="17"/>
        <v>332.78748182062395</v>
      </c>
    </row>
    <row r="186" spans="1:18" ht="12.75">
      <c r="A186" s="198">
        <v>-1.18999999999996</v>
      </c>
      <c r="B186" s="99">
        <f t="shared" si="14"/>
        <v>248.25651339653183</v>
      </c>
      <c r="C186" s="103">
        <f t="shared" si="15"/>
        <v>0.8829768039768834</v>
      </c>
      <c r="D186" s="102">
        <f t="shared" si="16"/>
        <v>0.11702319602311662</v>
      </c>
      <c r="E186" s="105">
        <f t="shared" si="12"/>
        <v>1</v>
      </c>
      <c r="P186" s="97">
        <v>90500</v>
      </c>
      <c r="Q186" s="107">
        <f t="shared" si="13"/>
        <v>1</v>
      </c>
      <c r="R186" s="109">
        <f t="shared" si="17"/>
        <v>334.6363011640719</v>
      </c>
    </row>
    <row r="187" spans="1:18" ht="12.75">
      <c r="A187" s="198">
        <v>-1.17999999999996</v>
      </c>
      <c r="B187" s="99">
        <f t="shared" si="14"/>
        <v>249.04781326040208</v>
      </c>
      <c r="C187" s="103">
        <f t="shared" si="15"/>
        <v>0.8809998925447914</v>
      </c>
      <c r="D187" s="102">
        <f t="shared" si="16"/>
        <v>0.11900010745520861</v>
      </c>
      <c r="E187" s="105">
        <f t="shared" si="12"/>
        <v>1</v>
      </c>
      <c r="P187" s="97">
        <v>91000</v>
      </c>
      <c r="Q187" s="107">
        <f t="shared" si="13"/>
        <v>1</v>
      </c>
      <c r="R187" s="109">
        <f t="shared" si="17"/>
        <v>336.4851205075198</v>
      </c>
    </row>
    <row r="188" spans="1:18" ht="12.75">
      <c r="A188" s="198">
        <v>-1.16999999999996</v>
      </c>
      <c r="B188" s="99">
        <f t="shared" si="14"/>
        <v>249.84163533593977</v>
      </c>
      <c r="C188" s="103">
        <f t="shared" si="15"/>
        <v>0.8789995155789737</v>
      </c>
      <c r="D188" s="102">
        <f t="shared" si="16"/>
        <v>0.12100048442102629</v>
      </c>
      <c r="E188" s="105">
        <f t="shared" si="12"/>
        <v>1</v>
      </c>
      <c r="P188" s="97">
        <v>91500</v>
      </c>
      <c r="Q188" s="107">
        <f t="shared" si="13"/>
        <v>1</v>
      </c>
      <c r="R188" s="109">
        <f t="shared" si="17"/>
        <v>338.33393985096774</v>
      </c>
    </row>
    <row r="189" spans="1:18" ht="12.75">
      <c r="A189" s="198">
        <v>-1.15999999999996</v>
      </c>
      <c r="B189" s="99">
        <f t="shared" si="14"/>
        <v>250.63798766251364</v>
      </c>
      <c r="C189" s="103">
        <f t="shared" si="15"/>
        <v>0.8769755969486485</v>
      </c>
      <c r="D189" s="102">
        <f t="shared" si="16"/>
        <v>0.12302440305135154</v>
      </c>
      <c r="E189" s="105">
        <f t="shared" si="12"/>
        <v>1</v>
      </c>
      <c r="P189" s="97">
        <v>92000</v>
      </c>
      <c r="Q189" s="107">
        <f t="shared" si="13"/>
        <v>1</v>
      </c>
      <c r="R189" s="109">
        <f t="shared" si="17"/>
        <v>340.18275919441567</v>
      </c>
    </row>
    <row r="190" spans="1:18" ht="12.75">
      <c r="A190" s="198">
        <v>-1.14999999999996</v>
      </c>
      <c r="B190" s="99">
        <f t="shared" si="14"/>
        <v>251.43687830511794</v>
      </c>
      <c r="C190" s="103">
        <f t="shared" si="15"/>
        <v>0.8749280643628415</v>
      </c>
      <c r="D190" s="102">
        <f t="shared" si="16"/>
        <v>0.12507193563715846</v>
      </c>
      <c r="E190" s="105">
        <f t="shared" si="12"/>
        <v>1</v>
      </c>
      <c r="P190" s="97">
        <v>92500</v>
      </c>
      <c r="Q190" s="107">
        <f t="shared" si="13"/>
        <v>1</v>
      </c>
      <c r="R190" s="109">
        <f t="shared" si="17"/>
        <v>342.0315785378636</v>
      </c>
    </row>
    <row r="191" spans="1:18" ht="12.75">
      <c r="A191" s="198">
        <v>-1.13999999999996</v>
      </c>
      <c r="B191" s="99">
        <f t="shared" si="14"/>
        <v>252.23831535445328</v>
      </c>
      <c r="C191" s="103">
        <f t="shared" si="15"/>
        <v>0.8728568494371934</v>
      </c>
      <c r="D191" s="102">
        <f t="shared" si="16"/>
        <v>0.12714315056280656</v>
      </c>
      <c r="E191" s="105">
        <f t="shared" si="12"/>
        <v>1</v>
      </c>
      <c r="P191" s="97">
        <v>93000</v>
      </c>
      <c r="Q191" s="107">
        <f t="shared" si="13"/>
        <v>1</v>
      </c>
      <c r="R191" s="109">
        <f t="shared" si="17"/>
        <v>343.8803978813115</v>
      </c>
    </row>
    <row r="192" spans="1:18" ht="12.75">
      <c r="A192" s="198">
        <v>-1.12999999999996</v>
      </c>
      <c r="B192" s="99">
        <f t="shared" si="14"/>
        <v>253.04230692700884</v>
      </c>
      <c r="C192" s="103">
        <f t="shared" si="15"/>
        <v>0.8707618877599738</v>
      </c>
      <c r="D192" s="102">
        <f t="shared" si="16"/>
        <v>0.12923811224002624</v>
      </c>
      <c r="E192" s="105">
        <f t="shared" si="12"/>
        <v>1</v>
      </c>
      <c r="P192" s="97">
        <v>93500</v>
      </c>
      <c r="Q192" s="107">
        <f t="shared" si="13"/>
        <v>1</v>
      </c>
      <c r="R192" s="109">
        <f t="shared" si="17"/>
        <v>345.72921722475945</v>
      </c>
    </row>
    <row r="193" spans="1:18" ht="12.75">
      <c r="A193" s="198">
        <v>-1.11999999999996</v>
      </c>
      <c r="B193" s="99">
        <f t="shared" si="14"/>
        <v>253.84886116514448</v>
      </c>
      <c r="C193" s="103">
        <f t="shared" si="15"/>
        <v>0.8686431189572608</v>
      </c>
      <c r="D193" s="102">
        <f t="shared" si="16"/>
        <v>0.13135688104273924</v>
      </c>
      <c r="E193" s="105">
        <f t="shared" si="12"/>
        <v>1</v>
      </c>
      <c r="P193" s="97">
        <v>94000</v>
      </c>
      <c r="Q193" s="107">
        <f t="shared" si="13"/>
        <v>1</v>
      </c>
      <c r="R193" s="109">
        <f t="shared" si="17"/>
        <v>347.5780365682074</v>
      </c>
    </row>
    <row r="194" spans="1:18" ht="12.75">
      <c r="A194" s="198">
        <v>-1.10999999999996</v>
      </c>
      <c r="B194" s="99">
        <f t="shared" si="14"/>
        <v>254.65798623717353</v>
      </c>
      <c r="C194" s="103">
        <f t="shared" si="15"/>
        <v>0.8665004867572441</v>
      </c>
      <c r="D194" s="102">
        <f t="shared" si="16"/>
        <v>0.13349951324275589</v>
      </c>
      <c r="E194" s="105">
        <f t="shared" si="12"/>
        <v>1</v>
      </c>
      <c r="P194" s="97">
        <v>94500</v>
      </c>
      <c r="Q194" s="107">
        <f t="shared" si="13"/>
        <v>1</v>
      </c>
      <c r="R194" s="109">
        <f t="shared" si="17"/>
        <v>349.4268559116553</v>
      </c>
    </row>
    <row r="195" spans="1:18" ht="12.75">
      <c r="A195" s="198">
        <v>-1.09999999999996</v>
      </c>
      <c r="B195" s="99">
        <f t="shared" si="14"/>
        <v>255.46969033744452</v>
      </c>
      <c r="C195" s="103">
        <f t="shared" si="15"/>
        <v>0.8643339390536087</v>
      </c>
      <c r="D195" s="102">
        <f t="shared" si="16"/>
        <v>0.13566606094639133</v>
      </c>
      <c r="E195" s="105">
        <f t="shared" si="12"/>
        <v>1</v>
      </c>
      <c r="P195" s="97">
        <v>95000</v>
      </c>
      <c r="Q195" s="107">
        <f t="shared" si="13"/>
        <v>1</v>
      </c>
      <c r="R195" s="109">
        <f t="shared" si="17"/>
        <v>351.27567525510324</v>
      </c>
    </row>
    <row r="196" spans="1:18" ht="12.75">
      <c r="A196" s="198">
        <v>-1.08999999999996</v>
      </c>
      <c r="B196" s="99">
        <f t="shared" si="14"/>
        <v>256.28398168642553</v>
      </c>
      <c r="C196" s="103">
        <f t="shared" si="15"/>
        <v>0.8621434279679556</v>
      </c>
      <c r="D196" s="102">
        <f t="shared" si="16"/>
        <v>0.13785657203204438</v>
      </c>
      <c r="E196" s="105">
        <f t="shared" si="12"/>
        <v>1</v>
      </c>
      <c r="P196" s="97">
        <v>95500</v>
      </c>
      <c r="Q196" s="107">
        <f t="shared" si="13"/>
        <v>1</v>
      </c>
      <c r="R196" s="109">
        <f t="shared" si="17"/>
        <v>353.12449459855117</v>
      </c>
    </row>
    <row r="197" spans="1:18" ht="12.75">
      <c r="A197" s="198">
        <v>-1.07999999999996</v>
      </c>
      <c r="B197" s="99">
        <f t="shared" si="14"/>
        <v>257.10086853078667</v>
      </c>
      <c r="C197" s="103">
        <f t="shared" si="15"/>
        <v>0.8599289099112221</v>
      </c>
      <c r="D197" s="102">
        <f t="shared" si="16"/>
        <v>0.14007109008877794</v>
      </c>
      <c r="E197" s="105">
        <f aca="true" t="shared" si="18" ref="E197:E260">$P$3</f>
        <v>1</v>
      </c>
      <c r="P197" s="97">
        <v>96000</v>
      </c>
      <c r="Q197" s="107">
        <f aca="true" t="shared" si="19" ref="Q197:Q260">+$R$3</f>
        <v>1</v>
      </c>
      <c r="R197" s="109">
        <f t="shared" si="17"/>
        <v>354.9733139419991</v>
      </c>
    </row>
    <row r="198" spans="1:18" ht="12.75">
      <c r="A198" s="198">
        <v>-1.06999999999996</v>
      </c>
      <c r="B198" s="99">
        <f aca="true" t="shared" si="20" ref="B198:B261">EXP(A198*SQRT($H$10)+SUMPRODUCT($H$20:$H$39,$N$20:$N$39))</f>
        <v>257.9203591434836</v>
      </c>
      <c r="C198" s="103">
        <f aca="true" t="shared" si="21" ref="C198:C261">1-(NORMDIST(A198*SQRT($H$10),0,SQRT($H$10),TRUE))</f>
        <v>0.8576903456440519</v>
      </c>
      <c r="D198" s="102">
        <f aca="true" t="shared" si="22" ref="D198:D261">1-C198</f>
        <v>0.1423096543559481</v>
      </c>
      <c r="E198" s="105">
        <f t="shared" si="18"/>
        <v>1</v>
      </c>
      <c r="P198" s="97">
        <v>96500</v>
      </c>
      <c r="Q198" s="107">
        <f t="shared" si="19"/>
        <v>1</v>
      </c>
      <c r="R198" s="109">
        <f t="shared" si="17"/>
        <v>356.822133285447</v>
      </c>
    </row>
    <row r="199" spans="1:18" ht="12.75">
      <c r="A199" s="198">
        <v>-1.05999999999996</v>
      </c>
      <c r="B199" s="99">
        <f t="shared" si="20"/>
        <v>258.74246182384155</v>
      </c>
      <c r="C199" s="103">
        <f t="shared" si="21"/>
        <v>0.8554277003360813</v>
      </c>
      <c r="D199" s="102">
        <f t="shared" si="22"/>
        <v>0.1445722996639187</v>
      </c>
      <c r="E199" s="105">
        <f t="shared" si="18"/>
        <v>1</v>
      </c>
      <c r="P199" s="97">
        <v>97000</v>
      </c>
      <c r="Q199" s="107">
        <f t="shared" si="19"/>
        <v>1</v>
      </c>
      <c r="R199" s="109">
        <f t="shared" si="17"/>
        <v>358.67095262889495</v>
      </c>
    </row>
    <row r="200" spans="1:18" ht="12.75">
      <c r="A200" s="198">
        <v>-1.04999999999996</v>
      </c>
      <c r="B200" s="99">
        <f t="shared" si="20"/>
        <v>259.5671848976393</v>
      </c>
      <c r="C200" s="103">
        <f t="shared" si="21"/>
        <v>0.8531409436240949</v>
      </c>
      <c r="D200" s="102">
        <f t="shared" si="22"/>
        <v>0.14685905637590513</v>
      </c>
      <c r="E200" s="105">
        <f t="shared" si="18"/>
        <v>1</v>
      </c>
      <c r="P200" s="97">
        <v>97500</v>
      </c>
      <c r="Q200" s="107">
        <f t="shared" si="19"/>
        <v>1</v>
      </c>
      <c r="R200" s="109">
        <f aca="true" t="shared" si="23" ref="R200:R263">R199+$R$6</f>
        <v>360.5197719723429</v>
      </c>
    </row>
    <row r="201" spans="1:18" ht="12.75">
      <c r="A201" s="198">
        <v>-1.03999999999995</v>
      </c>
      <c r="B201" s="99">
        <f t="shared" si="20"/>
        <v>260.3945367171937</v>
      </c>
      <c r="C201" s="103">
        <f t="shared" si="21"/>
        <v>0.850830049669007</v>
      </c>
      <c r="D201" s="102">
        <f t="shared" si="22"/>
        <v>0.149169950330993</v>
      </c>
      <c r="E201" s="105">
        <f t="shared" si="18"/>
        <v>1</v>
      </c>
      <c r="P201" s="97">
        <v>98000</v>
      </c>
      <c r="Q201" s="107">
        <f t="shared" si="19"/>
        <v>1</v>
      </c>
      <c r="R201" s="109">
        <f t="shared" si="23"/>
        <v>362.3685913157908</v>
      </c>
    </row>
    <row r="202" spans="1:18" ht="12.75">
      <c r="A202" s="198">
        <v>-1.02999999999995</v>
      </c>
      <c r="B202" s="99">
        <f t="shared" si="20"/>
        <v>261.2245256614425</v>
      </c>
      <c r="C202" s="103">
        <f t="shared" si="21"/>
        <v>0.8484949972116446</v>
      </c>
      <c r="D202" s="102">
        <f t="shared" si="22"/>
        <v>0.15150500278835544</v>
      </c>
      <c r="E202" s="105">
        <f t="shared" si="18"/>
        <v>1</v>
      </c>
      <c r="P202" s="97">
        <v>98500</v>
      </c>
      <c r="Q202" s="107">
        <f t="shared" si="19"/>
        <v>1</v>
      </c>
      <c r="R202" s="109">
        <f t="shared" si="23"/>
        <v>364.21741065923874</v>
      </c>
    </row>
    <row r="203" spans="1:18" ht="12.75">
      <c r="A203" s="198">
        <v>-1.01999999999995</v>
      </c>
      <c r="B203" s="99">
        <f t="shared" si="20"/>
        <v>262.05716013603273</v>
      </c>
      <c r="C203" s="103">
        <f t="shared" si="21"/>
        <v>0.8461357696272532</v>
      </c>
      <c r="D203" s="102">
        <f t="shared" si="22"/>
        <v>0.15386423037274677</v>
      </c>
      <c r="E203" s="105">
        <f t="shared" si="18"/>
        <v>1</v>
      </c>
      <c r="P203" s="97">
        <v>99000</v>
      </c>
      <c r="Q203" s="107">
        <f t="shared" si="19"/>
        <v>1</v>
      </c>
      <c r="R203" s="109">
        <f t="shared" si="23"/>
        <v>366.06623000268667</v>
      </c>
    </row>
    <row r="204" spans="1:18" ht="12.75">
      <c r="A204" s="198">
        <v>-1.00999999999995</v>
      </c>
      <c r="B204" s="99">
        <f t="shared" si="20"/>
        <v>262.89244857340253</v>
      </c>
      <c r="C204" s="103">
        <f t="shared" si="21"/>
        <v>0.8437523549787335</v>
      </c>
      <c r="D204" s="102">
        <f t="shared" si="22"/>
        <v>0.15624764502126653</v>
      </c>
      <c r="E204" s="105">
        <f t="shared" si="18"/>
        <v>1</v>
      </c>
      <c r="P204" s="97">
        <v>99500</v>
      </c>
      <c r="Q204" s="107">
        <f t="shared" si="19"/>
        <v>1</v>
      </c>
      <c r="R204" s="109">
        <f t="shared" si="23"/>
        <v>367.9150493461346</v>
      </c>
    </row>
    <row r="205" spans="1:18" ht="12.75">
      <c r="A205" s="198">
        <v>-0.99999999999995</v>
      </c>
      <c r="B205" s="99">
        <f t="shared" si="20"/>
        <v>263.73039943286847</v>
      </c>
      <c r="C205" s="103">
        <f t="shared" si="21"/>
        <v>0.8413447460685309</v>
      </c>
      <c r="D205" s="102">
        <f t="shared" si="22"/>
        <v>0.15865525393146906</v>
      </c>
      <c r="E205" s="105">
        <f t="shared" si="18"/>
        <v>1</v>
      </c>
      <c r="P205" s="97">
        <v>100000</v>
      </c>
      <c r="Q205" s="107">
        <f t="shared" si="19"/>
        <v>1</v>
      </c>
      <c r="R205" s="109">
        <f t="shared" si="23"/>
        <v>369.7638686895825</v>
      </c>
    </row>
    <row r="206" spans="1:18" ht="12.75">
      <c r="A206" s="198">
        <v>-0.98999999999995</v>
      </c>
      <c r="B206" s="99">
        <f t="shared" si="20"/>
        <v>264.57102120071045</v>
      </c>
      <c r="C206" s="103">
        <f t="shared" si="21"/>
        <v>0.8389129404891569</v>
      </c>
      <c r="D206" s="102">
        <f t="shared" si="22"/>
        <v>0.16108705951084312</v>
      </c>
      <c r="E206" s="105">
        <f t="shared" si="18"/>
        <v>1</v>
      </c>
      <c r="P206" s="97">
        <v>100500</v>
      </c>
      <c r="Q206" s="107">
        <f t="shared" si="19"/>
        <v>1</v>
      </c>
      <c r="R206" s="109">
        <f t="shared" si="23"/>
        <v>371.61268803303045</v>
      </c>
    </row>
    <row r="207" spans="1:18" ht="12.75">
      <c r="A207" s="198">
        <v>-0.97999999999995</v>
      </c>
      <c r="B207" s="99">
        <f t="shared" si="20"/>
        <v>265.4143223902576</v>
      </c>
      <c r="C207" s="103">
        <f t="shared" si="21"/>
        <v>0.8364569406722953</v>
      </c>
      <c r="D207" s="102">
        <f t="shared" si="22"/>
        <v>0.16354305932770474</v>
      </c>
      <c r="E207" s="105">
        <f t="shared" si="18"/>
        <v>1</v>
      </c>
      <c r="P207" s="97">
        <v>101000</v>
      </c>
      <c r="Q207" s="107">
        <f t="shared" si="19"/>
        <v>1</v>
      </c>
      <c r="R207" s="109">
        <f t="shared" si="23"/>
        <v>373.4615073764784</v>
      </c>
    </row>
    <row r="208" spans="1:18" ht="12.75">
      <c r="A208" s="198">
        <v>-0.96999999999995</v>
      </c>
      <c r="B208" s="99">
        <f t="shared" si="20"/>
        <v>266.2603115419749</v>
      </c>
      <c r="C208" s="103">
        <f t="shared" si="21"/>
        <v>0.833976753936458</v>
      </c>
      <c r="D208" s="102">
        <f t="shared" si="22"/>
        <v>0.16602324606354202</v>
      </c>
      <c r="E208" s="105">
        <f t="shared" si="18"/>
        <v>1</v>
      </c>
      <c r="P208" s="97">
        <v>101500</v>
      </c>
      <c r="Q208" s="107">
        <f t="shared" si="19"/>
        <v>1</v>
      </c>
      <c r="R208" s="109">
        <f t="shared" si="23"/>
        <v>375.3103267199263</v>
      </c>
    </row>
    <row r="209" spans="1:18" ht="12.75">
      <c r="A209" s="198">
        <v>-0.95999999999995</v>
      </c>
      <c r="B209" s="99">
        <f t="shared" si="20"/>
        <v>267.1089972235495</v>
      </c>
      <c r="C209" s="103">
        <f t="shared" si="21"/>
        <v>0.8314723925331496</v>
      </c>
      <c r="D209" s="102">
        <f t="shared" si="22"/>
        <v>0.16852760746685036</v>
      </c>
      <c r="E209" s="105">
        <f t="shared" si="18"/>
        <v>1</v>
      </c>
      <c r="P209" s="97">
        <v>102000</v>
      </c>
      <c r="Q209" s="107">
        <f t="shared" si="19"/>
        <v>1</v>
      </c>
      <c r="R209" s="109">
        <f t="shared" si="23"/>
        <v>377.15914606337424</v>
      </c>
    </row>
    <row r="210" spans="1:18" ht="12.75">
      <c r="A210" s="198">
        <v>-0.94999999999995</v>
      </c>
      <c r="B210" s="99">
        <f t="shared" si="20"/>
        <v>267.9603880299768</v>
      </c>
      <c r="C210" s="103">
        <f t="shared" si="21"/>
        <v>0.8289438736915055</v>
      </c>
      <c r="D210" s="102">
        <f t="shared" si="22"/>
        <v>0.17105612630849454</v>
      </c>
      <c r="E210" s="105">
        <f t="shared" si="18"/>
        <v>1</v>
      </c>
      <c r="P210" s="97">
        <v>102500</v>
      </c>
      <c r="Q210" s="107">
        <f t="shared" si="19"/>
        <v>1</v>
      </c>
      <c r="R210" s="109">
        <f t="shared" si="23"/>
        <v>379.00796540682217</v>
      </c>
    </row>
    <row r="211" spans="1:18" ht="12.75">
      <c r="A211" s="198">
        <v>-0.93999999999995</v>
      </c>
      <c r="B211" s="99">
        <f t="shared" si="20"/>
        <v>268.8144925836489</v>
      </c>
      <c r="C211" s="103">
        <f t="shared" si="21"/>
        <v>0.8263912196613626</v>
      </c>
      <c r="D211" s="102">
        <f t="shared" si="22"/>
        <v>0.17360878033863736</v>
      </c>
      <c r="E211" s="105">
        <f t="shared" si="18"/>
        <v>1</v>
      </c>
      <c r="P211" s="97">
        <v>103000</v>
      </c>
      <c r="Q211" s="107">
        <f t="shared" si="19"/>
        <v>1</v>
      </c>
      <c r="R211" s="109">
        <f t="shared" si="23"/>
        <v>380.8567847502701</v>
      </c>
    </row>
    <row r="212" spans="1:18" ht="12.75">
      <c r="A212" s="198">
        <v>-0.92999999999995</v>
      </c>
      <c r="B212" s="99">
        <f t="shared" si="20"/>
        <v>269.67131953444084</v>
      </c>
      <c r="C212" s="103">
        <f t="shared" si="21"/>
        <v>0.8238144577547291</v>
      </c>
      <c r="D212" s="102">
        <f t="shared" si="22"/>
        <v>0.17618554224527094</v>
      </c>
      <c r="E212" s="105">
        <f t="shared" si="18"/>
        <v>1</v>
      </c>
      <c r="P212" s="97">
        <v>103500</v>
      </c>
      <c r="Q212" s="107">
        <f t="shared" si="19"/>
        <v>1</v>
      </c>
      <c r="R212" s="109">
        <f t="shared" si="23"/>
        <v>382.705604093718</v>
      </c>
    </row>
    <row r="213" spans="1:18" ht="12.75">
      <c r="A213" s="198">
        <v>-0.91999999999995</v>
      </c>
      <c r="B213" s="99">
        <f t="shared" si="20"/>
        <v>270.53087755979857</v>
      </c>
      <c r="C213" s="103">
        <f t="shared" si="21"/>
        <v>0.8212136203856153</v>
      </c>
      <c r="D213" s="102">
        <f t="shared" si="22"/>
        <v>0.1787863796143847</v>
      </c>
      <c r="E213" s="105">
        <f t="shared" si="18"/>
        <v>1</v>
      </c>
      <c r="P213" s="97">
        <v>104000</v>
      </c>
      <c r="Q213" s="107">
        <f t="shared" si="19"/>
        <v>1</v>
      </c>
      <c r="R213" s="109">
        <f t="shared" si="23"/>
        <v>384.55442343716595</v>
      </c>
    </row>
    <row r="214" spans="1:18" ht="12.75">
      <c r="A214" s="198">
        <v>-0.90999999999995</v>
      </c>
      <c r="B214" s="99">
        <f t="shared" si="20"/>
        <v>271.3931753648267</v>
      </c>
      <c r="C214" s="103">
        <f t="shared" si="21"/>
        <v>0.8185887451081896</v>
      </c>
      <c r="D214" s="102">
        <f t="shared" si="22"/>
        <v>0.18141125489181043</v>
      </c>
      <c r="E214" s="105">
        <f t="shared" si="18"/>
        <v>1</v>
      </c>
      <c r="P214" s="97">
        <v>104500</v>
      </c>
      <c r="Q214" s="107">
        <f t="shared" si="19"/>
        <v>1</v>
      </c>
      <c r="R214" s="109">
        <f t="shared" si="23"/>
        <v>386.4032427806139</v>
      </c>
    </row>
    <row r="215" spans="1:18" ht="12.75">
      <c r="A215" s="198">
        <v>-0.89999999999995</v>
      </c>
      <c r="B215" s="99">
        <f t="shared" si="20"/>
        <v>272.258221682377</v>
      </c>
      <c r="C215" s="103">
        <f t="shared" si="21"/>
        <v>0.8159398746532271</v>
      </c>
      <c r="D215" s="102">
        <f t="shared" si="22"/>
        <v>0.18406012534677285</v>
      </c>
      <c r="E215" s="105">
        <f t="shared" si="18"/>
        <v>1</v>
      </c>
      <c r="P215" s="97">
        <v>105000</v>
      </c>
      <c r="Q215" s="107">
        <f t="shared" si="19"/>
        <v>1</v>
      </c>
      <c r="R215" s="109">
        <f t="shared" si="23"/>
        <v>388.2520621240618</v>
      </c>
    </row>
    <row r="216" spans="1:18" ht="12.75">
      <c r="A216" s="198">
        <v>-0.88999999999995</v>
      </c>
      <c r="B216" s="99">
        <f t="shared" si="20"/>
        <v>273.126025273136</v>
      </c>
      <c r="C216" s="103">
        <f t="shared" si="21"/>
        <v>0.813267056962814</v>
      </c>
      <c r="D216" s="102">
        <f t="shared" si="22"/>
        <v>0.18673294303718602</v>
      </c>
      <c r="E216" s="105">
        <f t="shared" si="18"/>
        <v>1</v>
      </c>
      <c r="P216" s="97">
        <v>105500</v>
      </c>
      <c r="Q216" s="107">
        <f t="shared" si="19"/>
        <v>1</v>
      </c>
      <c r="R216" s="109">
        <f t="shared" si="23"/>
        <v>390.10088146750974</v>
      </c>
    </row>
    <row r="217" spans="1:18" ht="12.75">
      <c r="A217" s="198">
        <v>-0.87999999999995</v>
      </c>
      <c r="B217" s="99">
        <f t="shared" si="20"/>
        <v>273.9965949257148</v>
      </c>
      <c r="C217" s="103">
        <f t="shared" si="21"/>
        <v>0.8105703452232743</v>
      </c>
      <c r="D217" s="102">
        <f t="shared" si="22"/>
        <v>0.1894296547767257</v>
      </c>
      <c r="E217" s="105">
        <f t="shared" si="18"/>
        <v>1</v>
      </c>
      <c r="P217" s="97">
        <v>106000</v>
      </c>
      <c r="Q217" s="107">
        <f t="shared" si="19"/>
        <v>1</v>
      </c>
      <c r="R217" s="109">
        <f t="shared" si="23"/>
        <v>391.94970081095767</v>
      </c>
    </row>
    <row r="218" spans="1:18" ht="12.75">
      <c r="A218" s="198">
        <v>-0.86999999999995</v>
      </c>
      <c r="B218" s="99">
        <f t="shared" si="20"/>
        <v>274.86993945673754</v>
      </c>
      <c r="C218" s="103">
        <f t="shared" si="21"/>
        <v>0.8078497978962902</v>
      </c>
      <c r="D218" s="102">
        <f t="shared" si="22"/>
        <v>0.1921502021037098</v>
      </c>
      <c r="E218" s="105">
        <f t="shared" si="18"/>
        <v>1</v>
      </c>
      <c r="P218" s="97">
        <v>106500</v>
      </c>
      <c r="Q218" s="107">
        <f t="shared" si="19"/>
        <v>1</v>
      </c>
      <c r="R218" s="109">
        <f t="shared" si="23"/>
        <v>393.7985201544056</v>
      </c>
    </row>
    <row r="219" spans="1:18" ht="12.75">
      <c r="A219" s="198">
        <v>-0.85999999999995</v>
      </c>
      <c r="B219" s="99">
        <f t="shared" si="20"/>
        <v>275.7460677109305</v>
      </c>
      <c r="C219" s="103">
        <f t="shared" si="21"/>
        <v>0.805105478748178</v>
      </c>
      <c r="D219" s="102">
        <f t="shared" si="22"/>
        <v>0.19489452125182205</v>
      </c>
      <c r="E219" s="105">
        <f t="shared" si="18"/>
        <v>1</v>
      </c>
      <c r="P219" s="97">
        <v>107000</v>
      </c>
      <c r="Q219" s="107">
        <f t="shared" si="19"/>
        <v>1</v>
      </c>
      <c r="R219" s="109">
        <f t="shared" si="23"/>
        <v>395.6473394978535</v>
      </c>
    </row>
    <row r="220" spans="1:18" ht="12.75">
      <c r="A220" s="198">
        <v>-0.84999999999995</v>
      </c>
      <c r="B220" s="99">
        <f t="shared" si="20"/>
        <v>276.62498856121204</v>
      </c>
      <c r="C220" s="103">
        <f t="shared" si="21"/>
        <v>0.8023374568772937</v>
      </c>
      <c r="D220" s="102">
        <f t="shared" si="22"/>
        <v>0.19766254312270626</v>
      </c>
      <c r="E220" s="105">
        <f t="shared" si="18"/>
        <v>1</v>
      </c>
      <c r="P220" s="97">
        <v>107500</v>
      </c>
      <c r="Q220" s="107">
        <f t="shared" si="19"/>
        <v>1</v>
      </c>
      <c r="R220" s="109">
        <f t="shared" si="23"/>
        <v>397.49615884130145</v>
      </c>
    </row>
    <row r="221" spans="1:18" ht="12.75">
      <c r="A221" s="198">
        <v>-0.83999999999995</v>
      </c>
      <c r="B221" s="99">
        <f t="shared" si="20"/>
        <v>277.5067109087823</v>
      </c>
      <c r="C221" s="103">
        <f t="shared" si="21"/>
        <v>0.7995458067395362</v>
      </c>
      <c r="D221" s="102">
        <f t="shared" si="22"/>
        <v>0.20045419326046376</v>
      </c>
      <c r="E221" s="105">
        <f t="shared" si="18"/>
        <v>1</v>
      </c>
      <c r="P221" s="97">
        <v>108000</v>
      </c>
      <c r="Q221" s="107">
        <f t="shared" si="19"/>
        <v>1</v>
      </c>
      <c r="R221" s="109">
        <f t="shared" si="23"/>
        <v>399.3449781847494</v>
      </c>
    </row>
    <row r="222" spans="1:18" ht="12.75">
      <c r="A222" s="198">
        <v>-0.82999999999995</v>
      </c>
      <c r="B222" s="99">
        <f t="shared" si="20"/>
        <v>278.3912436832135</v>
      </c>
      <c r="C222" s="103">
        <f t="shared" si="21"/>
        <v>0.7967306081719174</v>
      </c>
      <c r="D222" s="102">
        <f t="shared" si="22"/>
        <v>0.20326939182808257</v>
      </c>
      <c r="E222" s="105">
        <f t="shared" si="18"/>
        <v>1</v>
      </c>
      <c r="P222" s="97">
        <v>108500</v>
      </c>
      <c r="Q222" s="107">
        <f t="shared" si="19"/>
        <v>1</v>
      </c>
      <c r="R222" s="109">
        <f t="shared" si="23"/>
        <v>401.1937975281973</v>
      </c>
    </row>
    <row r="223" spans="1:18" ht="12.75">
      <c r="A223" s="198">
        <v>-0.81999999999995</v>
      </c>
      <c r="B223" s="99">
        <f t="shared" si="20"/>
        <v>279.27859584253963</v>
      </c>
      <c r="C223" s="103">
        <f t="shared" si="21"/>
        <v>0.7938919464141726</v>
      </c>
      <c r="D223" s="102">
        <f t="shared" si="22"/>
        <v>0.2061080535858274</v>
      </c>
      <c r="E223" s="105">
        <f t="shared" si="18"/>
        <v>1</v>
      </c>
      <c r="P223" s="97">
        <v>109000</v>
      </c>
      <c r="Q223" s="107">
        <f t="shared" si="19"/>
        <v>1</v>
      </c>
      <c r="R223" s="109">
        <f t="shared" si="23"/>
        <v>403.04261687164524</v>
      </c>
    </row>
    <row r="224" spans="1:18" ht="12.75">
      <c r="A224" s="198">
        <v>-0.80999999999995</v>
      </c>
      <c r="B224" s="99">
        <f t="shared" si="20"/>
        <v>280.16877637334846</v>
      </c>
      <c r="C224" s="103">
        <f t="shared" si="21"/>
        <v>0.791029912128384</v>
      </c>
      <c r="D224" s="102">
        <f t="shared" si="22"/>
        <v>0.20897008787161597</v>
      </c>
      <c r="E224" s="105">
        <f t="shared" si="18"/>
        <v>1</v>
      </c>
      <c r="P224" s="97">
        <v>109500</v>
      </c>
      <c r="Q224" s="107">
        <f t="shared" si="19"/>
        <v>1</v>
      </c>
      <c r="R224" s="109">
        <f t="shared" si="23"/>
        <v>404.89143621509317</v>
      </c>
    </row>
    <row r="225" spans="1:18" ht="12.75">
      <c r="A225" s="198">
        <v>-0.79999999999995</v>
      </c>
      <c r="B225" s="99">
        <f t="shared" si="20"/>
        <v>281.06179429087155</v>
      </c>
      <c r="C225" s="103">
        <f t="shared" si="21"/>
        <v>0.7881446014165888</v>
      </c>
      <c r="D225" s="102">
        <f t="shared" si="22"/>
        <v>0.21185539858341118</v>
      </c>
      <c r="E225" s="105">
        <f t="shared" si="18"/>
        <v>1</v>
      </c>
      <c r="P225" s="97">
        <v>110000</v>
      </c>
      <c r="Q225" s="107">
        <f t="shared" si="19"/>
        <v>1</v>
      </c>
      <c r="R225" s="109">
        <f t="shared" si="23"/>
        <v>406.7402555585411</v>
      </c>
    </row>
    <row r="226" spans="1:18" ht="12.75">
      <c r="A226" s="198">
        <v>-0.78999999999995</v>
      </c>
      <c r="B226" s="99">
        <f t="shared" si="20"/>
        <v>281.957658639076</v>
      </c>
      <c r="C226" s="103">
        <f t="shared" si="21"/>
        <v>0.7852361158363482</v>
      </c>
      <c r="D226" s="102">
        <f t="shared" si="22"/>
        <v>0.21476388416365177</v>
      </c>
      <c r="E226" s="105">
        <f t="shared" si="18"/>
        <v>1</v>
      </c>
      <c r="P226" s="97">
        <v>110500</v>
      </c>
      <c r="Q226" s="107">
        <f t="shared" si="19"/>
        <v>1</v>
      </c>
      <c r="R226" s="109">
        <f t="shared" si="23"/>
        <v>408.589074901989</v>
      </c>
    </row>
    <row r="227" spans="1:18" ht="12.75">
      <c r="A227" s="198">
        <v>-0.77999999999995</v>
      </c>
      <c r="B227" s="99">
        <f t="shared" si="20"/>
        <v>282.8563784907558</v>
      </c>
      <c r="C227" s="103">
        <f t="shared" si="21"/>
        <v>0.7823045624142522</v>
      </c>
      <c r="D227" s="102">
        <f t="shared" si="22"/>
        <v>0.21769543758574783</v>
      </c>
      <c r="E227" s="105">
        <f t="shared" si="18"/>
        <v>1</v>
      </c>
      <c r="P227" s="97">
        <v>111000</v>
      </c>
      <c r="Q227" s="107">
        <f t="shared" si="19"/>
        <v>1</v>
      </c>
      <c r="R227" s="109">
        <f t="shared" si="23"/>
        <v>410.43789424543695</v>
      </c>
    </row>
    <row r="228" spans="1:18" ht="12.75">
      <c r="A228" s="198">
        <v>-0.76999999999995</v>
      </c>
      <c r="B228" s="99">
        <f t="shared" si="20"/>
        <v>283.7579629476241</v>
      </c>
      <c r="C228" s="103">
        <f t="shared" si="21"/>
        <v>0.7793500536573356</v>
      </c>
      <c r="D228" s="102">
        <f t="shared" si="22"/>
        <v>0.22064994634266444</v>
      </c>
      <c r="E228" s="105">
        <f t="shared" si="18"/>
        <v>1</v>
      </c>
      <c r="P228" s="97">
        <v>111500</v>
      </c>
      <c r="Q228" s="107">
        <f t="shared" si="19"/>
        <v>1</v>
      </c>
      <c r="R228" s="109">
        <f t="shared" si="23"/>
        <v>412.2867135888849</v>
      </c>
    </row>
    <row r="229" spans="1:18" ht="12.75">
      <c r="A229" s="198">
        <v>-0.75999999999995</v>
      </c>
      <c r="B229" s="99">
        <f t="shared" si="20"/>
        <v>284.6624211404043</v>
      </c>
      <c r="C229" s="103">
        <f t="shared" si="21"/>
        <v>0.7763727075623856</v>
      </c>
      <c r="D229" s="102">
        <f t="shared" si="22"/>
        <v>0.22362729243761437</v>
      </c>
      <c r="E229" s="105">
        <f t="shared" si="18"/>
        <v>1</v>
      </c>
      <c r="P229" s="97">
        <v>112000</v>
      </c>
      <c r="Q229" s="107">
        <f t="shared" si="19"/>
        <v>1</v>
      </c>
      <c r="R229" s="109">
        <f t="shared" si="23"/>
        <v>414.1355329323328</v>
      </c>
    </row>
    <row r="230" spans="1:18" ht="12.75">
      <c r="A230" s="198">
        <v>-0.74999999999995</v>
      </c>
      <c r="B230" s="99">
        <f t="shared" si="20"/>
        <v>285.5697622289242</v>
      </c>
      <c r="C230" s="103">
        <f t="shared" si="21"/>
        <v>0.7733726476231167</v>
      </c>
      <c r="D230" s="102">
        <f t="shared" si="22"/>
        <v>0.22662735237688325</v>
      </c>
      <c r="E230" s="105">
        <f t="shared" si="18"/>
        <v>1</v>
      </c>
      <c r="P230" s="97">
        <v>112500</v>
      </c>
      <c r="Q230" s="107">
        <f t="shared" si="19"/>
        <v>1</v>
      </c>
      <c r="R230" s="109">
        <f t="shared" si="23"/>
        <v>415.98435227578074</v>
      </c>
    </row>
    <row r="231" spans="1:18" ht="12.75">
      <c r="A231" s="198">
        <v>-0.73999999999995</v>
      </c>
      <c r="B231" s="99">
        <f t="shared" si="20"/>
        <v>286.47999540220763</v>
      </c>
      <c r="C231" s="103">
        <f t="shared" si="21"/>
        <v>0.7703500028351942</v>
      </c>
      <c r="D231" s="102">
        <f t="shared" si="22"/>
        <v>0.22964999716480583</v>
      </c>
      <c r="E231" s="105">
        <f t="shared" si="18"/>
        <v>1</v>
      </c>
      <c r="P231" s="97">
        <v>113000</v>
      </c>
      <c r="Q231" s="107">
        <f t="shared" si="19"/>
        <v>1</v>
      </c>
      <c r="R231" s="109">
        <f t="shared" si="23"/>
        <v>417.83317161922866</v>
      </c>
    </row>
    <row r="232" spans="1:18" ht="12.75">
      <c r="A232" s="198">
        <v>-0.72999999999995</v>
      </c>
      <c r="B232" s="99">
        <f t="shared" si="20"/>
        <v>287.3931298785677</v>
      </c>
      <c r="C232" s="103">
        <f t="shared" si="21"/>
        <v>0.7673049076990872</v>
      </c>
      <c r="D232" s="102">
        <f t="shared" si="22"/>
        <v>0.2326950923009128</v>
      </c>
      <c r="E232" s="105">
        <f t="shared" si="18"/>
        <v>1</v>
      </c>
      <c r="P232" s="97">
        <v>113500</v>
      </c>
      <c r="Q232" s="107">
        <f t="shared" si="19"/>
        <v>1</v>
      </c>
      <c r="R232" s="109">
        <f t="shared" si="23"/>
        <v>419.6819909626766</v>
      </c>
    </row>
    <row r="233" spans="1:18" ht="12.75">
      <c r="A233" s="198">
        <v>-0.71999999999995</v>
      </c>
      <c r="B233" s="99">
        <f t="shared" si="20"/>
        <v>288.3091749057002</v>
      </c>
      <c r="C233" s="103">
        <f t="shared" si="21"/>
        <v>0.7642375022207335</v>
      </c>
      <c r="D233" s="102">
        <f t="shared" si="22"/>
        <v>0.2357624977792665</v>
      </c>
      <c r="E233" s="105">
        <f t="shared" si="18"/>
        <v>1</v>
      </c>
      <c r="P233" s="97">
        <v>114000</v>
      </c>
      <c r="Q233" s="107">
        <f t="shared" si="19"/>
        <v>1</v>
      </c>
      <c r="R233" s="109">
        <f t="shared" si="23"/>
        <v>421.5308103061245</v>
      </c>
    </row>
    <row r="234" spans="1:18" ht="12.75">
      <c r="A234" s="198">
        <v>-0.70999999999995</v>
      </c>
      <c r="B234" s="99">
        <f t="shared" si="20"/>
        <v>289.2281397607777</v>
      </c>
      <c r="C234" s="103">
        <f t="shared" si="21"/>
        <v>0.7611479319099977</v>
      </c>
      <c r="D234" s="102">
        <f t="shared" si="22"/>
        <v>0.23885206809000226</v>
      </c>
      <c r="E234" s="105">
        <f t="shared" si="18"/>
        <v>1</v>
      </c>
      <c r="P234" s="97">
        <v>114500</v>
      </c>
      <c r="Q234" s="107">
        <f t="shared" si="19"/>
        <v>1</v>
      </c>
      <c r="R234" s="109">
        <f t="shared" si="23"/>
        <v>423.37962964957245</v>
      </c>
    </row>
    <row r="235" spans="1:18" ht="12.75">
      <c r="A235" s="198">
        <v>-0.69999999999995</v>
      </c>
      <c r="B235" s="99">
        <f t="shared" si="20"/>
        <v>290.15003375054215</v>
      </c>
      <c r="C235" s="103">
        <f t="shared" si="21"/>
        <v>0.7580363477769114</v>
      </c>
      <c r="D235" s="102">
        <f t="shared" si="22"/>
        <v>0.24196365222308858</v>
      </c>
      <c r="E235" s="105">
        <f t="shared" si="18"/>
        <v>1</v>
      </c>
      <c r="P235" s="97">
        <v>115000</v>
      </c>
      <c r="Q235" s="107">
        <f t="shared" si="19"/>
        <v>1</v>
      </c>
      <c r="R235" s="109">
        <f t="shared" si="23"/>
        <v>425.2284489930204</v>
      </c>
    </row>
    <row r="236" spans="1:18" ht="12.75">
      <c r="A236" s="198">
        <v>-0.68999999999995</v>
      </c>
      <c r="B236" s="99">
        <f t="shared" si="20"/>
        <v>291.074866211401</v>
      </c>
      <c r="C236" s="103">
        <f t="shared" si="21"/>
        <v>0.7549029063256749</v>
      </c>
      <c r="D236" s="102">
        <f t="shared" si="22"/>
        <v>0.24509709367432508</v>
      </c>
      <c r="E236" s="105">
        <f t="shared" si="18"/>
        <v>1</v>
      </c>
      <c r="P236" s="97">
        <v>115500</v>
      </c>
      <c r="Q236" s="107">
        <f t="shared" si="19"/>
        <v>1</v>
      </c>
      <c r="R236" s="109">
        <f t="shared" si="23"/>
        <v>427.0772683364683</v>
      </c>
    </row>
    <row r="237" spans="1:18" ht="12.75">
      <c r="A237" s="199">
        <v>-0.67999999999995</v>
      </c>
      <c r="B237" s="99">
        <f t="shared" si="20"/>
        <v>292.00264650952045</v>
      </c>
      <c r="C237" s="103">
        <f t="shared" si="21"/>
        <v>0.7517477695464136</v>
      </c>
      <c r="D237" s="102">
        <f t="shared" si="22"/>
        <v>0.24825223045358635</v>
      </c>
      <c r="E237" s="105">
        <f t="shared" si="18"/>
        <v>1</v>
      </c>
      <c r="P237" s="97">
        <v>116000</v>
      </c>
      <c r="Q237" s="107">
        <f t="shared" si="19"/>
        <v>1</v>
      </c>
      <c r="R237" s="109">
        <f t="shared" si="23"/>
        <v>428.92608767991624</v>
      </c>
    </row>
    <row r="238" spans="1:18" ht="12.75">
      <c r="A238" s="198">
        <v>-0.66999999999995</v>
      </c>
      <c r="B238" s="99">
        <f t="shared" si="20"/>
        <v>292.9333840409207</v>
      </c>
      <c r="C238" s="103">
        <f t="shared" si="21"/>
        <v>0.7485711049046739</v>
      </c>
      <c r="D238" s="102">
        <f t="shared" si="22"/>
        <v>0.25142889509532607</v>
      </c>
      <c r="E238" s="105">
        <f t="shared" si="18"/>
        <v>1</v>
      </c>
      <c r="P238" s="97">
        <v>116500</v>
      </c>
      <c r="Q238" s="107">
        <f t="shared" si="19"/>
        <v>1</v>
      </c>
      <c r="R238" s="109">
        <f t="shared" si="23"/>
        <v>430.77490702336416</v>
      </c>
    </row>
    <row r="239" spans="1:18" ht="12.75">
      <c r="A239" s="198">
        <v>-0.65999999999995</v>
      </c>
      <c r="B239" s="99">
        <f t="shared" si="20"/>
        <v>293.86708823157124</v>
      </c>
      <c r="C239" s="103">
        <f t="shared" si="21"/>
        <v>0.7453730853286479</v>
      </c>
      <c r="D239" s="102">
        <f t="shared" si="22"/>
        <v>0.2546269146713521</v>
      </c>
      <c r="E239" s="105">
        <f t="shared" si="18"/>
        <v>1</v>
      </c>
      <c r="P239" s="97">
        <v>117000</v>
      </c>
      <c r="Q239" s="107">
        <f t="shared" si="19"/>
        <v>1</v>
      </c>
      <c r="R239" s="109">
        <f t="shared" si="23"/>
        <v>432.6237263668121</v>
      </c>
    </row>
    <row r="240" spans="1:18" ht="12.75">
      <c r="A240" s="198">
        <v>-0.64999999999995</v>
      </c>
      <c r="B240" s="99">
        <f t="shared" si="20"/>
        <v>294.80376853748623</v>
      </c>
      <c r="C240" s="103">
        <f t="shared" si="21"/>
        <v>0.7421538891941191</v>
      </c>
      <c r="D240" s="102">
        <f t="shared" si="22"/>
        <v>0.25784611080588093</v>
      </c>
      <c r="E240" s="105">
        <f t="shared" si="18"/>
        <v>1</v>
      </c>
      <c r="P240" s="97">
        <v>117500</v>
      </c>
      <c r="Q240" s="107">
        <f t="shared" si="19"/>
        <v>1</v>
      </c>
      <c r="R240" s="109">
        <f t="shared" si="23"/>
        <v>434.47254571026</v>
      </c>
    </row>
    <row r="241" spans="1:18" ht="12.75">
      <c r="A241" s="198">
        <v>-0.63999999999995</v>
      </c>
      <c r="B241" s="99">
        <f t="shared" si="20"/>
        <v>295.74343444481946</v>
      </c>
      <c r="C241" s="103">
        <f t="shared" si="21"/>
        <v>0.7389137003071222</v>
      </c>
      <c r="D241" s="102">
        <f t="shared" si="22"/>
        <v>0.2610862996928778</v>
      </c>
      <c r="E241" s="105">
        <f t="shared" si="18"/>
        <v>1</v>
      </c>
      <c r="P241" s="97">
        <v>118000</v>
      </c>
      <c r="Q241" s="107">
        <f t="shared" si="19"/>
        <v>1</v>
      </c>
      <c r="R241" s="109">
        <f t="shared" si="23"/>
        <v>436.32136505370795</v>
      </c>
    </row>
    <row r="242" spans="1:18" ht="12.75">
      <c r="A242" s="198">
        <v>-0.62999999999995</v>
      </c>
      <c r="B242" s="99">
        <f t="shared" si="20"/>
        <v>296.6860954699621</v>
      </c>
      <c r="C242" s="103">
        <f t="shared" si="21"/>
        <v>0.7356527078843061</v>
      </c>
      <c r="D242" s="102">
        <f t="shared" si="22"/>
        <v>0.26434729211569385</v>
      </c>
      <c r="E242" s="105">
        <f t="shared" si="18"/>
        <v>1</v>
      </c>
      <c r="P242" s="97">
        <v>118500</v>
      </c>
      <c r="Q242" s="107">
        <f t="shared" si="19"/>
        <v>1</v>
      </c>
      <c r="R242" s="109">
        <f t="shared" si="23"/>
        <v>438.1701843971559</v>
      </c>
    </row>
    <row r="243" spans="1:18" ht="12.75">
      <c r="A243" s="198">
        <v>-0.61999999999995</v>
      </c>
      <c r="B243" s="99">
        <f t="shared" si="20"/>
        <v>297.6317611596376</v>
      </c>
      <c r="C243" s="103">
        <f t="shared" si="21"/>
        <v>0.7323711065310006</v>
      </c>
      <c r="D243" s="102">
        <f t="shared" si="22"/>
        <v>0.26762889346899943</v>
      </c>
      <c r="E243" s="105">
        <f t="shared" si="18"/>
        <v>1</v>
      </c>
      <c r="P243" s="97">
        <v>119000</v>
      </c>
      <c r="Q243" s="107">
        <f t="shared" si="19"/>
        <v>1</v>
      </c>
      <c r="R243" s="109">
        <f t="shared" si="23"/>
        <v>440.0190037406038</v>
      </c>
    </row>
    <row r="244" spans="1:18" ht="12.75">
      <c r="A244" s="198">
        <v>-0.60999999999995</v>
      </c>
      <c r="B244" s="99">
        <f t="shared" si="20"/>
        <v>298.58044109099916</v>
      </c>
      <c r="C244" s="103">
        <f t="shared" si="21"/>
        <v>0.7290690962169778</v>
      </c>
      <c r="D244" s="102">
        <f t="shared" si="22"/>
        <v>0.2709309037830222</v>
      </c>
      <c r="E244" s="105">
        <f t="shared" si="18"/>
        <v>1</v>
      </c>
      <c r="P244" s="97">
        <v>119500</v>
      </c>
      <c r="Q244" s="107">
        <f t="shared" si="19"/>
        <v>1</v>
      </c>
      <c r="R244" s="109">
        <f t="shared" si="23"/>
        <v>441.86782308405174</v>
      </c>
    </row>
    <row r="245" spans="1:18" ht="12.75">
      <c r="A245" s="198">
        <v>-0.59999999999994</v>
      </c>
      <c r="B245" s="99">
        <f t="shared" si="20"/>
        <v>299.5321448717274</v>
      </c>
      <c r="C245" s="103">
        <f t="shared" si="21"/>
        <v>0.7257468822499065</v>
      </c>
      <c r="D245" s="102">
        <f t="shared" si="22"/>
        <v>0.27425311775009353</v>
      </c>
      <c r="E245" s="105">
        <f t="shared" si="18"/>
        <v>1</v>
      </c>
      <c r="P245" s="97">
        <v>120000</v>
      </c>
      <c r="Q245" s="107">
        <f t="shared" si="19"/>
        <v>1</v>
      </c>
      <c r="R245" s="109">
        <f t="shared" si="23"/>
        <v>443.71664242749966</v>
      </c>
    </row>
    <row r="246" spans="1:18" ht="12.75">
      <c r="A246" s="198">
        <v>-0.58999999999994</v>
      </c>
      <c r="B246" s="99">
        <f t="shared" si="20"/>
        <v>300.4868821401235</v>
      </c>
      <c r="C246" s="103">
        <f t="shared" si="21"/>
        <v>0.722404675246515</v>
      </c>
      <c r="D246" s="102">
        <f t="shared" si="22"/>
        <v>0.27759532475348503</v>
      </c>
      <c r="E246" s="105">
        <f t="shared" si="18"/>
        <v>1</v>
      </c>
      <c r="P246" s="97">
        <v>120500</v>
      </c>
      <c r="Q246" s="107">
        <f t="shared" si="19"/>
        <v>1</v>
      </c>
      <c r="R246" s="109">
        <f t="shared" si="23"/>
        <v>445.5654617709476</v>
      </c>
    </row>
    <row r="247" spans="1:18" ht="12.75">
      <c r="A247" s="198">
        <v>-0.57999999999994</v>
      </c>
      <c r="B247" s="99">
        <f t="shared" si="20"/>
        <v>301.44466256521343</v>
      </c>
      <c r="C247" s="103">
        <f t="shared" si="21"/>
        <v>0.7190426911014154</v>
      </c>
      <c r="D247" s="102">
        <f t="shared" si="22"/>
        <v>0.2809573088985846</v>
      </c>
      <c r="E247" s="105">
        <f t="shared" si="18"/>
        <v>1</v>
      </c>
      <c r="P247" s="97">
        <v>121000</v>
      </c>
      <c r="Q247" s="107">
        <f t="shared" si="19"/>
        <v>1</v>
      </c>
      <c r="R247" s="109">
        <f t="shared" si="23"/>
        <v>447.4142811143955</v>
      </c>
    </row>
    <row r="248" spans="1:18" ht="12.75">
      <c r="A248" s="198">
        <v>-0.56999999999994</v>
      </c>
      <c r="B248" s="99">
        <f t="shared" si="20"/>
        <v>302.40549584684123</v>
      </c>
      <c r="C248" s="103">
        <f t="shared" si="21"/>
        <v>0.7156611509536555</v>
      </c>
      <c r="D248" s="102">
        <f t="shared" si="22"/>
        <v>0.28433884904634454</v>
      </c>
      <c r="E248" s="105">
        <f t="shared" si="18"/>
        <v>1</v>
      </c>
      <c r="P248" s="97">
        <v>121500</v>
      </c>
      <c r="Q248" s="107">
        <f t="shared" si="19"/>
        <v>1</v>
      </c>
      <c r="R248" s="109">
        <f t="shared" si="23"/>
        <v>449.26310045784345</v>
      </c>
    </row>
    <row r="249" spans="1:18" ht="12.75">
      <c r="A249" s="198">
        <v>-0.55999999999994</v>
      </c>
      <c r="B249" s="99">
        <f t="shared" si="20"/>
        <v>303.3693917157688</v>
      </c>
      <c r="C249" s="103">
        <f t="shared" si="21"/>
        <v>0.7122602811509525</v>
      </c>
      <c r="D249" s="102">
        <f t="shared" si="22"/>
        <v>0.2877397188490475</v>
      </c>
      <c r="E249" s="105">
        <f t="shared" si="18"/>
        <v>1</v>
      </c>
      <c r="P249" s="97">
        <v>122000</v>
      </c>
      <c r="Q249" s="107">
        <f t="shared" si="19"/>
        <v>1</v>
      </c>
      <c r="R249" s="109">
        <f t="shared" si="23"/>
        <v>451.1119198012914</v>
      </c>
    </row>
    <row r="250" spans="1:18" ht="12.75">
      <c r="A250" s="198">
        <v>-0.54999999999994</v>
      </c>
      <c r="B250" s="99">
        <f t="shared" si="20"/>
        <v>304.3363599337734</v>
      </c>
      <c r="C250" s="103">
        <f t="shared" si="21"/>
        <v>0.7088403132116331</v>
      </c>
      <c r="D250" s="102">
        <f t="shared" si="22"/>
        <v>0.2911596867883669</v>
      </c>
      <c r="E250" s="105">
        <f t="shared" si="18"/>
        <v>1</v>
      </c>
      <c r="P250" s="97">
        <v>122500</v>
      </c>
      <c r="Q250" s="107">
        <f t="shared" si="19"/>
        <v>1</v>
      </c>
      <c r="R250" s="109">
        <f t="shared" si="23"/>
        <v>452.9607391447393</v>
      </c>
    </row>
    <row r="251" spans="1:18" ht="12.75">
      <c r="A251" s="198">
        <v>-0.53999999999994</v>
      </c>
      <c r="B251" s="99">
        <f t="shared" si="20"/>
        <v>305.30641029374806</v>
      </c>
      <c r="C251" s="103">
        <f t="shared" si="21"/>
        <v>0.7054014837842812</v>
      </c>
      <c r="D251" s="102">
        <f t="shared" si="22"/>
        <v>0.29459851621571875</v>
      </c>
      <c r="E251" s="105">
        <f t="shared" si="18"/>
        <v>1</v>
      </c>
      <c r="P251" s="97">
        <v>123000</v>
      </c>
      <c r="Q251" s="107">
        <f t="shared" si="19"/>
        <v>1</v>
      </c>
      <c r="R251" s="109">
        <f t="shared" si="23"/>
        <v>454.80955848818724</v>
      </c>
    </row>
    <row r="252" spans="1:18" ht="12.75">
      <c r="A252" s="198">
        <v>-0.52999999999994</v>
      </c>
      <c r="B252" s="99">
        <f t="shared" si="20"/>
        <v>306.27955261979963</v>
      </c>
      <c r="C252" s="103">
        <f t="shared" si="21"/>
        <v>0.7019440346051028</v>
      </c>
      <c r="D252" s="102">
        <f t="shared" si="22"/>
        <v>0.2980559653948972</v>
      </c>
      <c r="E252" s="105">
        <f t="shared" si="18"/>
        <v>1</v>
      </c>
      <c r="P252" s="97">
        <v>123500</v>
      </c>
      <c r="Q252" s="107">
        <f t="shared" si="19"/>
        <v>1</v>
      </c>
      <c r="R252" s="109">
        <f t="shared" si="23"/>
        <v>456.65837783163516</v>
      </c>
    </row>
    <row r="253" spans="1:18" ht="12.75">
      <c r="A253" s="198">
        <v>-0.51999999999994</v>
      </c>
      <c r="B253" s="99">
        <f t="shared" si="20"/>
        <v>307.2557967673486</v>
      </c>
      <c r="C253" s="103">
        <f t="shared" si="21"/>
        <v>0.6984682124530129</v>
      </c>
      <c r="D253" s="102">
        <f t="shared" si="22"/>
        <v>0.30153178754698706</v>
      </c>
      <c r="E253" s="105">
        <f t="shared" si="18"/>
        <v>1</v>
      </c>
      <c r="P253" s="97">
        <v>124000</v>
      </c>
      <c r="Q253" s="107">
        <f t="shared" si="19"/>
        <v>1</v>
      </c>
      <c r="R253" s="109">
        <f t="shared" si="23"/>
        <v>458.5071971750831</v>
      </c>
    </row>
    <row r="254" spans="1:18" ht="12.75">
      <c r="A254" s="198">
        <v>-0.50999999999994</v>
      </c>
      <c r="B254" s="99">
        <f t="shared" si="20"/>
        <v>308.235152623229</v>
      </c>
      <c r="C254" s="103">
        <f t="shared" si="21"/>
        <v>0.6949742691024595</v>
      </c>
      <c r="D254" s="102">
        <f t="shared" si="22"/>
        <v>0.3050257308975405</v>
      </c>
      <c r="E254" s="105">
        <f t="shared" si="18"/>
        <v>1</v>
      </c>
      <c r="P254" s="97">
        <v>124500</v>
      </c>
      <c r="Q254" s="107">
        <f t="shared" si="19"/>
        <v>1</v>
      </c>
      <c r="R254" s="109">
        <f t="shared" si="23"/>
        <v>460.356016518531</v>
      </c>
    </row>
    <row r="255" spans="1:18" ht="12.75">
      <c r="A255" s="198">
        <v>-0.49999999999994</v>
      </c>
      <c r="B255" s="99">
        <f t="shared" si="20"/>
        <v>309.2176301057886</v>
      </c>
      <c r="C255" s="103">
        <f t="shared" si="21"/>
        <v>0.691462461273992</v>
      </c>
      <c r="D255" s="102">
        <f t="shared" si="22"/>
        <v>0.308537538726008</v>
      </c>
      <c r="E255" s="105">
        <f t="shared" si="18"/>
        <v>1</v>
      </c>
      <c r="P255" s="97">
        <v>125000</v>
      </c>
      <c r="Q255" s="107">
        <f t="shared" si="19"/>
        <v>1</v>
      </c>
      <c r="R255" s="109">
        <f t="shared" si="23"/>
        <v>462.20483586197895</v>
      </c>
    </row>
    <row r="256" spans="1:18" ht="12.75">
      <c r="A256" s="198">
        <v>-0.48999999999994</v>
      </c>
      <c r="B256" s="99">
        <f t="shared" si="20"/>
        <v>310.2032391649885</v>
      </c>
      <c r="C256" s="103">
        <f t="shared" si="21"/>
        <v>0.6879330505825882</v>
      </c>
      <c r="D256" s="102">
        <f t="shared" si="22"/>
        <v>0.31206694941741175</v>
      </c>
      <c r="E256" s="105">
        <f t="shared" si="18"/>
        <v>1</v>
      </c>
      <c r="P256" s="97">
        <v>125500</v>
      </c>
      <c r="Q256" s="107">
        <f t="shared" si="19"/>
        <v>1</v>
      </c>
      <c r="R256" s="109">
        <f t="shared" si="23"/>
        <v>464.0536552054269</v>
      </c>
    </row>
    <row r="257" spans="1:18" ht="12.75">
      <c r="A257" s="198">
        <v>-0.47999999999994</v>
      </c>
      <c r="B257" s="99">
        <f t="shared" si="20"/>
        <v>311.1919897825051</v>
      </c>
      <c r="C257" s="103">
        <f t="shared" si="21"/>
        <v>0.6843863034837561</v>
      </c>
      <c r="D257" s="102">
        <f t="shared" si="22"/>
        <v>0.31561369651624394</v>
      </c>
      <c r="E257" s="105">
        <f t="shared" si="18"/>
        <v>1</v>
      </c>
      <c r="P257" s="97">
        <v>126000</v>
      </c>
      <c r="Q257" s="107">
        <f t="shared" si="19"/>
        <v>1</v>
      </c>
      <c r="R257" s="109">
        <f t="shared" si="23"/>
        <v>465.9024745488748</v>
      </c>
    </row>
    <row r="258" spans="1:18" ht="12.75">
      <c r="A258" s="198">
        <v>-0.46999999999994</v>
      </c>
      <c r="B258" s="99">
        <f t="shared" si="20"/>
        <v>312.1838919718309</v>
      </c>
      <c r="C258" s="103">
        <f t="shared" si="21"/>
        <v>0.6808224912174228</v>
      </c>
      <c r="D258" s="102">
        <f t="shared" si="22"/>
        <v>0.3191775087825772</v>
      </c>
      <c r="E258" s="105">
        <f t="shared" si="18"/>
        <v>1</v>
      </c>
      <c r="P258" s="97">
        <v>126500</v>
      </c>
      <c r="Q258" s="107">
        <f t="shared" si="19"/>
        <v>1</v>
      </c>
      <c r="R258" s="109">
        <f t="shared" si="23"/>
        <v>467.75129389232274</v>
      </c>
    </row>
    <row r="259" spans="1:18" ht="12.75">
      <c r="A259" s="198">
        <v>-0.45999999999994</v>
      </c>
      <c r="B259" s="99">
        <f t="shared" si="20"/>
        <v>313.1789557783753</v>
      </c>
      <c r="C259" s="103">
        <f t="shared" si="21"/>
        <v>0.6772418897496308</v>
      </c>
      <c r="D259" s="102">
        <f t="shared" si="22"/>
        <v>0.32275811025036916</v>
      </c>
      <c r="E259" s="105">
        <f t="shared" si="18"/>
        <v>1</v>
      </c>
      <c r="P259" s="97">
        <v>127000</v>
      </c>
      <c r="Q259" s="107">
        <f t="shared" si="19"/>
        <v>1</v>
      </c>
      <c r="R259" s="109">
        <f t="shared" si="23"/>
        <v>469.60011323577066</v>
      </c>
    </row>
    <row r="260" spans="1:18" ht="12.75">
      <c r="A260" s="198">
        <v>-0.44999999999994</v>
      </c>
      <c r="B260" s="99">
        <f t="shared" si="20"/>
        <v>314.17719127956684</v>
      </c>
      <c r="C260" s="103">
        <f t="shared" si="21"/>
        <v>0.6736447797120584</v>
      </c>
      <c r="D260" s="102">
        <f t="shared" si="22"/>
        <v>0.3263552202879416</v>
      </c>
      <c r="E260" s="105">
        <f t="shared" si="18"/>
        <v>1</v>
      </c>
      <c r="P260" s="97">
        <v>127500</v>
      </c>
      <c r="Q260" s="107">
        <f t="shared" si="19"/>
        <v>1</v>
      </c>
      <c r="R260" s="109">
        <f t="shared" si="23"/>
        <v>471.4489325792186</v>
      </c>
    </row>
    <row r="261" spans="1:18" ht="12.75">
      <c r="A261" s="198">
        <v>-0.43999999999994</v>
      </c>
      <c r="B261" s="99">
        <f t="shared" si="20"/>
        <v>315.17860858495516</v>
      </c>
      <c r="C261" s="103">
        <f t="shared" si="21"/>
        <v>0.6700314463393846</v>
      </c>
      <c r="D261" s="102">
        <f t="shared" si="22"/>
        <v>0.3299685536606154</v>
      </c>
      <c r="E261" s="105">
        <f aca="true" t="shared" si="24" ref="E261:E324">$P$3</f>
        <v>1</v>
      </c>
      <c r="P261" s="97">
        <v>128000</v>
      </c>
      <c r="Q261" s="107">
        <f aca="true" t="shared" si="25" ref="Q261:Q324">+$R$3</f>
        <v>1</v>
      </c>
      <c r="R261" s="109">
        <f t="shared" si="23"/>
        <v>473.2977519226665</v>
      </c>
    </row>
    <row r="262" spans="1:18" ht="12.75">
      <c r="A262" s="198">
        <v>-0.42999999999994</v>
      </c>
      <c r="B262" s="99">
        <f aca="true" t="shared" si="26" ref="B262:B325">EXP(A262*SQRT($H$10)+SUMPRODUCT($H$20:$H$39,$N$20:$N$39))</f>
        <v>316.18321783631364</v>
      </c>
      <c r="C262" s="103">
        <f aca="true" t="shared" si="27" ref="C262:C325">1-(NORMDIST(A262*SQRT($H$10),0,SQRT($H$10),TRUE))</f>
        <v>0.6664021794045205</v>
      </c>
      <c r="D262" s="102">
        <f aca="true" t="shared" si="28" ref="D262:D325">1-C262</f>
        <v>0.3335978205954795</v>
      </c>
      <c r="E262" s="105">
        <f t="shared" si="24"/>
        <v>1</v>
      </c>
      <c r="P262" s="97">
        <v>128500</v>
      </c>
      <c r="Q262" s="107">
        <f t="shared" si="25"/>
        <v>1</v>
      </c>
      <c r="R262" s="109">
        <f t="shared" si="23"/>
        <v>475.14657126611445</v>
      </c>
    </row>
    <row r="263" spans="1:18" ht="12.75">
      <c r="A263" s="198">
        <v>-0.41999999999994</v>
      </c>
      <c r="B263" s="99">
        <f t="shared" si="26"/>
        <v>317.19102920774094</v>
      </c>
      <c r="C263" s="103">
        <f t="shared" si="27"/>
        <v>0.6627572731517286</v>
      </c>
      <c r="D263" s="102">
        <f t="shared" si="28"/>
        <v>0.3372427268482714</v>
      </c>
      <c r="E263" s="105">
        <f t="shared" si="24"/>
        <v>1</v>
      </c>
      <c r="P263" s="97">
        <v>129000</v>
      </c>
      <c r="Q263" s="107">
        <f t="shared" si="25"/>
        <v>1</v>
      </c>
      <c r="R263" s="109">
        <f t="shared" si="23"/>
        <v>476.9953906095624</v>
      </c>
    </row>
    <row r="264" spans="1:18" ht="12.75">
      <c r="A264" s="198">
        <v>-0.40999999999994</v>
      </c>
      <c r="B264" s="99">
        <f t="shared" si="26"/>
        <v>318.2020529057659</v>
      </c>
      <c r="C264" s="103">
        <f t="shared" si="27"/>
        <v>0.6590970262276554</v>
      </c>
      <c r="D264" s="102">
        <f t="shared" si="28"/>
        <v>0.3409029737723446</v>
      </c>
      <c r="E264" s="105">
        <f t="shared" si="24"/>
        <v>1</v>
      </c>
      <c r="P264" s="97">
        <v>129500</v>
      </c>
      <c r="Q264" s="107">
        <f t="shared" si="25"/>
        <v>1</v>
      </c>
      <c r="R264" s="109">
        <f aca="true" t="shared" si="29" ref="R264:R327">R263+$R$6</f>
        <v>478.8442099530103</v>
      </c>
    </row>
    <row r="265" spans="1:18" ht="12.75">
      <c r="A265" s="198">
        <v>-0.39999999999994</v>
      </c>
      <c r="B265" s="99">
        <f t="shared" si="26"/>
        <v>319.21629916944954</v>
      </c>
      <c r="C265" s="103">
        <f t="shared" si="27"/>
        <v>0.6554217416103021</v>
      </c>
      <c r="D265" s="102">
        <f t="shared" si="28"/>
        <v>0.3445782583896979</v>
      </c>
      <c r="E265" s="105">
        <f t="shared" si="24"/>
        <v>1</v>
      </c>
      <c r="P265" s="97">
        <v>130000</v>
      </c>
      <c r="Q265" s="107">
        <f t="shared" si="25"/>
        <v>1</v>
      </c>
      <c r="R265" s="109">
        <f t="shared" si="29"/>
        <v>480.69302929645823</v>
      </c>
    </row>
    <row r="266" spans="1:18" ht="12.75">
      <c r="A266" s="198">
        <v>-0.38999999999994</v>
      </c>
      <c r="B266" s="99">
        <f t="shared" si="26"/>
        <v>320.2337782704892</v>
      </c>
      <c r="C266" s="103">
        <f t="shared" si="27"/>
        <v>0.6517317265359602</v>
      </c>
      <c r="D266" s="102">
        <f t="shared" si="28"/>
        <v>0.34826827346403977</v>
      </c>
      <c r="E266" s="105">
        <f t="shared" si="24"/>
        <v>1</v>
      </c>
      <c r="P266" s="97">
        <v>130500</v>
      </c>
      <c r="Q266" s="107">
        <f t="shared" si="25"/>
        <v>1</v>
      </c>
      <c r="R266" s="109">
        <f t="shared" si="29"/>
        <v>482.54184863990616</v>
      </c>
    </row>
    <row r="267" spans="1:18" ht="12.75">
      <c r="A267" s="198">
        <v>-0.37999999999994</v>
      </c>
      <c r="B267" s="99">
        <f t="shared" si="26"/>
        <v>321.25450051332257</v>
      </c>
      <c r="C267" s="103">
        <f t="shared" si="27"/>
        <v>0.6480272924241406</v>
      </c>
      <c r="D267" s="102">
        <f t="shared" si="28"/>
        <v>0.3519727075758594</v>
      </c>
      <c r="E267" s="105">
        <f t="shared" si="24"/>
        <v>1</v>
      </c>
      <c r="P267" s="97">
        <v>131000</v>
      </c>
      <c r="Q267" s="107">
        <f t="shared" si="25"/>
        <v>1</v>
      </c>
      <c r="R267" s="109">
        <f t="shared" si="29"/>
        <v>484.3906679833541</v>
      </c>
    </row>
    <row r="268" spans="1:18" ht="12.75">
      <c r="A268" s="198">
        <v>-0.36999999999994</v>
      </c>
      <c r="B268" s="99">
        <f t="shared" si="26"/>
        <v>322.2784762352321</v>
      </c>
      <c r="C268" s="103">
        <f t="shared" si="27"/>
        <v>0.6443087548005244</v>
      </c>
      <c r="D268" s="102">
        <f t="shared" si="28"/>
        <v>0.3556912451994756</v>
      </c>
      <c r="E268" s="105">
        <f t="shared" si="24"/>
        <v>1</v>
      </c>
      <c r="P268" s="97">
        <v>131500</v>
      </c>
      <c r="Q268" s="107">
        <f t="shared" si="25"/>
        <v>1</v>
      </c>
      <c r="R268" s="109">
        <f t="shared" si="29"/>
        <v>486.239487326802</v>
      </c>
    </row>
    <row r="269" spans="1:18" ht="12.75">
      <c r="A269" s="198">
        <v>-0.35999999999994</v>
      </c>
      <c r="B269" s="99">
        <f t="shared" si="26"/>
        <v>323.305715806449</v>
      </c>
      <c r="C269" s="103">
        <f t="shared" si="27"/>
        <v>0.6405764332179689</v>
      </c>
      <c r="D269" s="102">
        <f t="shared" si="28"/>
        <v>0.35942356678203113</v>
      </c>
      <c r="E269" s="105">
        <f t="shared" si="24"/>
        <v>1</v>
      </c>
      <c r="P269" s="97">
        <v>132000</v>
      </c>
      <c r="Q269" s="107">
        <f t="shared" si="25"/>
        <v>1</v>
      </c>
      <c r="R269" s="109">
        <f t="shared" si="29"/>
        <v>488.08830667024995</v>
      </c>
    </row>
    <row r="270" spans="1:18" ht="12.75">
      <c r="A270" s="198">
        <v>-0.34999999999994</v>
      </c>
      <c r="B270" s="99">
        <f t="shared" si="26"/>
        <v>324.3362296302594</v>
      </c>
      <c r="C270" s="103">
        <f t="shared" si="27"/>
        <v>0.6368306511755966</v>
      </c>
      <c r="D270" s="102">
        <f t="shared" si="28"/>
        <v>0.36316934882440344</v>
      </c>
      <c r="E270" s="105">
        <f t="shared" si="24"/>
        <v>1</v>
      </c>
      <c r="P270" s="97">
        <v>132500</v>
      </c>
      <c r="Q270" s="107">
        <f t="shared" si="25"/>
        <v>1</v>
      </c>
      <c r="R270" s="109">
        <f t="shared" si="29"/>
        <v>489.9371260136979</v>
      </c>
    </row>
    <row r="271" spans="1:18" ht="12.75">
      <c r="A271" s="198">
        <v>-0.33999999999994</v>
      </c>
      <c r="B271" s="99">
        <f t="shared" si="26"/>
        <v>325.3700281431092</v>
      </c>
      <c r="C271" s="103">
        <f t="shared" si="27"/>
        <v>0.6330717360360054</v>
      </c>
      <c r="D271" s="102">
        <f t="shared" si="28"/>
        <v>0.3669282639639946</v>
      </c>
      <c r="E271" s="105">
        <f t="shared" si="24"/>
        <v>1</v>
      </c>
      <c r="P271" s="97">
        <v>133000</v>
      </c>
      <c r="Q271" s="107">
        <f t="shared" si="25"/>
        <v>1</v>
      </c>
      <c r="R271" s="109">
        <f t="shared" si="29"/>
        <v>491.7859453571458</v>
      </c>
    </row>
    <row r="272" spans="1:18" ht="12.75">
      <c r="A272" s="198">
        <v>-0.32999999999994</v>
      </c>
      <c r="B272" s="99">
        <f t="shared" si="26"/>
        <v>326.4071218147095</v>
      </c>
      <c r="C272" s="103">
        <f t="shared" si="27"/>
        <v>0.6293000189406308</v>
      </c>
      <c r="D272" s="102">
        <f t="shared" si="28"/>
        <v>0.3706999810593692</v>
      </c>
      <c r="E272" s="105">
        <f t="shared" si="24"/>
        <v>1</v>
      </c>
      <c r="P272" s="97">
        <v>133500</v>
      </c>
      <c r="Q272" s="107">
        <f t="shared" si="25"/>
        <v>1</v>
      </c>
      <c r="R272" s="109">
        <f t="shared" si="29"/>
        <v>493.63476470059373</v>
      </c>
    </row>
    <row r="273" spans="1:18" ht="12.75">
      <c r="A273" s="198">
        <v>-0.31999999999994</v>
      </c>
      <c r="B273" s="99">
        <f t="shared" si="26"/>
        <v>327.4475211481429</v>
      </c>
      <c r="C273" s="103">
        <f t="shared" si="27"/>
        <v>0.6255158347232973</v>
      </c>
      <c r="D273" s="102">
        <f t="shared" si="28"/>
        <v>0.3744841652767027</v>
      </c>
      <c r="E273" s="105">
        <f t="shared" si="24"/>
        <v>1</v>
      </c>
      <c r="P273" s="97">
        <v>134000</v>
      </c>
      <c r="Q273" s="107">
        <f t="shared" si="25"/>
        <v>1</v>
      </c>
      <c r="R273" s="109">
        <f t="shared" si="29"/>
        <v>495.48358404404166</v>
      </c>
    </row>
    <row r="274" spans="1:18" ht="12.75">
      <c r="A274" s="198">
        <v>-0.30999999999994</v>
      </c>
      <c r="B274" s="99">
        <f t="shared" si="26"/>
        <v>328.49123667997014</v>
      </c>
      <c r="C274" s="103">
        <f t="shared" si="27"/>
        <v>0.6217195218219965</v>
      </c>
      <c r="D274" s="102">
        <f t="shared" si="28"/>
        <v>0.3782804781780035</v>
      </c>
      <c r="E274" s="105">
        <f t="shared" si="24"/>
        <v>1</v>
      </c>
      <c r="P274" s="97">
        <v>134500</v>
      </c>
      <c r="Q274" s="107">
        <f t="shared" si="25"/>
        <v>1</v>
      </c>
      <c r="R274" s="109">
        <f t="shared" si="29"/>
        <v>497.3324033874896</v>
      </c>
    </row>
    <row r="275" spans="1:18" ht="12.75">
      <c r="A275" s="198">
        <v>-0.29999999999994</v>
      </c>
      <c r="B275" s="99">
        <f t="shared" si="26"/>
        <v>329.5382789803357</v>
      </c>
      <c r="C275" s="103">
        <f t="shared" si="27"/>
        <v>0.6179114221889298</v>
      </c>
      <c r="D275" s="102">
        <f t="shared" si="28"/>
        <v>0.3820885778110702</v>
      </c>
      <c r="E275" s="105">
        <f t="shared" si="24"/>
        <v>1</v>
      </c>
      <c r="P275" s="97">
        <v>135000</v>
      </c>
      <c r="Q275" s="107">
        <f t="shared" si="25"/>
        <v>1</v>
      </c>
      <c r="R275" s="109">
        <f t="shared" si="29"/>
        <v>499.1812227309375</v>
      </c>
    </row>
    <row r="276" spans="1:18" ht="12.75">
      <c r="A276" s="198">
        <v>-0.28999999999994</v>
      </c>
      <c r="B276" s="99">
        <f t="shared" si="26"/>
        <v>330.58865865307627</v>
      </c>
      <c r="C276" s="103">
        <f t="shared" si="27"/>
        <v>0.6140918811988544</v>
      </c>
      <c r="D276" s="102">
        <f t="shared" si="28"/>
        <v>0.3859081188011456</v>
      </c>
      <c r="E276" s="105">
        <f t="shared" si="24"/>
        <v>1</v>
      </c>
      <c r="P276" s="97">
        <v>135500</v>
      </c>
      <c r="Q276" s="107">
        <f t="shared" si="25"/>
        <v>1</v>
      </c>
      <c r="R276" s="109">
        <f t="shared" si="29"/>
        <v>501.03004207438545</v>
      </c>
    </row>
    <row r="277" spans="1:18" ht="12.75">
      <c r="A277" s="198">
        <v>-0.27999999999994</v>
      </c>
      <c r="B277" s="99">
        <f t="shared" si="26"/>
        <v>331.6423863358275</v>
      </c>
      <c r="C277" s="103">
        <f t="shared" si="27"/>
        <v>0.6102612475557743</v>
      </c>
      <c r="D277" s="102">
        <f t="shared" si="28"/>
        <v>0.38973875244422573</v>
      </c>
      <c r="E277" s="105">
        <f t="shared" si="24"/>
        <v>1</v>
      </c>
      <c r="P277" s="97">
        <v>136000</v>
      </c>
      <c r="Q277" s="107">
        <f t="shared" si="25"/>
        <v>1</v>
      </c>
      <c r="R277" s="109">
        <f t="shared" si="29"/>
        <v>502.8788614178334</v>
      </c>
    </row>
    <row r="278" spans="1:18" ht="12.75">
      <c r="A278" s="198">
        <v>-0.26999999999994</v>
      </c>
      <c r="B278" s="99">
        <f t="shared" si="26"/>
        <v>332.69947270013154</v>
      </c>
      <c r="C278" s="103">
        <f t="shared" si="27"/>
        <v>0.6064198731980164</v>
      </c>
      <c r="D278" s="102">
        <f t="shared" si="28"/>
        <v>0.3935801268019836</v>
      </c>
      <c r="E278" s="105">
        <f t="shared" si="24"/>
        <v>1</v>
      </c>
      <c r="P278" s="97">
        <v>136500</v>
      </c>
      <c r="Q278" s="107">
        <f t="shared" si="25"/>
        <v>1</v>
      </c>
      <c r="R278" s="109">
        <f t="shared" si="29"/>
        <v>504.7276807612813</v>
      </c>
    </row>
    <row r="279" spans="1:18" ht="12.75">
      <c r="A279" s="198">
        <v>-0.25999999999994</v>
      </c>
      <c r="B279" s="99">
        <f t="shared" si="26"/>
        <v>333.7599284515454</v>
      </c>
      <c r="C279" s="103">
        <f t="shared" si="27"/>
        <v>0.6025681132017373</v>
      </c>
      <c r="D279" s="102">
        <f t="shared" si="28"/>
        <v>0.3974318867982627</v>
      </c>
      <c r="E279" s="105">
        <f t="shared" si="24"/>
        <v>1</v>
      </c>
      <c r="P279" s="97">
        <v>137000</v>
      </c>
      <c r="Q279" s="107">
        <f t="shared" si="25"/>
        <v>1</v>
      </c>
      <c r="R279" s="109">
        <f t="shared" si="29"/>
        <v>506.57650010472923</v>
      </c>
    </row>
    <row r="280" spans="1:18" ht="12.75">
      <c r="A280" s="198">
        <v>-0.24999999999994</v>
      </c>
      <c r="B280" s="99">
        <f t="shared" si="26"/>
        <v>334.8237643297497</v>
      </c>
      <c r="C280" s="103">
        <f t="shared" si="27"/>
        <v>0.5987063256829006</v>
      </c>
      <c r="D280" s="102">
        <f t="shared" si="28"/>
        <v>0.4012936743170994</v>
      </c>
      <c r="E280" s="105">
        <f t="shared" si="24"/>
        <v>1</v>
      </c>
      <c r="P280" s="97">
        <v>137500</v>
      </c>
      <c r="Q280" s="107">
        <f t="shared" si="25"/>
        <v>1</v>
      </c>
      <c r="R280" s="109">
        <f t="shared" si="29"/>
        <v>508.42531944817716</v>
      </c>
    </row>
    <row r="281" spans="1:18" ht="12.75">
      <c r="A281" s="198">
        <v>-0.23999999999994</v>
      </c>
      <c r="B281" s="99">
        <f t="shared" si="26"/>
        <v>335.8909911086558</v>
      </c>
      <c r="C281" s="103">
        <f t="shared" si="27"/>
        <v>0.5948348716977726</v>
      </c>
      <c r="D281" s="102">
        <f t="shared" si="28"/>
        <v>0.4051651283022274</v>
      </c>
      <c r="E281" s="105">
        <f t="shared" si="24"/>
        <v>1</v>
      </c>
      <c r="P281" s="97">
        <v>138000</v>
      </c>
      <c r="Q281" s="107">
        <f t="shared" si="25"/>
        <v>1</v>
      </c>
      <c r="R281" s="109">
        <f t="shared" si="29"/>
        <v>510.2741387916251</v>
      </c>
    </row>
    <row r="282" spans="1:18" ht="12.75">
      <c r="A282" s="198">
        <v>-0.22999999999994</v>
      </c>
      <c r="B282" s="99">
        <f t="shared" si="26"/>
        <v>336.9616195965174</v>
      </c>
      <c r="C282" s="103">
        <f t="shared" si="27"/>
        <v>0.5909541151419826</v>
      </c>
      <c r="D282" s="102">
        <f t="shared" si="28"/>
        <v>0.4090458848580174</v>
      </c>
      <c r="E282" s="105">
        <f t="shared" si="24"/>
        <v>1</v>
      </c>
      <c r="P282" s="97">
        <v>138500</v>
      </c>
      <c r="Q282" s="107">
        <f t="shared" si="25"/>
        <v>1</v>
      </c>
      <c r="R282" s="109">
        <f t="shared" si="29"/>
        <v>512.122958135073</v>
      </c>
    </row>
    <row r="283" spans="1:18" ht="12.75">
      <c r="A283" s="198">
        <v>-0.21999999999994</v>
      </c>
      <c r="B283" s="99">
        <f t="shared" si="26"/>
        <v>338.0356606360382</v>
      </c>
      <c r="C283" s="103">
        <f t="shared" si="27"/>
        <v>0.5870644226481913</v>
      </c>
      <c r="D283" s="102">
        <f t="shared" si="28"/>
        <v>0.41293557735180875</v>
      </c>
      <c r="E283" s="105">
        <f t="shared" si="24"/>
        <v>1</v>
      </c>
      <c r="P283" s="97">
        <v>139000</v>
      </c>
      <c r="Q283" s="107">
        <f t="shared" si="25"/>
        <v>1</v>
      </c>
      <c r="R283" s="109">
        <f t="shared" si="29"/>
        <v>513.9717774785208</v>
      </c>
    </row>
    <row r="284" spans="1:18" ht="12.75">
      <c r="A284" s="198">
        <v>-0.20999999999994</v>
      </c>
      <c r="B284" s="99">
        <f t="shared" si="26"/>
        <v>339.11312510448226</v>
      </c>
      <c r="C284" s="103">
        <f t="shared" si="27"/>
        <v>0.5831661634824189</v>
      </c>
      <c r="D284" s="102">
        <f t="shared" si="28"/>
        <v>0.4168338365175811</v>
      </c>
      <c r="E284" s="105">
        <f t="shared" si="24"/>
        <v>1</v>
      </c>
      <c r="P284" s="97">
        <v>139500</v>
      </c>
      <c r="Q284" s="107">
        <f t="shared" si="25"/>
        <v>1</v>
      </c>
      <c r="R284" s="109">
        <f t="shared" si="29"/>
        <v>515.8205968219687</v>
      </c>
    </row>
    <row r="285" spans="1:18" ht="12.75">
      <c r="A285" s="198">
        <v>-0.19999999999994</v>
      </c>
      <c r="B285" s="99">
        <f t="shared" si="26"/>
        <v>340.1940239137843</v>
      </c>
      <c r="C285" s="103">
        <f t="shared" si="27"/>
        <v>0.5792597094390796</v>
      </c>
      <c r="D285" s="102">
        <f t="shared" si="28"/>
        <v>0.42074029056092044</v>
      </c>
      <c r="E285" s="105">
        <f t="shared" si="24"/>
        <v>1</v>
      </c>
      <c r="P285" s="97">
        <v>140000</v>
      </c>
      <c r="Q285" s="107">
        <f t="shared" si="25"/>
        <v>1</v>
      </c>
      <c r="R285" s="109">
        <f t="shared" si="29"/>
        <v>517.6694161654166</v>
      </c>
    </row>
    <row r="286" spans="1:18" ht="12.75">
      <c r="A286" s="198">
        <v>-0.18999999999994</v>
      </c>
      <c r="B286" s="99">
        <f t="shared" si="26"/>
        <v>341.2783680106599</v>
      </c>
      <c r="C286" s="103">
        <f t="shared" si="27"/>
        <v>0.575345434734772</v>
      </c>
      <c r="D286" s="102">
        <f t="shared" si="28"/>
        <v>0.42465456526522805</v>
      </c>
      <c r="E286" s="105">
        <f t="shared" si="24"/>
        <v>1</v>
      </c>
      <c r="P286" s="97">
        <v>140500</v>
      </c>
      <c r="Q286" s="107">
        <f t="shared" si="25"/>
        <v>1</v>
      </c>
      <c r="R286" s="109">
        <f t="shared" si="29"/>
        <v>519.5182355088644</v>
      </c>
    </row>
    <row r="287" spans="1:18" ht="12.75">
      <c r="A287" s="198">
        <v>-0.17999999999994</v>
      </c>
      <c r="B287" s="99">
        <f t="shared" si="26"/>
        <v>342.3661683767168</v>
      </c>
      <c r="C287" s="103">
        <f t="shared" si="27"/>
        <v>0.5714237159008771</v>
      </c>
      <c r="D287" s="102">
        <f t="shared" si="28"/>
        <v>0.42857628409912285</v>
      </c>
      <c r="E287" s="105">
        <f t="shared" si="24"/>
        <v>1</v>
      </c>
      <c r="P287" s="97">
        <v>141000</v>
      </c>
      <c r="Q287" s="107">
        <f t="shared" si="25"/>
        <v>1</v>
      </c>
      <c r="R287" s="109">
        <f t="shared" si="29"/>
        <v>521.3670548523123</v>
      </c>
    </row>
    <row r="288" spans="1:18" ht="12.75">
      <c r="A288" s="198">
        <v>-0.16999999999993</v>
      </c>
      <c r="B288" s="99">
        <f t="shared" si="26"/>
        <v>343.457436028566</v>
      </c>
      <c r="C288" s="103">
        <f t="shared" si="27"/>
        <v>0.5674949316750109</v>
      </c>
      <c r="D288" s="102">
        <f t="shared" si="28"/>
        <v>0.43250506832498914</v>
      </c>
      <c r="E288" s="105">
        <f t="shared" si="24"/>
        <v>1</v>
      </c>
      <c r="P288" s="97">
        <v>141500</v>
      </c>
      <c r="Q288" s="107">
        <f t="shared" si="25"/>
        <v>1</v>
      </c>
      <c r="R288" s="109">
        <f t="shared" si="29"/>
        <v>523.2158741957602</v>
      </c>
    </row>
    <row r="289" spans="1:18" ht="12.75">
      <c r="A289" s="198">
        <v>-0.15999999999993</v>
      </c>
      <c r="B289" s="99">
        <f t="shared" si="26"/>
        <v>344.55218201793144</v>
      </c>
      <c r="C289" s="103">
        <f t="shared" si="27"/>
        <v>0.5635594628914053</v>
      </c>
      <c r="D289" s="102">
        <f t="shared" si="28"/>
        <v>0.43644053710859465</v>
      </c>
      <c r="E289" s="105">
        <f t="shared" si="24"/>
        <v>1</v>
      </c>
      <c r="P289" s="97">
        <v>142000</v>
      </c>
      <c r="Q289" s="107">
        <f t="shared" si="25"/>
        <v>1</v>
      </c>
      <c r="R289" s="109">
        <f t="shared" si="29"/>
        <v>525.0646935392081</v>
      </c>
    </row>
    <row r="290" spans="1:18" ht="12.75">
      <c r="A290" s="198">
        <v>-0.14999999999993</v>
      </c>
      <c r="B290" s="99">
        <f t="shared" si="26"/>
        <v>345.6504174317653</v>
      </c>
      <c r="C290" s="103">
        <f t="shared" si="27"/>
        <v>0.559617692370215</v>
      </c>
      <c r="D290" s="102">
        <f t="shared" si="28"/>
        <v>0.44038230762978503</v>
      </c>
      <c r="E290" s="105">
        <f t="shared" si="24"/>
        <v>1</v>
      </c>
      <c r="P290" s="97">
        <v>142500</v>
      </c>
      <c r="Q290" s="107">
        <f t="shared" si="25"/>
        <v>1</v>
      </c>
      <c r="R290" s="109">
        <f t="shared" si="29"/>
        <v>526.9135128826559</v>
      </c>
    </row>
    <row r="291" spans="1:18" ht="12.75">
      <c r="A291" s="198">
        <v>-0.13999999999993</v>
      </c>
      <c r="B291" s="99">
        <f t="shared" si="26"/>
        <v>346.7521533923584</v>
      </c>
      <c r="C291" s="103">
        <f t="shared" si="27"/>
        <v>0.5556700048058788</v>
      </c>
      <c r="D291" s="102">
        <f t="shared" si="28"/>
        <v>0.4443299951941212</v>
      </c>
      <c r="E291" s="105">
        <f t="shared" si="24"/>
        <v>1</v>
      </c>
      <c r="P291" s="97">
        <v>143000</v>
      </c>
      <c r="Q291" s="107">
        <f t="shared" si="25"/>
        <v>1</v>
      </c>
      <c r="R291" s="109">
        <f t="shared" si="29"/>
        <v>528.7623322261038</v>
      </c>
    </row>
    <row r="292" spans="1:18" ht="12.75">
      <c r="A292" s="198">
        <v>-0.12999999999993</v>
      </c>
      <c r="B292" s="99">
        <f t="shared" si="26"/>
        <v>347.8574010574532</v>
      </c>
      <c r="C292" s="103">
        <f t="shared" si="27"/>
        <v>0.5517167866545334</v>
      </c>
      <c r="D292" s="102">
        <f t="shared" si="28"/>
        <v>0.4482832133454666</v>
      </c>
      <c r="E292" s="105">
        <f t="shared" si="24"/>
        <v>1</v>
      </c>
      <c r="P292" s="97">
        <v>143500</v>
      </c>
      <c r="Q292" s="107">
        <f t="shared" si="25"/>
        <v>1</v>
      </c>
      <c r="R292" s="109">
        <f t="shared" si="29"/>
        <v>530.6111515695517</v>
      </c>
    </row>
    <row r="293" spans="1:18" ht="12.75">
      <c r="A293" s="198">
        <v>-0.11999999999993</v>
      </c>
      <c r="B293" s="99">
        <f t="shared" si="26"/>
        <v>348.96617162035625</v>
      </c>
      <c r="C293" s="103">
        <f t="shared" si="27"/>
        <v>0.5477584260205561</v>
      </c>
      <c r="D293" s="102">
        <f t="shared" si="28"/>
        <v>0.45224157397944387</v>
      </c>
      <c r="E293" s="105">
        <f t="shared" si="24"/>
        <v>1</v>
      </c>
      <c r="P293" s="97">
        <v>144000</v>
      </c>
      <c r="Q293" s="107">
        <f t="shared" si="25"/>
        <v>1</v>
      </c>
      <c r="R293" s="109">
        <f t="shared" si="29"/>
        <v>532.4599709129996</v>
      </c>
    </row>
    <row r="294" spans="1:18" ht="12.75">
      <c r="A294" s="198">
        <v>-0.10999999999993</v>
      </c>
      <c r="B294" s="99">
        <f t="shared" si="26"/>
        <v>350.0784763100521</v>
      </c>
      <c r="C294" s="103">
        <f t="shared" si="27"/>
        <v>0.543795312542289</v>
      </c>
      <c r="D294" s="102">
        <f t="shared" si="28"/>
        <v>0.45620468745771103</v>
      </c>
      <c r="E294" s="105">
        <f t="shared" si="24"/>
        <v>1</v>
      </c>
      <c r="P294" s="97">
        <v>144500</v>
      </c>
      <c r="Q294" s="107">
        <f t="shared" si="25"/>
        <v>1</v>
      </c>
      <c r="R294" s="109">
        <f t="shared" si="29"/>
        <v>534.3087902564474</v>
      </c>
    </row>
    <row r="295" spans="1:18" ht="12.75">
      <c r="A295" s="198">
        <v>-0.0999999999999304</v>
      </c>
      <c r="B295" s="99">
        <f t="shared" si="26"/>
        <v>351.1943263913169</v>
      </c>
      <c r="C295" s="103">
        <f t="shared" si="27"/>
        <v>0.5398278372770013</v>
      </c>
      <c r="D295" s="102">
        <f t="shared" si="28"/>
        <v>0.46017216272299866</v>
      </c>
      <c r="E295" s="105">
        <f t="shared" si="24"/>
        <v>1</v>
      </c>
      <c r="P295" s="97">
        <v>145000</v>
      </c>
      <c r="Q295" s="107">
        <f t="shared" si="25"/>
        <v>1</v>
      </c>
      <c r="R295" s="109">
        <f t="shared" si="29"/>
        <v>536.1576095998953</v>
      </c>
    </row>
    <row r="296" spans="1:18" ht="12.75">
      <c r="A296" s="198">
        <v>-0.0899999999999301</v>
      </c>
      <c r="B296" s="99">
        <f t="shared" si="26"/>
        <v>352.31373316483285</v>
      </c>
      <c r="C296" s="103">
        <f t="shared" si="27"/>
        <v>0.5358563925851443</v>
      </c>
      <c r="D296" s="102">
        <f t="shared" si="28"/>
        <v>0.4641436074148557</v>
      </c>
      <c r="E296" s="105">
        <f t="shared" si="24"/>
        <v>1</v>
      </c>
      <c r="P296" s="97">
        <v>145500</v>
      </c>
      <c r="Q296" s="107">
        <f t="shared" si="25"/>
        <v>1</v>
      </c>
      <c r="R296" s="109">
        <f t="shared" si="29"/>
        <v>538.0064289433432</v>
      </c>
    </row>
    <row r="297" spans="1:18" ht="12.75">
      <c r="A297" s="198">
        <v>-0.0799999999999303</v>
      </c>
      <c r="B297" s="99">
        <f t="shared" si="26"/>
        <v>353.4367079673012</v>
      </c>
      <c r="C297" s="103">
        <f t="shared" si="27"/>
        <v>0.5318813720139597</v>
      </c>
      <c r="D297" s="102">
        <f t="shared" si="28"/>
        <v>0.4681186279860403</v>
      </c>
      <c r="E297" s="105">
        <f t="shared" si="24"/>
        <v>1</v>
      </c>
      <c r="P297" s="97">
        <v>146000</v>
      </c>
      <c r="Q297" s="107">
        <f t="shared" si="25"/>
        <v>1</v>
      </c>
      <c r="R297" s="109">
        <f t="shared" si="29"/>
        <v>539.855248286791</v>
      </c>
    </row>
    <row r="298" spans="1:18" ht="12.75">
      <c r="A298" s="198">
        <v>-0.0699999999999301</v>
      </c>
      <c r="B298" s="99">
        <f t="shared" si="26"/>
        <v>354.5632621715591</v>
      </c>
      <c r="C298" s="103">
        <f t="shared" si="27"/>
        <v>0.5279031701804933</v>
      </c>
      <c r="D298" s="102">
        <f t="shared" si="28"/>
        <v>0.47209682981950674</v>
      </c>
      <c r="E298" s="105">
        <f t="shared" si="24"/>
        <v>1</v>
      </c>
      <c r="P298" s="97">
        <v>146500</v>
      </c>
      <c r="Q298" s="107">
        <f t="shared" si="25"/>
        <v>1</v>
      </c>
      <c r="R298" s="109">
        <f t="shared" si="29"/>
        <v>541.7040676302389</v>
      </c>
    </row>
    <row r="299" spans="1:18" ht="12.75">
      <c r="A299" s="198">
        <v>-0.0599999999999303</v>
      </c>
      <c r="B299" s="99">
        <f t="shared" si="26"/>
        <v>355.6934071866935</v>
      </c>
      <c r="C299" s="103">
        <f t="shared" si="27"/>
        <v>0.5239221826540791</v>
      </c>
      <c r="D299" s="102">
        <f t="shared" si="28"/>
        <v>0.4760778173459209</v>
      </c>
      <c r="E299" s="105">
        <f t="shared" si="24"/>
        <v>1</v>
      </c>
      <c r="P299" s="97">
        <v>147000</v>
      </c>
      <c r="Q299" s="107">
        <f t="shared" si="25"/>
        <v>1</v>
      </c>
      <c r="R299" s="109">
        <f t="shared" si="29"/>
        <v>543.5528869736868</v>
      </c>
    </row>
    <row r="300" spans="1:18" ht="12.75">
      <c r="A300" s="198">
        <v>-0.0499999999999301</v>
      </c>
      <c r="B300" s="99">
        <f t="shared" si="26"/>
        <v>356.827154458157</v>
      </c>
      <c r="C300" s="103">
        <f t="shared" si="27"/>
        <v>0.5199388058383446</v>
      </c>
      <c r="D300" s="102">
        <f t="shared" si="28"/>
        <v>0.4800611941616554</v>
      </c>
      <c r="E300" s="105">
        <f t="shared" si="24"/>
        <v>1</v>
      </c>
      <c r="P300" s="97">
        <v>147500</v>
      </c>
      <c r="Q300" s="107">
        <f t="shared" si="25"/>
        <v>1</v>
      </c>
      <c r="R300" s="109">
        <f t="shared" si="29"/>
        <v>545.4017063171347</v>
      </c>
    </row>
    <row r="301" spans="1:18" ht="12.75">
      <c r="A301" s="198">
        <v>-0.0399999999999303</v>
      </c>
      <c r="B301" s="99">
        <f t="shared" si="26"/>
        <v>357.96451546788387</v>
      </c>
      <c r="C301" s="103">
        <f t="shared" si="27"/>
        <v>0.5159534368528029</v>
      </c>
      <c r="D301" s="102">
        <f t="shared" si="28"/>
        <v>0.4840465631471971</v>
      </c>
      <c r="E301" s="105">
        <f t="shared" si="24"/>
        <v>1</v>
      </c>
      <c r="P301" s="97">
        <v>148000</v>
      </c>
      <c r="Q301" s="107">
        <f t="shared" si="25"/>
        <v>1</v>
      </c>
      <c r="R301" s="109">
        <f t="shared" si="29"/>
        <v>547.2505256605825</v>
      </c>
    </row>
    <row r="302" spans="1:18" ht="12.75">
      <c r="A302" s="198">
        <v>-0.0299999999999301</v>
      </c>
      <c r="B302" s="99">
        <f t="shared" si="26"/>
        <v>359.1055017344063</v>
      </c>
      <c r="C302" s="103">
        <f t="shared" si="27"/>
        <v>0.5119664734140847</v>
      </c>
      <c r="D302" s="102">
        <f t="shared" si="28"/>
        <v>0.48803352658591526</v>
      </c>
      <c r="E302" s="105">
        <f t="shared" si="24"/>
        <v>1</v>
      </c>
      <c r="P302" s="97">
        <v>148500</v>
      </c>
      <c r="Q302" s="107">
        <f t="shared" si="25"/>
        <v>1</v>
      </c>
      <c r="R302" s="109">
        <f t="shared" si="29"/>
        <v>549.0993450040304</v>
      </c>
    </row>
    <row r="303" spans="1:18" ht="12.75">
      <c r="A303" s="198">
        <v>-0.0199999999999303</v>
      </c>
      <c r="B303" s="99">
        <f t="shared" si="26"/>
        <v>360.2501248129702</v>
      </c>
      <c r="C303" s="103">
        <f t="shared" si="27"/>
        <v>0.5079783137168742</v>
      </c>
      <c r="D303" s="102">
        <f t="shared" si="28"/>
        <v>0.4920216862831258</v>
      </c>
      <c r="E303" s="105">
        <f t="shared" si="24"/>
        <v>1</v>
      </c>
      <c r="P303" s="97">
        <v>149000</v>
      </c>
      <c r="Q303" s="107">
        <f t="shared" si="25"/>
        <v>1</v>
      </c>
      <c r="R303" s="109">
        <f t="shared" si="29"/>
        <v>550.9481643474783</v>
      </c>
    </row>
    <row r="304" spans="1:18" ht="12.75">
      <c r="A304" s="198">
        <v>-0.00999999999993006</v>
      </c>
      <c r="B304" s="99">
        <f t="shared" si="26"/>
        <v>361.398396295654</v>
      </c>
      <c r="C304" s="103">
        <f t="shared" si="27"/>
        <v>0.5039893563146037</v>
      </c>
      <c r="D304" s="102">
        <f t="shared" si="28"/>
        <v>0.49601064368539627</v>
      </c>
      <c r="E304" s="105">
        <f t="shared" si="24"/>
        <v>1</v>
      </c>
      <c r="P304" s="97">
        <v>149500</v>
      </c>
      <c r="Q304" s="107">
        <f t="shared" si="25"/>
        <v>1</v>
      </c>
      <c r="R304" s="109">
        <f t="shared" si="29"/>
        <v>552.7969836909261</v>
      </c>
    </row>
    <row r="305" spans="1:18" ht="12.75">
      <c r="A305" s="199">
        <v>6.97220059464598E-14</v>
      </c>
      <c r="B305" s="99">
        <f t="shared" si="26"/>
        <v>362.5503278114845</v>
      </c>
      <c r="C305" s="103">
        <f t="shared" si="27"/>
        <v>0.49999999999997224</v>
      </c>
      <c r="D305" s="102">
        <f t="shared" si="28"/>
        <v>0.5000000000000278</v>
      </c>
      <c r="E305" s="105">
        <f t="shared" si="24"/>
        <v>1</v>
      </c>
      <c r="P305" s="97">
        <v>150000</v>
      </c>
      <c r="Q305" s="107">
        <f t="shared" si="25"/>
        <v>1</v>
      </c>
      <c r="R305" s="109">
        <f t="shared" si="29"/>
        <v>554.645803034374</v>
      </c>
    </row>
    <row r="306" spans="1:18" ht="12.75">
      <c r="A306" s="198">
        <v>0.01000000000007</v>
      </c>
      <c r="B306" s="99">
        <f t="shared" si="26"/>
        <v>363.7059310265555</v>
      </c>
      <c r="C306" s="103">
        <f t="shared" si="27"/>
        <v>0.4960106436853404</v>
      </c>
      <c r="D306" s="102">
        <f t="shared" si="28"/>
        <v>0.5039893563146596</v>
      </c>
      <c r="E306" s="105">
        <f t="shared" si="24"/>
        <v>1</v>
      </c>
      <c r="P306" s="97">
        <v>150500</v>
      </c>
      <c r="Q306" s="107">
        <f t="shared" si="25"/>
        <v>1</v>
      </c>
      <c r="R306" s="109">
        <f t="shared" si="29"/>
        <v>556.4946223778219</v>
      </c>
    </row>
    <row r="307" spans="1:18" ht="12.75">
      <c r="A307" s="198">
        <v>0.0200000000000697</v>
      </c>
      <c r="B307" s="99">
        <f t="shared" si="26"/>
        <v>364.86521764414533</v>
      </c>
      <c r="C307" s="103">
        <f t="shared" si="27"/>
        <v>0.4920216862830702</v>
      </c>
      <c r="D307" s="102">
        <f t="shared" si="28"/>
        <v>0.5079783137169298</v>
      </c>
      <c r="E307" s="105">
        <f t="shared" si="24"/>
        <v>1</v>
      </c>
      <c r="P307" s="97">
        <v>151000</v>
      </c>
      <c r="Q307" s="107">
        <f t="shared" si="25"/>
        <v>1</v>
      </c>
      <c r="R307" s="109">
        <f t="shared" si="29"/>
        <v>558.3434417212698</v>
      </c>
    </row>
    <row r="308" spans="1:18" ht="12.75">
      <c r="A308" s="198">
        <v>0.03000000000007</v>
      </c>
      <c r="B308" s="99">
        <f t="shared" si="26"/>
        <v>366.0281994048362</v>
      </c>
      <c r="C308" s="103">
        <f t="shared" si="27"/>
        <v>0.4880335265858595</v>
      </c>
      <c r="D308" s="102">
        <f t="shared" si="28"/>
        <v>0.5119664734141405</v>
      </c>
      <c r="E308" s="105">
        <f t="shared" si="24"/>
        <v>1</v>
      </c>
      <c r="P308" s="97">
        <v>151500</v>
      </c>
      <c r="Q308" s="107">
        <f t="shared" si="25"/>
        <v>1</v>
      </c>
      <c r="R308" s="109">
        <f t="shared" si="29"/>
        <v>560.1922610647176</v>
      </c>
    </row>
    <row r="309" spans="1:18" ht="12.75">
      <c r="A309" s="198">
        <v>0.0400000000000698</v>
      </c>
      <c r="B309" s="99">
        <f t="shared" si="26"/>
        <v>367.1948880866316</v>
      </c>
      <c r="C309" s="103">
        <f t="shared" si="27"/>
        <v>0.48404656314714134</v>
      </c>
      <c r="D309" s="102">
        <f t="shared" si="28"/>
        <v>0.5159534368528587</v>
      </c>
      <c r="E309" s="105">
        <f t="shared" si="24"/>
        <v>1</v>
      </c>
      <c r="P309" s="97">
        <v>152000</v>
      </c>
      <c r="Q309" s="107">
        <f t="shared" si="25"/>
        <v>1</v>
      </c>
      <c r="R309" s="109">
        <f t="shared" si="29"/>
        <v>562.0410804081655</v>
      </c>
    </row>
    <row r="310" spans="1:18" ht="12.75">
      <c r="A310" s="198">
        <v>0.05000000000007</v>
      </c>
      <c r="B310" s="99">
        <f t="shared" si="26"/>
        <v>368.36529550507737</v>
      </c>
      <c r="C310" s="103">
        <f t="shared" si="27"/>
        <v>0.48006119416159965</v>
      </c>
      <c r="D310" s="102">
        <f t="shared" si="28"/>
        <v>0.5199388058384004</v>
      </c>
      <c r="E310" s="105">
        <f t="shared" si="24"/>
        <v>1</v>
      </c>
      <c r="P310" s="97">
        <v>152500</v>
      </c>
      <c r="Q310" s="107">
        <f t="shared" si="25"/>
        <v>1</v>
      </c>
      <c r="R310" s="109">
        <f t="shared" si="29"/>
        <v>563.8898997516134</v>
      </c>
    </row>
    <row r="311" spans="1:18" ht="12.75">
      <c r="A311" s="198">
        <v>0.0600000000000698</v>
      </c>
      <c r="B311" s="99">
        <f t="shared" si="26"/>
        <v>369.5394335133805</v>
      </c>
      <c r="C311" s="103">
        <f t="shared" si="27"/>
        <v>0.4760778173458653</v>
      </c>
      <c r="D311" s="102">
        <f t="shared" si="28"/>
        <v>0.5239221826541347</v>
      </c>
      <c r="E311" s="105">
        <f t="shared" si="24"/>
        <v>1</v>
      </c>
      <c r="P311" s="97">
        <v>153000</v>
      </c>
      <c r="Q311" s="107">
        <f t="shared" si="25"/>
        <v>1</v>
      </c>
      <c r="R311" s="109">
        <f t="shared" si="29"/>
        <v>565.7387190950612</v>
      </c>
    </row>
    <row r="312" spans="1:18" ht="12.75">
      <c r="A312" s="198">
        <v>0.07000000000007</v>
      </c>
      <c r="B312" s="99">
        <f t="shared" si="26"/>
        <v>370.71731400252906</v>
      </c>
      <c r="C312" s="103">
        <f t="shared" si="27"/>
        <v>0.472096829819451</v>
      </c>
      <c r="D312" s="102">
        <f t="shared" si="28"/>
        <v>0.527903170180549</v>
      </c>
      <c r="E312" s="105">
        <f t="shared" si="24"/>
        <v>1</v>
      </c>
      <c r="P312" s="97">
        <v>153500</v>
      </c>
      <c r="Q312" s="107">
        <f t="shared" si="25"/>
        <v>1</v>
      </c>
      <c r="R312" s="109">
        <f t="shared" si="29"/>
        <v>567.5875384385091</v>
      </c>
    </row>
    <row r="313" spans="1:18" ht="12.75">
      <c r="A313" s="198">
        <v>0.08000000000006979</v>
      </c>
      <c r="B313" s="99">
        <f t="shared" si="26"/>
        <v>371.89894890141284</v>
      </c>
      <c r="C313" s="103">
        <f t="shared" si="27"/>
        <v>0.4681186279859848</v>
      </c>
      <c r="D313" s="102">
        <f t="shared" si="28"/>
        <v>0.5318813720140152</v>
      </c>
      <c r="E313" s="105">
        <f t="shared" si="24"/>
        <v>1</v>
      </c>
      <c r="P313" s="97">
        <v>154000</v>
      </c>
      <c r="Q313" s="107">
        <f t="shared" si="25"/>
        <v>1</v>
      </c>
      <c r="R313" s="109">
        <f t="shared" si="29"/>
        <v>569.436357781957</v>
      </c>
    </row>
    <row r="314" spans="1:18" ht="12.75">
      <c r="A314" s="198">
        <v>0.0900000000000696</v>
      </c>
      <c r="B314" s="99">
        <f t="shared" si="26"/>
        <v>373.084350176944</v>
      </c>
      <c r="C314" s="103">
        <f t="shared" si="27"/>
        <v>0.4641436074148002</v>
      </c>
      <c r="D314" s="102">
        <f t="shared" si="28"/>
        <v>0.5358563925851998</v>
      </c>
      <c r="E314" s="105">
        <f t="shared" si="24"/>
        <v>1</v>
      </c>
      <c r="P314" s="97">
        <v>154500</v>
      </c>
      <c r="Q314" s="107">
        <f t="shared" si="25"/>
        <v>1</v>
      </c>
      <c r="R314" s="109">
        <f t="shared" si="29"/>
        <v>571.2851771254049</v>
      </c>
    </row>
    <row r="315" spans="1:18" ht="12.75">
      <c r="A315" s="198">
        <v>0.10000000000007</v>
      </c>
      <c r="B315" s="99">
        <f t="shared" si="26"/>
        <v>374.2735298341789</v>
      </c>
      <c r="C315" s="103">
        <f t="shared" si="27"/>
        <v>0.46017216272294315</v>
      </c>
      <c r="D315" s="102">
        <f t="shared" si="28"/>
        <v>0.5398278372770569</v>
      </c>
      <c r="E315" s="105">
        <f t="shared" si="24"/>
        <v>1</v>
      </c>
      <c r="P315" s="97">
        <v>155000</v>
      </c>
      <c r="Q315" s="107">
        <f t="shared" si="25"/>
        <v>1</v>
      </c>
      <c r="R315" s="109">
        <f t="shared" si="29"/>
        <v>573.1339964688527</v>
      </c>
    </row>
    <row r="316" spans="1:18" ht="12.75">
      <c r="A316" s="198">
        <v>0.11000000000007</v>
      </c>
      <c r="B316" s="99">
        <f t="shared" si="26"/>
        <v>375.46649991643795</v>
      </c>
      <c r="C316" s="103">
        <f t="shared" si="27"/>
        <v>0.4562046874576555</v>
      </c>
      <c r="D316" s="102">
        <f t="shared" si="28"/>
        <v>0.5437953125423445</v>
      </c>
      <c r="E316" s="105">
        <f t="shared" si="24"/>
        <v>1</v>
      </c>
      <c r="P316" s="97">
        <v>155500</v>
      </c>
      <c r="Q316" s="107">
        <f t="shared" si="25"/>
        <v>1</v>
      </c>
      <c r="R316" s="109">
        <f t="shared" si="29"/>
        <v>574.9828158123006</v>
      </c>
    </row>
    <row r="317" spans="1:18" ht="12.75">
      <c r="A317" s="198">
        <v>0.12000000000007</v>
      </c>
      <c r="B317" s="99">
        <f t="shared" si="26"/>
        <v>376.66327250543003</v>
      </c>
      <c r="C317" s="103">
        <f t="shared" si="27"/>
        <v>0.45224157397938836</v>
      </c>
      <c r="D317" s="102">
        <f t="shared" si="28"/>
        <v>0.5477584260206116</v>
      </c>
      <c r="E317" s="105">
        <f t="shared" si="24"/>
        <v>1</v>
      </c>
      <c r="P317" s="97">
        <v>156000</v>
      </c>
      <c r="Q317" s="107">
        <f t="shared" si="25"/>
        <v>1</v>
      </c>
      <c r="R317" s="109">
        <f t="shared" si="29"/>
        <v>576.8316351557485</v>
      </c>
    </row>
    <row r="318" spans="1:18" ht="12.75">
      <c r="A318" s="198">
        <v>0.13000000000007</v>
      </c>
      <c r="B318" s="99">
        <f t="shared" si="26"/>
        <v>377.86385972137305</v>
      </c>
      <c r="C318" s="103">
        <f t="shared" si="27"/>
        <v>0.4482832133454111</v>
      </c>
      <c r="D318" s="102">
        <f t="shared" si="28"/>
        <v>0.5517167866545889</v>
      </c>
      <c r="E318" s="105">
        <f t="shared" si="24"/>
        <v>1</v>
      </c>
      <c r="P318" s="97">
        <v>156500</v>
      </c>
      <c r="Q318" s="107">
        <f t="shared" si="25"/>
        <v>1</v>
      </c>
      <c r="R318" s="109">
        <f t="shared" si="29"/>
        <v>578.6804544991963</v>
      </c>
    </row>
    <row r="319" spans="1:18" ht="12.75">
      <c r="A319" s="198">
        <v>0.14000000000007</v>
      </c>
      <c r="B319" s="99">
        <f t="shared" si="26"/>
        <v>379.06827372311733</v>
      </c>
      <c r="C319" s="103">
        <f t="shared" si="27"/>
        <v>0.4443299951940659</v>
      </c>
      <c r="D319" s="102">
        <f t="shared" si="28"/>
        <v>0.5556700048059341</v>
      </c>
      <c r="E319" s="105">
        <f t="shared" si="24"/>
        <v>1</v>
      </c>
      <c r="P319" s="97">
        <v>157000</v>
      </c>
      <c r="Q319" s="107">
        <f t="shared" si="25"/>
        <v>1</v>
      </c>
      <c r="R319" s="109">
        <f t="shared" si="29"/>
        <v>580.5292738426442</v>
      </c>
    </row>
    <row r="320" spans="1:18" ht="12.75">
      <c r="A320" s="198">
        <v>0.15000000000007</v>
      </c>
      <c r="B320" s="99">
        <f t="shared" si="26"/>
        <v>380.2765267082687</v>
      </c>
      <c r="C320" s="103">
        <f t="shared" si="27"/>
        <v>0.44038230762972985</v>
      </c>
      <c r="D320" s="102">
        <f t="shared" si="28"/>
        <v>0.5596176923702701</v>
      </c>
      <c r="E320" s="105">
        <f t="shared" si="24"/>
        <v>1</v>
      </c>
      <c r="P320" s="97">
        <v>157500</v>
      </c>
      <c r="Q320" s="107">
        <f t="shared" si="25"/>
        <v>1</v>
      </c>
      <c r="R320" s="109">
        <f t="shared" si="29"/>
        <v>582.3780931860921</v>
      </c>
    </row>
    <row r="321" spans="1:18" ht="12.75">
      <c r="A321" s="198">
        <v>0.16000000000007</v>
      </c>
      <c r="B321" s="99">
        <f t="shared" si="26"/>
        <v>381.48863091331225</v>
      </c>
      <c r="C321" s="103">
        <f t="shared" si="27"/>
        <v>0.4364405371085396</v>
      </c>
      <c r="D321" s="102">
        <f t="shared" si="28"/>
        <v>0.5635594628914604</v>
      </c>
      <c r="E321" s="105">
        <f t="shared" si="24"/>
        <v>1</v>
      </c>
      <c r="P321" s="97">
        <v>158000</v>
      </c>
      <c r="Q321" s="107">
        <f t="shared" si="25"/>
        <v>1</v>
      </c>
      <c r="R321" s="109">
        <f t="shared" si="29"/>
        <v>584.22691252954</v>
      </c>
    </row>
    <row r="322" spans="1:18" ht="12.75">
      <c r="A322" s="198">
        <v>0.17000000000007</v>
      </c>
      <c r="B322" s="99">
        <f t="shared" si="26"/>
        <v>382.70459861373496</v>
      </c>
      <c r="C322" s="103">
        <f t="shared" si="27"/>
        <v>0.43250506832493407</v>
      </c>
      <c r="D322" s="102">
        <f t="shared" si="28"/>
        <v>0.5674949316750659</v>
      </c>
      <c r="E322" s="105">
        <f t="shared" si="24"/>
        <v>1</v>
      </c>
      <c r="P322" s="97">
        <v>158500</v>
      </c>
      <c r="Q322" s="107">
        <f t="shared" si="25"/>
        <v>1</v>
      </c>
      <c r="R322" s="109">
        <f t="shared" si="29"/>
        <v>586.0757318729878</v>
      </c>
    </row>
    <row r="323" spans="1:18" ht="12.75">
      <c r="A323" s="198">
        <v>0.18000000000007</v>
      </c>
      <c r="B323" s="99">
        <f t="shared" si="26"/>
        <v>383.92444212415216</v>
      </c>
      <c r="C323" s="103">
        <f t="shared" si="27"/>
        <v>0.4285762840990718</v>
      </c>
      <c r="D323" s="102">
        <f t="shared" si="28"/>
        <v>0.5714237159009282</v>
      </c>
      <c r="E323" s="105">
        <f t="shared" si="24"/>
        <v>1</v>
      </c>
      <c r="P323" s="97">
        <v>159000</v>
      </c>
      <c r="Q323" s="107">
        <f t="shared" si="25"/>
        <v>1</v>
      </c>
      <c r="R323" s="109">
        <f t="shared" si="29"/>
        <v>587.9245512164357</v>
      </c>
    </row>
    <row r="324" spans="1:18" ht="12.75">
      <c r="A324" s="198">
        <v>0.19000000000007</v>
      </c>
      <c r="B324" s="99">
        <f t="shared" si="26"/>
        <v>385.1481737984307</v>
      </c>
      <c r="C324" s="103">
        <f t="shared" si="27"/>
        <v>0.4246545652651771</v>
      </c>
      <c r="D324" s="102">
        <f t="shared" si="28"/>
        <v>0.5753454347348229</v>
      </c>
      <c r="E324" s="105">
        <f t="shared" si="24"/>
        <v>1</v>
      </c>
      <c r="P324" s="97">
        <v>159500</v>
      </c>
      <c r="Q324" s="107">
        <f t="shared" si="25"/>
        <v>1</v>
      </c>
      <c r="R324" s="109">
        <f t="shared" si="29"/>
        <v>589.7733705598836</v>
      </c>
    </row>
    <row r="325" spans="1:18" ht="12.75">
      <c r="A325" s="198">
        <v>0.20000000000007</v>
      </c>
      <c r="B325" s="99">
        <f t="shared" si="26"/>
        <v>386.3758060298146</v>
      </c>
      <c r="C325" s="103">
        <f t="shared" si="27"/>
        <v>0.4207402905608696</v>
      </c>
      <c r="D325" s="102">
        <f t="shared" si="28"/>
        <v>0.5792597094391304</v>
      </c>
      <c r="E325" s="105">
        <f aca="true" t="shared" si="30" ref="E325:E388">$P$3</f>
        <v>1</v>
      </c>
      <c r="P325" s="97">
        <v>160000</v>
      </c>
      <c r="Q325" s="107">
        <f aca="true" t="shared" si="31" ref="Q325:Q388">+$R$3</f>
        <v>1</v>
      </c>
      <c r="R325" s="109">
        <f t="shared" si="29"/>
        <v>591.6221899033314</v>
      </c>
    </row>
    <row r="326" spans="1:18" ht="12.75">
      <c r="A326" s="198">
        <v>0.21000000000007</v>
      </c>
      <c r="B326" s="99">
        <f aca="true" t="shared" si="32" ref="B326:B389">EXP(A326*SQRT($H$10)+SUMPRODUCT($H$20:$H$39,$N$20:$N$39))</f>
        <v>387.6073512510503</v>
      </c>
      <c r="C326" s="103">
        <f aca="true" t="shared" si="33" ref="C326:C389">1-(NORMDIST(A326*SQRT($H$10),0,SQRT($H$10),TRUE))</f>
        <v>0.41683383651753037</v>
      </c>
      <c r="D326" s="102">
        <f aca="true" t="shared" si="34" ref="D326:D389">1-C326</f>
        <v>0.5831661634824696</v>
      </c>
      <c r="E326" s="105">
        <f t="shared" si="30"/>
        <v>1</v>
      </c>
      <c r="P326" s="97">
        <v>160500</v>
      </c>
      <c r="Q326" s="107">
        <f t="shared" si="31"/>
        <v>1</v>
      </c>
      <c r="R326" s="109">
        <f t="shared" si="29"/>
        <v>593.4710092467793</v>
      </c>
    </row>
    <row r="327" spans="1:18" ht="12.75">
      <c r="A327" s="198">
        <v>0.22000000000007</v>
      </c>
      <c r="B327" s="99">
        <f t="shared" si="32"/>
        <v>388.8428219345133</v>
      </c>
      <c r="C327" s="103">
        <f t="shared" si="33"/>
        <v>0.4129355773517581</v>
      </c>
      <c r="D327" s="102">
        <f t="shared" si="34"/>
        <v>0.5870644226482419</v>
      </c>
      <c r="E327" s="105">
        <f t="shared" si="30"/>
        <v>1</v>
      </c>
      <c r="P327" s="97">
        <v>161000</v>
      </c>
      <c r="Q327" s="107">
        <f t="shared" si="31"/>
        <v>1</v>
      </c>
      <c r="R327" s="109">
        <f t="shared" si="29"/>
        <v>595.3198285902272</v>
      </c>
    </row>
    <row r="328" spans="1:18" ht="12.75">
      <c r="A328" s="198">
        <v>0.23000000000007</v>
      </c>
      <c r="B328" s="99">
        <f t="shared" si="32"/>
        <v>390.0822305923326</v>
      </c>
      <c r="C328" s="103">
        <f t="shared" si="33"/>
        <v>0.4090458848579669</v>
      </c>
      <c r="D328" s="102">
        <f t="shared" si="34"/>
        <v>0.5909541151420331</v>
      </c>
      <c r="E328" s="105">
        <f t="shared" si="30"/>
        <v>1</v>
      </c>
      <c r="P328" s="97">
        <v>161500</v>
      </c>
      <c r="Q328" s="107">
        <f t="shared" si="31"/>
        <v>1</v>
      </c>
      <c r="R328" s="109">
        <f aca="true" t="shared" si="35" ref="R328:R391">R327+$R$6</f>
        <v>597.1686479336751</v>
      </c>
    </row>
    <row r="329" spans="1:18" ht="12.75">
      <c r="A329" s="198">
        <v>0.24000000000007</v>
      </c>
      <c r="B329" s="99">
        <f t="shared" si="32"/>
        <v>391.32558977651996</v>
      </c>
      <c r="C329" s="103">
        <f t="shared" si="33"/>
        <v>0.405165128302177</v>
      </c>
      <c r="D329" s="102">
        <f t="shared" si="34"/>
        <v>0.594834871697823</v>
      </c>
      <c r="E329" s="105">
        <f t="shared" si="30"/>
        <v>1</v>
      </c>
      <c r="P329" s="97">
        <v>162000</v>
      </c>
      <c r="Q329" s="107">
        <f t="shared" si="31"/>
        <v>1</v>
      </c>
      <c r="R329" s="109">
        <f t="shared" si="35"/>
        <v>599.0174672771229</v>
      </c>
    </row>
    <row r="330" spans="1:18" ht="12.75">
      <c r="A330" s="198">
        <v>0.25000000000007</v>
      </c>
      <c r="B330" s="99">
        <f t="shared" si="32"/>
        <v>392.5729120790954</v>
      </c>
      <c r="C330" s="103">
        <f t="shared" si="33"/>
        <v>0.4012936743170492</v>
      </c>
      <c r="D330" s="102">
        <f t="shared" si="34"/>
        <v>0.5987063256829508</v>
      </c>
      <c r="E330" s="105">
        <f t="shared" si="30"/>
        <v>1</v>
      </c>
      <c r="P330" s="97">
        <v>162500</v>
      </c>
      <c r="Q330" s="107">
        <f t="shared" si="31"/>
        <v>1</v>
      </c>
      <c r="R330" s="109">
        <f t="shared" si="35"/>
        <v>600.8662866205708</v>
      </c>
    </row>
    <row r="331" spans="1:18" ht="12.75">
      <c r="A331" s="198">
        <v>0.26000000000008</v>
      </c>
      <c r="B331" s="99">
        <f t="shared" si="32"/>
        <v>393.8242101322163</v>
      </c>
      <c r="C331" s="103">
        <f t="shared" si="33"/>
        <v>0.3974318867982086</v>
      </c>
      <c r="D331" s="102">
        <f t="shared" si="34"/>
        <v>0.6025681132017914</v>
      </c>
      <c r="E331" s="105">
        <f t="shared" si="30"/>
        <v>1</v>
      </c>
      <c r="P331" s="97">
        <v>163000</v>
      </c>
      <c r="Q331" s="107">
        <f t="shared" si="31"/>
        <v>1</v>
      </c>
      <c r="R331" s="109">
        <f t="shared" si="35"/>
        <v>602.7151059640187</v>
      </c>
    </row>
    <row r="332" spans="1:18" ht="12.75">
      <c r="A332" s="198">
        <v>0.27000000000008</v>
      </c>
      <c r="B332" s="99">
        <f t="shared" si="32"/>
        <v>395.0794966083003</v>
      </c>
      <c r="C332" s="103">
        <f t="shared" si="33"/>
        <v>0.39358012680192966</v>
      </c>
      <c r="D332" s="102">
        <f t="shared" si="34"/>
        <v>0.6064198731980703</v>
      </c>
      <c r="E332" s="105">
        <f t="shared" si="30"/>
        <v>1</v>
      </c>
      <c r="P332" s="97">
        <v>163500</v>
      </c>
      <c r="Q332" s="107">
        <f t="shared" si="31"/>
        <v>1</v>
      </c>
      <c r="R332" s="109">
        <f t="shared" si="35"/>
        <v>604.5639253074665</v>
      </c>
    </row>
    <row r="333" spans="1:18" ht="12.75">
      <c r="A333" s="198">
        <v>0.28000000000008</v>
      </c>
      <c r="B333" s="99">
        <f t="shared" si="32"/>
        <v>396.3387842201613</v>
      </c>
      <c r="C333" s="103">
        <f t="shared" si="33"/>
        <v>0.3897387524441721</v>
      </c>
      <c r="D333" s="102">
        <f t="shared" si="34"/>
        <v>0.6102612475558279</v>
      </c>
      <c r="E333" s="105">
        <f t="shared" si="30"/>
        <v>1</v>
      </c>
      <c r="P333" s="97">
        <v>164000</v>
      </c>
      <c r="Q333" s="107">
        <f t="shared" si="31"/>
        <v>1</v>
      </c>
      <c r="R333" s="109">
        <f t="shared" si="35"/>
        <v>606.4127446509144</v>
      </c>
    </row>
    <row r="334" spans="1:18" ht="12.75">
      <c r="A334" s="198">
        <v>0.29000000000008</v>
      </c>
      <c r="B334" s="99">
        <f t="shared" si="32"/>
        <v>397.6020857211333</v>
      </c>
      <c r="C334" s="103">
        <f t="shared" si="33"/>
        <v>0.385908118801092</v>
      </c>
      <c r="D334" s="102">
        <f t="shared" si="34"/>
        <v>0.614091881198908</v>
      </c>
      <c r="E334" s="105">
        <f t="shared" si="30"/>
        <v>1</v>
      </c>
      <c r="P334" s="97">
        <v>164500</v>
      </c>
      <c r="Q334" s="107">
        <f t="shared" si="31"/>
        <v>1</v>
      </c>
      <c r="R334" s="109">
        <f t="shared" si="35"/>
        <v>608.2615639943623</v>
      </c>
    </row>
    <row r="335" spans="1:18" ht="12.75">
      <c r="A335" s="198">
        <v>0.30000000000008</v>
      </c>
      <c r="B335" s="99">
        <f t="shared" si="32"/>
        <v>398.86941390520036</v>
      </c>
      <c r="C335" s="103">
        <f t="shared" si="33"/>
        <v>0.3820885778110168</v>
      </c>
      <c r="D335" s="102">
        <f t="shared" si="34"/>
        <v>0.6179114221889832</v>
      </c>
      <c r="E335" s="105">
        <f t="shared" si="30"/>
        <v>1</v>
      </c>
      <c r="P335" s="97">
        <v>165000</v>
      </c>
      <c r="Q335" s="107">
        <f t="shared" si="31"/>
        <v>1</v>
      </c>
      <c r="R335" s="109">
        <f t="shared" si="35"/>
        <v>610.1103833378102</v>
      </c>
    </row>
    <row r="336" spans="1:18" ht="12.75">
      <c r="A336" s="198">
        <v>0.31000000000008</v>
      </c>
      <c r="B336" s="99">
        <f t="shared" si="32"/>
        <v>400.14078160712705</v>
      </c>
      <c r="C336" s="103">
        <f t="shared" si="33"/>
        <v>0.3782804781779503</v>
      </c>
      <c r="D336" s="102">
        <f t="shared" si="34"/>
        <v>0.6217195218220497</v>
      </c>
      <c r="E336" s="105">
        <f t="shared" si="30"/>
        <v>1</v>
      </c>
      <c r="P336" s="97">
        <v>165500</v>
      </c>
      <c r="Q336" s="107">
        <f t="shared" si="31"/>
        <v>1</v>
      </c>
      <c r="R336" s="109">
        <f t="shared" si="35"/>
        <v>611.959202681258</v>
      </c>
    </row>
    <row r="337" spans="1:18" ht="12.75">
      <c r="A337" s="198">
        <v>0.32000000000008</v>
      </c>
      <c r="B337" s="99">
        <f t="shared" si="32"/>
        <v>401.41620170258653</v>
      </c>
      <c r="C337" s="103">
        <f t="shared" si="33"/>
        <v>0.3744841652766496</v>
      </c>
      <c r="D337" s="102">
        <f t="shared" si="34"/>
        <v>0.6255158347233504</v>
      </c>
      <c r="E337" s="105">
        <f t="shared" si="30"/>
        <v>1</v>
      </c>
      <c r="P337" s="97">
        <v>166000</v>
      </c>
      <c r="Q337" s="107">
        <f t="shared" si="31"/>
        <v>1</v>
      </c>
      <c r="R337" s="109">
        <f t="shared" si="35"/>
        <v>613.8080220247059</v>
      </c>
    </row>
    <row r="338" spans="1:18" ht="12.75">
      <c r="A338" s="198">
        <v>0.33000000000008</v>
      </c>
      <c r="B338" s="99">
        <f t="shared" si="32"/>
        <v>402.6956871082935</v>
      </c>
      <c r="C338" s="103">
        <f t="shared" si="33"/>
        <v>0.37069998105931623</v>
      </c>
      <c r="D338" s="102">
        <f t="shared" si="34"/>
        <v>0.6293000189406838</v>
      </c>
      <c r="E338" s="105">
        <f t="shared" si="30"/>
        <v>1</v>
      </c>
      <c r="P338" s="97">
        <v>166500</v>
      </c>
      <c r="Q338" s="107">
        <f t="shared" si="31"/>
        <v>1</v>
      </c>
      <c r="R338" s="109">
        <f t="shared" si="35"/>
        <v>615.6568413681538</v>
      </c>
    </row>
    <row r="339" spans="1:18" ht="12.75">
      <c r="A339" s="198">
        <v>0.34000000000008</v>
      </c>
      <c r="B339" s="99">
        <f t="shared" si="32"/>
        <v>403.97925078213336</v>
      </c>
      <c r="C339" s="103">
        <f t="shared" si="33"/>
        <v>0.36692826396394174</v>
      </c>
      <c r="D339" s="102">
        <f t="shared" si="34"/>
        <v>0.6330717360360583</v>
      </c>
      <c r="E339" s="105">
        <f t="shared" si="30"/>
        <v>1</v>
      </c>
      <c r="P339" s="97">
        <v>167000</v>
      </c>
      <c r="Q339" s="107">
        <f t="shared" si="31"/>
        <v>1</v>
      </c>
      <c r="R339" s="109">
        <f t="shared" si="35"/>
        <v>617.5056607116016</v>
      </c>
    </row>
    <row r="340" spans="1:18" ht="12.75">
      <c r="A340" s="198">
        <v>0.35000000000008</v>
      </c>
      <c r="B340" s="99">
        <f t="shared" si="32"/>
        <v>405.2669057232938</v>
      </c>
      <c r="C340" s="103">
        <f t="shared" si="33"/>
        <v>0.3631693488243509</v>
      </c>
      <c r="D340" s="102">
        <f t="shared" si="34"/>
        <v>0.6368306511756491</v>
      </c>
      <c r="E340" s="105">
        <f t="shared" si="30"/>
        <v>1</v>
      </c>
      <c r="P340" s="97">
        <v>167500</v>
      </c>
      <c r="Q340" s="107">
        <f t="shared" si="31"/>
        <v>1</v>
      </c>
      <c r="R340" s="109">
        <f t="shared" si="35"/>
        <v>619.3544800550495</v>
      </c>
    </row>
    <row r="341" spans="1:18" ht="12.75">
      <c r="A341" s="198">
        <v>0.36000000000008</v>
      </c>
      <c r="B341" s="99">
        <f t="shared" si="32"/>
        <v>406.55866497239646</v>
      </c>
      <c r="C341" s="103">
        <f t="shared" si="33"/>
        <v>0.35942356678197884</v>
      </c>
      <c r="D341" s="102">
        <f t="shared" si="34"/>
        <v>0.6405764332180212</v>
      </c>
      <c r="E341" s="105">
        <f t="shared" si="30"/>
        <v>1</v>
      </c>
      <c r="P341" s="97">
        <v>168000</v>
      </c>
      <c r="Q341" s="107">
        <f t="shared" si="31"/>
        <v>1</v>
      </c>
      <c r="R341" s="109">
        <f t="shared" si="35"/>
        <v>621.2032993984974</v>
      </c>
    </row>
    <row r="342" spans="1:18" ht="12.75">
      <c r="A342" s="198">
        <v>0.37000000000008</v>
      </c>
      <c r="B342" s="99">
        <f t="shared" si="32"/>
        <v>407.8545416116295</v>
      </c>
      <c r="C342" s="103">
        <f t="shared" si="33"/>
        <v>0.3556912451994234</v>
      </c>
      <c r="D342" s="102">
        <f t="shared" si="34"/>
        <v>0.6443087548005766</v>
      </c>
      <c r="E342" s="105">
        <f t="shared" si="30"/>
        <v>1</v>
      </c>
      <c r="P342" s="97">
        <v>168500</v>
      </c>
      <c r="Q342" s="107">
        <f t="shared" si="31"/>
        <v>1</v>
      </c>
      <c r="R342" s="109">
        <f t="shared" si="35"/>
        <v>623.0521187419453</v>
      </c>
    </row>
    <row r="343" spans="1:18" ht="12.75">
      <c r="A343" s="198">
        <v>0.38000000000008</v>
      </c>
      <c r="B343" s="99">
        <f t="shared" si="32"/>
        <v>409.1545487648785</v>
      </c>
      <c r="C343" s="103">
        <f t="shared" si="33"/>
        <v>0.35197270757580756</v>
      </c>
      <c r="D343" s="102">
        <f t="shared" si="34"/>
        <v>0.6480272924241924</v>
      </c>
      <c r="E343" s="105">
        <f t="shared" si="30"/>
        <v>1</v>
      </c>
      <c r="P343" s="97">
        <v>169000</v>
      </c>
      <c r="Q343" s="107">
        <f t="shared" si="31"/>
        <v>1</v>
      </c>
      <c r="R343" s="109">
        <f t="shared" si="35"/>
        <v>624.9009380853931</v>
      </c>
    </row>
    <row r="344" spans="1:18" ht="12.75">
      <c r="A344" s="198">
        <v>0.39000000000008</v>
      </c>
      <c r="B344" s="99">
        <f t="shared" si="32"/>
        <v>410.4586995978614</v>
      </c>
      <c r="C344" s="103">
        <f t="shared" si="33"/>
        <v>0.3482682734639879</v>
      </c>
      <c r="D344" s="102">
        <f t="shared" si="34"/>
        <v>0.6517317265360121</v>
      </c>
      <c r="E344" s="105">
        <f t="shared" si="30"/>
        <v>1</v>
      </c>
      <c r="P344" s="97">
        <v>169500</v>
      </c>
      <c r="Q344" s="107">
        <f t="shared" si="31"/>
        <v>1</v>
      </c>
      <c r="R344" s="109">
        <f t="shared" si="35"/>
        <v>626.749757428841</v>
      </c>
    </row>
    <row r="345" spans="1:18" ht="12.75">
      <c r="A345" s="198">
        <v>0.40000000000008</v>
      </c>
      <c r="B345" s="99">
        <f t="shared" si="32"/>
        <v>411.76700731826094</v>
      </c>
      <c r="C345" s="103">
        <f t="shared" si="33"/>
        <v>0.3445782583896464</v>
      </c>
      <c r="D345" s="102">
        <f t="shared" si="34"/>
        <v>0.6554217416103536</v>
      </c>
      <c r="E345" s="105">
        <f t="shared" si="30"/>
        <v>1</v>
      </c>
      <c r="P345" s="97">
        <v>170000</v>
      </c>
      <c r="Q345" s="107">
        <f t="shared" si="31"/>
        <v>1</v>
      </c>
      <c r="R345" s="109">
        <f t="shared" si="35"/>
        <v>628.5985767722889</v>
      </c>
    </row>
    <row r="346" spans="1:18" ht="12.75">
      <c r="A346" s="198">
        <v>0.41000000000008</v>
      </c>
      <c r="B346" s="99">
        <f t="shared" si="32"/>
        <v>413.079485175858</v>
      </c>
      <c r="C346" s="103">
        <f t="shared" si="33"/>
        <v>0.3409029737722933</v>
      </c>
      <c r="D346" s="102">
        <f t="shared" si="34"/>
        <v>0.6590970262277067</v>
      </c>
      <c r="E346" s="105">
        <f t="shared" si="30"/>
        <v>1</v>
      </c>
      <c r="P346" s="97">
        <v>170500</v>
      </c>
      <c r="Q346" s="107">
        <f t="shared" si="31"/>
        <v>1</v>
      </c>
      <c r="R346" s="109">
        <f t="shared" si="35"/>
        <v>630.4473961157368</v>
      </c>
    </row>
    <row r="347" spans="1:18" ht="12.75">
      <c r="A347" s="198">
        <v>0.42000000000008</v>
      </c>
      <c r="B347" s="99">
        <f t="shared" si="32"/>
        <v>414.39614646266637</v>
      </c>
      <c r="C347" s="103">
        <f t="shared" si="33"/>
        <v>0.3372427268482203</v>
      </c>
      <c r="D347" s="102">
        <f t="shared" si="34"/>
        <v>0.6627572731517797</v>
      </c>
      <c r="E347" s="105">
        <f t="shared" si="30"/>
        <v>1</v>
      </c>
      <c r="P347" s="97">
        <v>171000</v>
      </c>
      <c r="Q347" s="107">
        <f t="shared" si="31"/>
        <v>1</v>
      </c>
      <c r="R347" s="109">
        <f t="shared" si="35"/>
        <v>632.2962154591846</v>
      </c>
    </row>
    <row r="348" spans="1:18" ht="12.75">
      <c r="A348" s="198">
        <v>0.43000000000008</v>
      </c>
      <c r="B348" s="99">
        <f t="shared" si="32"/>
        <v>415.7170045130676</v>
      </c>
      <c r="C348" s="103">
        <f t="shared" si="33"/>
        <v>0.33359782059542853</v>
      </c>
      <c r="D348" s="102">
        <f t="shared" si="34"/>
        <v>0.6664021794045715</v>
      </c>
      <c r="E348" s="105">
        <f t="shared" si="30"/>
        <v>1</v>
      </c>
      <c r="P348" s="97">
        <v>171500</v>
      </c>
      <c r="Q348" s="107">
        <f t="shared" si="31"/>
        <v>1</v>
      </c>
      <c r="R348" s="109">
        <f t="shared" si="35"/>
        <v>634.1450348026325</v>
      </c>
    </row>
    <row r="349" spans="1:18" ht="12.75">
      <c r="A349" s="198">
        <v>0.44000000000008</v>
      </c>
      <c r="B349" s="99">
        <f t="shared" si="32"/>
        <v>417.0420727039444</v>
      </c>
      <c r="C349" s="103">
        <f t="shared" si="33"/>
        <v>0.32996855366056477</v>
      </c>
      <c r="D349" s="102">
        <f t="shared" si="34"/>
        <v>0.6700314463394352</v>
      </c>
      <c r="E349" s="105">
        <f t="shared" si="30"/>
        <v>1</v>
      </c>
      <c r="P349" s="97">
        <v>172000</v>
      </c>
      <c r="Q349" s="107">
        <f t="shared" si="31"/>
        <v>1</v>
      </c>
      <c r="R349" s="109">
        <f t="shared" si="35"/>
        <v>635.9938541460804</v>
      </c>
    </row>
    <row r="350" spans="1:18" ht="12.75">
      <c r="A350" s="198">
        <v>0.45000000000008</v>
      </c>
      <c r="B350" s="99">
        <f t="shared" si="32"/>
        <v>418.3713644548186</v>
      </c>
      <c r="C350" s="103">
        <f t="shared" si="33"/>
        <v>0.3263552202878911</v>
      </c>
      <c r="D350" s="102">
        <f t="shared" si="34"/>
        <v>0.6736447797121089</v>
      </c>
      <c r="E350" s="105">
        <f t="shared" si="30"/>
        <v>1</v>
      </c>
      <c r="P350" s="97">
        <v>172500</v>
      </c>
      <c r="Q350" s="107">
        <f t="shared" si="31"/>
        <v>1</v>
      </c>
      <c r="R350" s="109">
        <f t="shared" si="35"/>
        <v>637.8426734895282</v>
      </c>
    </row>
    <row r="351" spans="1:18" ht="12.75">
      <c r="A351" s="198">
        <v>0.46000000000008</v>
      </c>
      <c r="B351" s="99">
        <f t="shared" si="32"/>
        <v>419.7048932279852</v>
      </c>
      <c r="C351" s="103">
        <f t="shared" si="33"/>
        <v>0.322758110250319</v>
      </c>
      <c r="D351" s="102">
        <f t="shared" si="34"/>
        <v>0.677241889749681</v>
      </c>
      <c r="E351" s="105">
        <f t="shared" si="30"/>
        <v>1</v>
      </c>
      <c r="P351" s="97">
        <v>173000</v>
      </c>
      <c r="Q351" s="107">
        <f t="shared" si="31"/>
        <v>1</v>
      </c>
      <c r="R351" s="109">
        <f t="shared" si="35"/>
        <v>639.6914928329761</v>
      </c>
    </row>
    <row r="352" spans="1:18" ht="12.75">
      <c r="A352" s="198">
        <v>0.47000000000008</v>
      </c>
      <c r="B352" s="99">
        <f t="shared" si="32"/>
        <v>421.0426725286495</v>
      </c>
      <c r="C352" s="103">
        <f t="shared" si="33"/>
        <v>0.31917750878252726</v>
      </c>
      <c r="D352" s="102">
        <f t="shared" si="34"/>
        <v>0.6808224912174727</v>
      </c>
      <c r="E352" s="105">
        <f t="shared" si="30"/>
        <v>1</v>
      </c>
      <c r="P352" s="97">
        <v>173500</v>
      </c>
      <c r="Q352" s="107">
        <f t="shared" si="31"/>
        <v>1</v>
      </c>
      <c r="R352" s="109">
        <f t="shared" si="35"/>
        <v>641.540312176424</v>
      </c>
    </row>
    <row r="353" spans="1:18" ht="12.75">
      <c r="A353" s="198">
        <v>0.48000000000008</v>
      </c>
      <c r="B353" s="99">
        <f t="shared" si="32"/>
        <v>422.3847159050637</v>
      </c>
      <c r="C353" s="103">
        <f t="shared" si="33"/>
        <v>0.3156136965161941</v>
      </c>
      <c r="D353" s="102">
        <f t="shared" si="34"/>
        <v>0.6843863034838059</v>
      </c>
      <c r="E353" s="105">
        <f t="shared" si="30"/>
        <v>1</v>
      </c>
      <c r="P353" s="97">
        <v>174000</v>
      </c>
      <c r="Q353" s="107">
        <f t="shared" si="31"/>
        <v>1</v>
      </c>
      <c r="R353" s="109">
        <f t="shared" si="35"/>
        <v>643.3891315198719</v>
      </c>
    </row>
    <row r="354" spans="1:18" ht="12.75">
      <c r="A354" s="198">
        <v>0.49000000000008</v>
      </c>
      <c r="B354" s="99">
        <f t="shared" si="32"/>
        <v>423.73103694866376</v>
      </c>
      <c r="C354" s="103">
        <f t="shared" si="33"/>
        <v>0.31206694941736224</v>
      </c>
      <c r="D354" s="102">
        <f t="shared" si="34"/>
        <v>0.6879330505826378</v>
      </c>
      <c r="E354" s="105">
        <f t="shared" si="30"/>
        <v>1</v>
      </c>
      <c r="P354" s="97">
        <v>174500</v>
      </c>
      <c r="Q354" s="107">
        <f t="shared" si="31"/>
        <v>1</v>
      </c>
      <c r="R354" s="109">
        <f t="shared" si="35"/>
        <v>645.2379508633197</v>
      </c>
    </row>
    <row r="355" spans="1:18" ht="12.75">
      <c r="A355" s="198">
        <v>0.50000000000008</v>
      </c>
      <c r="B355" s="99">
        <f t="shared" si="32"/>
        <v>425.08164929420815</v>
      </c>
      <c r="C355" s="103">
        <f t="shared" si="33"/>
        <v>0.3085375387259587</v>
      </c>
      <c r="D355" s="102">
        <f t="shared" si="34"/>
        <v>0.6914624612740413</v>
      </c>
      <c r="E355" s="105">
        <f t="shared" si="30"/>
        <v>1</v>
      </c>
      <c r="P355" s="97">
        <v>175000</v>
      </c>
      <c r="Q355" s="107">
        <f t="shared" si="31"/>
        <v>1</v>
      </c>
      <c r="R355" s="109">
        <f t="shared" si="35"/>
        <v>647.0867702067676</v>
      </c>
    </row>
    <row r="356" spans="1:18" ht="12.75">
      <c r="A356" s="198">
        <v>0.51000000000008</v>
      </c>
      <c r="B356" s="99">
        <f t="shared" si="32"/>
        <v>426.43656661991383</v>
      </c>
      <c r="C356" s="103">
        <f t="shared" si="33"/>
        <v>0.3050257308974914</v>
      </c>
      <c r="D356" s="102">
        <f t="shared" si="34"/>
        <v>0.6949742691025086</v>
      </c>
      <c r="E356" s="105">
        <f t="shared" si="30"/>
        <v>1</v>
      </c>
      <c r="P356" s="97">
        <v>175500</v>
      </c>
      <c r="Q356" s="107">
        <f t="shared" si="31"/>
        <v>1</v>
      </c>
      <c r="R356" s="109">
        <f t="shared" si="35"/>
        <v>648.9355895502155</v>
      </c>
    </row>
    <row r="357" spans="1:18" ht="12.75">
      <c r="A357" s="198">
        <v>0.52000000000008</v>
      </c>
      <c r="B357" s="99">
        <f t="shared" si="32"/>
        <v>427.7958026475972</v>
      </c>
      <c r="C357" s="103">
        <f t="shared" si="33"/>
        <v>0.3015317875469383</v>
      </c>
      <c r="D357" s="102">
        <f t="shared" si="34"/>
        <v>0.6984682124530617</v>
      </c>
      <c r="E357" s="105">
        <f t="shared" si="30"/>
        <v>1</v>
      </c>
      <c r="P357" s="97">
        <v>176000</v>
      </c>
      <c r="Q357" s="107">
        <f t="shared" si="31"/>
        <v>1</v>
      </c>
      <c r="R357" s="109">
        <f t="shared" si="35"/>
        <v>650.7844088936633</v>
      </c>
    </row>
    <row r="358" spans="1:18" ht="12.75">
      <c r="A358" s="198">
        <v>0.53000000000008</v>
      </c>
      <c r="B358" s="99">
        <f t="shared" si="32"/>
        <v>429.15937114281166</v>
      </c>
      <c r="C358" s="103">
        <f t="shared" si="33"/>
        <v>0.2980559653948487</v>
      </c>
      <c r="D358" s="102">
        <f t="shared" si="34"/>
        <v>0.7019440346051513</v>
      </c>
      <c r="E358" s="105">
        <f t="shared" si="30"/>
        <v>1</v>
      </c>
      <c r="P358" s="97">
        <v>176500</v>
      </c>
      <c r="Q358" s="107">
        <f t="shared" si="31"/>
        <v>1</v>
      </c>
      <c r="R358" s="109">
        <f t="shared" si="35"/>
        <v>652.6332282371112</v>
      </c>
    </row>
    <row r="359" spans="1:18" ht="12.75">
      <c r="A359" s="198">
        <v>0.54000000000008</v>
      </c>
      <c r="B359" s="99">
        <f t="shared" si="32"/>
        <v>430.5272859149873</v>
      </c>
      <c r="C359" s="103">
        <f t="shared" si="33"/>
        <v>0.29459851621567035</v>
      </c>
      <c r="D359" s="102">
        <f t="shared" si="34"/>
        <v>0.7054014837843297</v>
      </c>
      <c r="E359" s="105">
        <f t="shared" si="30"/>
        <v>1</v>
      </c>
      <c r="P359" s="97">
        <v>177000</v>
      </c>
      <c r="Q359" s="107">
        <f t="shared" si="31"/>
        <v>1</v>
      </c>
      <c r="R359" s="109">
        <f t="shared" si="35"/>
        <v>654.4820475805591</v>
      </c>
    </row>
    <row r="360" spans="1:18" ht="12.75">
      <c r="A360" s="198">
        <v>0.55000000000008</v>
      </c>
      <c r="B360" s="99">
        <f t="shared" si="32"/>
        <v>431.8995608175709</v>
      </c>
      <c r="C360" s="103">
        <f t="shared" si="33"/>
        <v>0.29115968678831894</v>
      </c>
      <c r="D360" s="102">
        <f t="shared" si="34"/>
        <v>0.7088403132116811</v>
      </c>
      <c r="E360" s="105">
        <f t="shared" si="30"/>
        <v>1</v>
      </c>
      <c r="P360" s="97">
        <v>177500</v>
      </c>
      <c r="Q360" s="107">
        <f t="shared" si="31"/>
        <v>1</v>
      </c>
      <c r="R360" s="109">
        <f t="shared" si="35"/>
        <v>656.330866924007</v>
      </c>
    </row>
    <row r="361" spans="1:18" ht="12.75">
      <c r="A361" s="198">
        <v>0.56000000000008</v>
      </c>
      <c r="B361" s="99">
        <f t="shared" si="32"/>
        <v>433.27620974816614</v>
      </c>
      <c r="C361" s="103">
        <f t="shared" si="33"/>
        <v>0.28773971884899974</v>
      </c>
      <c r="D361" s="102">
        <f t="shared" si="34"/>
        <v>0.7122602811510003</v>
      </c>
      <c r="E361" s="105">
        <f t="shared" si="30"/>
        <v>1</v>
      </c>
      <c r="P361" s="97">
        <v>178000</v>
      </c>
      <c r="Q361" s="107">
        <f t="shared" si="31"/>
        <v>1</v>
      </c>
      <c r="R361" s="109">
        <f t="shared" si="35"/>
        <v>658.1796862674548</v>
      </c>
    </row>
    <row r="362" spans="1:18" ht="12.75">
      <c r="A362" s="198">
        <v>0.57000000000008</v>
      </c>
      <c r="B362" s="99">
        <f t="shared" si="32"/>
        <v>434.6572466486736</v>
      </c>
      <c r="C362" s="103">
        <f t="shared" si="33"/>
        <v>0.284338849046297</v>
      </c>
      <c r="D362" s="102">
        <f t="shared" si="34"/>
        <v>0.715661150953703</v>
      </c>
      <c r="E362" s="105">
        <f t="shared" si="30"/>
        <v>1</v>
      </c>
      <c r="P362" s="97">
        <v>178500</v>
      </c>
      <c r="Q362" s="107">
        <f t="shared" si="31"/>
        <v>1</v>
      </c>
      <c r="R362" s="109">
        <f t="shared" si="35"/>
        <v>660.0285056109027</v>
      </c>
    </row>
    <row r="363" spans="1:18" ht="12.75">
      <c r="A363" s="198">
        <v>0.58000000000008</v>
      </c>
      <c r="B363" s="99">
        <f t="shared" si="32"/>
        <v>436.04268550543355</v>
      </c>
      <c r="C363" s="103">
        <f t="shared" si="33"/>
        <v>0.2809573088985373</v>
      </c>
      <c r="D363" s="102">
        <f t="shared" si="34"/>
        <v>0.7190426911014627</v>
      </c>
      <c r="E363" s="105">
        <f t="shared" si="30"/>
        <v>1</v>
      </c>
      <c r="P363" s="97">
        <v>179000</v>
      </c>
      <c r="Q363" s="107">
        <f t="shared" si="31"/>
        <v>1</v>
      </c>
      <c r="R363" s="109">
        <f t="shared" si="35"/>
        <v>661.8773249543506</v>
      </c>
    </row>
    <row r="364" spans="1:18" ht="12.75">
      <c r="A364" s="198">
        <v>0.59000000000008</v>
      </c>
      <c r="B364" s="99">
        <f t="shared" si="32"/>
        <v>437.4325403493665</v>
      </c>
      <c r="C364" s="103">
        <f t="shared" si="33"/>
        <v>0.27759532475343807</v>
      </c>
      <c r="D364" s="102">
        <f t="shared" si="34"/>
        <v>0.7224046752465619</v>
      </c>
      <c r="E364" s="105">
        <f t="shared" si="30"/>
        <v>1</v>
      </c>
      <c r="P364" s="97">
        <v>179500</v>
      </c>
      <c r="Q364" s="107">
        <f t="shared" si="31"/>
        <v>1</v>
      </c>
      <c r="R364" s="109">
        <f t="shared" si="35"/>
        <v>663.7261442977984</v>
      </c>
    </row>
    <row r="365" spans="1:18" ht="12.75">
      <c r="A365" s="198">
        <v>0.60000000000008</v>
      </c>
      <c r="B365" s="99">
        <f t="shared" si="32"/>
        <v>438.8268252561153</v>
      </c>
      <c r="C365" s="103">
        <f t="shared" si="33"/>
        <v>0.2742531177500469</v>
      </c>
      <c r="D365" s="102">
        <f t="shared" si="34"/>
        <v>0.7257468822499531</v>
      </c>
      <c r="E365" s="105">
        <f t="shared" si="30"/>
        <v>1</v>
      </c>
      <c r="P365" s="97">
        <v>180000</v>
      </c>
      <c r="Q365" s="107">
        <f t="shared" si="31"/>
        <v>1</v>
      </c>
      <c r="R365" s="109">
        <f t="shared" si="35"/>
        <v>665.5749636412463</v>
      </c>
    </row>
    <row r="366" spans="1:18" ht="12.75">
      <c r="A366" s="198">
        <v>0.61000000000008</v>
      </c>
      <c r="B366" s="99">
        <f t="shared" si="32"/>
        <v>440.22555434618806</v>
      </c>
      <c r="C366" s="103">
        <f t="shared" si="33"/>
        <v>0.2709309037829791</v>
      </c>
      <c r="D366" s="102">
        <f t="shared" si="34"/>
        <v>0.7290690962170209</v>
      </c>
      <c r="E366" s="105">
        <f t="shared" si="30"/>
        <v>1</v>
      </c>
      <c r="P366" s="97">
        <v>180500</v>
      </c>
      <c r="Q366" s="107">
        <f t="shared" si="31"/>
        <v>1</v>
      </c>
      <c r="R366" s="109">
        <f t="shared" si="35"/>
        <v>667.4237829846942</v>
      </c>
    </row>
    <row r="367" spans="1:18" ht="12.75">
      <c r="A367" s="198">
        <v>0.62000000000008</v>
      </c>
      <c r="B367" s="99">
        <f t="shared" si="32"/>
        <v>441.6287417851014</v>
      </c>
      <c r="C367" s="103">
        <f t="shared" si="33"/>
        <v>0.2676288934689567</v>
      </c>
      <c r="D367" s="102">
        <f t="shared" si="34"/>
        <v>0.7323711065310433</v>
      </c>
      <c r="E367" s="105">
        <f t="shared" si="30"/>
        <v>1</v>
      </c>
      <c r="P367" s="97">
        <v>181000</v>
      </c>
      <c r="Q367" s="107">
        <f t="shared" si="31"/>
        <v>1</v>
      </c>
      <c r="R367" s="109">
        <f t="shared" si="35"/>
        <v>669.272602328142</v>
      </c>
    </row>
    <row r="368" spans="1:18" ht="12.75">
      <c r="A368" s="198">
        <v>0.63000000000008</v>
      </c>
      <c r="B368" s="99">
        <f t="shared" si="32"/>
        <v>443.03640178352225</v>
      </c>
      <c r="C368" s="103">
        <f t="shared" si="33"/>
        <v>0.26434729211565133</v>
      </c>
      <c r="D368" s="102">
        <f t="shared" si="34"/>
        <v>0.7356527078843487</v>
      </c>
      <c r="E368" s="105">
        <f t="shared" si="30"/>
        <v>1</v>
      </c>
      <c r="P368" s="97">
        <v>181500</v>
      </c>
      <c r="Q368" s="107">
        <f t="shared" si="31"/>
        <v>1</v>
      </c>
      <c r="R368" s="109">
        <f t="shared" si="35"/>
        <v>671.1214216715899</v>
      </c>
    </row>
    <row r="369" spans="1:18" ht="12.75">
      <c r="A369" s="198">
        <v>0.64000000000008</v>
      </c>
      <c r="B369" s="99">
        <f t="shared" si="32"/>
        <v>444.4485485974143</v>
      </c>
      <c r="C369" s="103">
        <f t="shared" si="33"/>
        <v>0.2610862996928356</v>
      </c>
      <c r="D369" s="102">
        <f t="shared" si="34"/>
        <v>0.7389137003071644</v>
      </c>
      <c r="E369" s="105">
        <f t="shared" si="30"/>
        <v>1</v>
      </c>
      <c r="P369" s="97">
        <v>182000</v>
      </c>
      <c r="Q369" s="107">
        <f t="shared" si="31"/>
        <v>1</v>
      </c>
      <c r="R369" s="109">
        <f t="shared" si="35"/>
        <v>672.9702410150378</v>
      </c>
    </row>
    <row r="370" spans="1:18" ht="12.75">
      <c r="A370" s="198">
        <v>0.65000000000008</v>
      </c>
      <c r="B370" s="99">
        <f t="shared" si="32"/>
        <v>445.8651965281806</v>
      </c>
      <c r="C370" s="103">
        <f t="shared" si="33"/>
        <v>0.25784611080583886</v>
      </c>
      <c r="D370" s="102">
        <f t="shared" si="34"/>
        <v>0.7421538891941611</v>
      </c>
      <c r="E370" s="105">
        <f t="shared" si="30"/>
        <v>1</v>
      </c>
      <c r="P370" s="97">
        <v>182500</v>
      </c>
      <c r="Q370" s="107">
        <f t="shared" si="31"/>
        <v>1</v>
      </c>
      <c r="R370" s="109">
        <f t="shared" si="35"/>
        <v>674.8190603584857</v>
      </c>
    </row>
    <row r="371" spans="1:18" ht="12.75">
      <c r="A371" s="198">
        <v>0.66000000000008</v>
      </c>
      <c r="B371" s="99">
        <f t="shared" si="32"/>
        <v>447.28635992280897</v>
      </c>
      <c r="C371" s="103">
        <f t="shared" si="33"/>
        <v>0.2546269146713105</v>
      </c>
      <c r="D371" s="102">
        <f t="shared" si="34"/>
        <v>0.7453730853286895</v>
      </c>
      <c r="E371" s="105">
        <f t="shared" si="30"/>
        <v>1</v>
      </c>
      <c r="P371" s="97">
        <v>183000</v>
      </c>
      <c r="Q371" s="107">
        <f t="shared" si="31"/>
        <v>1</v>
      </c>
      <c r="R371" s="109">
        <f t="shared" si="35"/>
        <v>676.6678797019335</v>
      </c>
    </row>
    <row r="372" spans="1:18" ht="12.75">
      <c r="A372" s="198">
        <v>0.67000000000008</v>
      </c>
      <c r="B372" s="99">
        <f t="shared" si="32"/>
        <v>448.7120531740173</v>
      </c>
      <c r="C372" s="103">
        <f t="shared" si="33"/>
        <v>0.25142889509528454</v>
      </c>
      <c r="D372" s="102">
        <f t="shared" si="34"/>
        <v>0.7485711049047155</v>
      </c>
      <c r="E372" s="105">
        <f t="shared" si="30"/>
        <v>1</v>
      </c>
      <c r="P372" s="97">
        <v>183500</v>
      </c>
      <c r="Q372" s="107">
        <f t="shared" si="31"/>
        <v>1</v>
      </c>
      <c r="R372" s="109">
        <f t="shared" si="35"/>
        <v>678.5166990453814</v>
      </c>
    </row>
    <row r="373" spans="1:18" ht="12.75">
      <c r="A373" s="198">
        <v>0.68000000000008</v>
      </c>
      <c r="B373" s="99">
        <f t="shared" si="32"/>
        <v>450.1422907203994</v>
      </c>
      <c r="C373" s="103">
        <f t="shared" si="33"/>
        <v>0.24825223045354528</v>
      </c>
      <c r="D373" s="102">
        <f t="shared" si="34"/>
        <v>0.7517477695464547</v>
      </c>
      <c r="E373" s="105">
        <f t="shared" si="30"/>
        <v>1</v>
      </c>
      <c r="P373" s="97">
        <v>184000</v>
      </c>
      <c r="Q373" s="107">
        <f t="shared" si="31"/>
        <v>1</v>
      </c>
      <c r="R373" s="109">
        <f t="shared" si="35"/>
        <v>680.3655183888293</v>
      </c>
    </row>
    <row r="374" spans="1:18" ht="12.75">
      <c r="A374" s="198">
        <v>0.69000000000008</v>
      </c>
      <c r="B374" s="99">
        <f t="shared" si="32"/>
        <v>451.57708704657006</v>
      </c>
      <c r="C374" s="103">
        <f t="shared" si="33"/>
        <v>0.24509709367428423</v>
      </c>
      <c r="D374" s="102">
        <f t="shared" si="34"/>
        <v>0.7549029063257158</v>
      </c>
      <c r="E374" s="105">
        <f t="shared" si="30"/>
        <v>1</v>
      </c>
      <c r="P374" s="97">
        <v>184500</v>
      </c>
      <c r="Q374" s="107">
        <f t="shared" si="31"/>
        <v>1</v>
      </c>
      <c r="R374" s="109">
        <f t="shared" si="35"/>
        <v>682.2143377322772</v>
      </c>
    </row>
    <row r="375" spans="1:18" ht="12.75">
      <c r="A375" s="198">
        <v>0.70000000000009</v>
      </c>
      <c r="B375" s="99">
        <f t="shared" si="32"/>
        <v>453.01645668331514</v>
      </c>
      <c r="C375" s="103">
        <f t="shared" si="33"/>
        <v>0.24196365222304483</v>
      </c>
      <c r="D375" s="102">
        <f t="shared" si="34"/>
        <v>0.7580363477769552</v>
      </c>
      <c r="E375" s="105">
        <f t="shared" si="30"/>
        <v>1</v>
      </c>
      <c r="P375" s="97">
        <v>185000</v>
      </c>
      <c r="Q375" s="107">
        <f t="shared" si="31"/>
        <v>1</v>
      </c>
      <c r="R375" s="109">
        <f t="shared" si="35"/>
        <v>684.063157075725</v>
      </c>
    </row>
    <row r="376" spans="1:18" ht="12.75">
      <c r="A376" s="198">
        <v>0.71000000000009</v>
      </c>
      <c r="B376" s="99">
        <f t="shared" si="32"/>
        <v>454.46041420773264</v>
      </c>
      <c r="C376" s="103">
        <f t="shared" si="33"/>
        <v>0.23885206808995885</v>
      </c>
      <c r="D376" s="102">
        <f t="shared" si="34"/>
        <v>0.7611479319100412</v>
      </c>
      <c r="E376" s="105">
        <f t="shared" si="30"/>
        <v>1</v>
      </c>
      <c r="P376" s="97">
        <v>185500</v>
      </c>
      <c r="Q376" s="107">
        <f t="shared" si="31"/>
        <v>1</v>
      </c>
      <c r="R376" s="109">
        <f t="shared" si="35"/>
        <v>685.9119764191729</v>
      </c>
    </row>
    <row r="377" spans="1:18" ht="12.75">
      <c r="A377" s="198">
        <v>0.72000000000009</v>
      </c>
      <c r="B377" s="99">
        <f t="shared" si="32"/>
        <v>455.9089742433865</v>
      </c>
      <c r="C377" s="103">
        <f t="shared" si="33"/>
        <v>0.23576249777922342</v>
      </c>
      <c r="D377" s="102">
        <f t="shared" si="34"/>
        <v>0.7642375022207766</v>
      </c>
      <c r="E377" s="105">
        <f t="shared" si="30"/>
        <v>1</v>
      </c>
      <c r="P377" s="97">
        <v>186000</v>
      </c>
      <c r="Q377" s="107">
        <f t="shared" si="31"/>
        <v>1</v>
      </c>
      <c r="R377" s="109">
        <f t="shared" si="35"/>
        <v>687.7607957626208</v>
      </c>
    </row>
    <row r="378" spans="1:18" ht="12.75">
      <c r="A378" s="198">
        <v>0.73000000000009</v>
      </c>
      <c r="B378" s="99">
        <f t="shared" si="32"/>
        <v>457.36215146045225</v>
      </c>
      <c r="C378" s="103">
        <f t="shared" si="33"/>
        <v>0.23269509230086982</v>
      </c>
      <c r="D378" s="102">
        <f t="shared" si="34"/>
        <v>0.7673049076991302</v>
      </c>
      <c r="E378" s="105">
        <f t="shared" si="30"/>
        <v>1</v>
      </c>
      <c r="P378" s="97">
        <v>186500</v>
      </c>
      <c r="Q378" s="107">
        <f t="shared" si="31"/>
        <v>1</v>
      </c>
      <c r="R378" s="109">
        <f t="shared" si="35"/>
        <v>689.6096151060686</v>
      </c>
    </row>
    <row r="379" spans="1:18" ht="12.75">
      <c r="A379" s="198">
        <v>0.74000000000009</v>
      </c>
      <c r="B379" s="99">
        <f t="shared" si="32"/>
        <v>458.819960575865</v>
      </c>
      <c r="C379" s="103">
        <f t="shared" si="33"/>
        <v>0.2296499971647633</v>
      </c>
      <c r="D379" s="102">
        <f t="shared" si="34"/>
        <v>0.7703500028352367</v>
      </c>
      <c r="E379" s="105">
        <f t="shared" si="30"/>
        <v>1</v>
      </c>
      <c r="P379" s="97">
        <v>187000</v>
      </c>
      <c r="Q379" s="107">
        <f t="shared" si="31"/>
        <v>1</v>
      </c>
      <c r="R379" s="109">
        <f t="shared" si="35"/>
        <v>691.4584344495165</v>
      </c>
    </row>
    <row r="380" spans="1:18" ht="12.75">
      <c r="A380" s="198">
        <v>0.75000000000009</v>
      </c>
      <c r="B380" s="99">
        <f t="shared" si="32"/>
        <v>460.2824163534692</v>
      </c>
      <c r="C380" s="103">
        <f t="shared" si="33"/>
        <v>0.22662735237684117</v>
      </c>
      <c r="D380" s="102">
        <f t="shared" si="34"/>
        <v>0.7733726476231588</v>
      </c>
      <c r="E380" s="105">
        <f t="shared" si="30"/>
        <v>1</v>
      </c>
      <c r="P380" s="97">
        <v>187500</v>
      </c>
      <c r="Q380" s="107">
        <f t="shared" si="31"/>
        <v>1</v>
      </c>
      <c r="R380" s="109">
        <f t="shared" si="35"/>
        <v>693.3072537929644</v>
      </c>
    </row>
    <row r="381" spans="1:18" ht="12.75">
      <c r="A381" s="198">
        <v>0.76000000000009</v>
      </c>
      <c r="B381" s="99">
        <f t="shared" si="32"/>
        <v>461.7495336041679</v>
      </c>
      <c r="C381" s="103">
        <f t="shared" si="33"/>
        <v>0.2236272924375725</v>
      </c>
      <c r="D381" s="102">
        <f t="shared" si="34"/>
        <v>0.7763727075624275</v>
      </c>
      <c r="E381" s="105">
        <f t="shared" si="30"/>
        <v>1</v>
      </c>
      <c r="P381" s="97">
        <v>188000</v>
      </c>
      <c r="Q381" s="107">
        <f t="shared" si="31"/>
        <v>1</v>
      </c>
      <c r="R381" s="109">
        <f t="shared" si="35"/>
        <v>695.1560731364123</v>
      </c>
    </row>
    <row r="382" spans="1:18" ht="12.75">
      <c r="A382" s="198">
        <v>0.77000000000009</v>
      </c>
      <c r="B382" s="99">
        <f t="shared" si="32"/>
        <v>463.22132718607327</v>
      </c>
      <c r="C382" s="103">
        <f t="shared" si="33"/>
        <v>0.22064994634262292</v>
      </c>
      <c r="D382" s="102">
        <f t="shared" si="34"/>
        <v>0.7793500536573771</v>
      </c>
      <c r="E382" s="105">
        <f t="shared" si="30"/>
        <v>1</v>
      </c>
      <c r="P382" s="97">
        <v>188500</v>
      </c>
      <c r="Q382" s="107">
        <f t="shared" si="31"/>
        <v>1</v>
      </c>
      <c r="R382" s="109">
        <f t="shared" si="35"/>
        <v>697.0048924798601</v>
      </c>
    </row>
    <row r="383" spans="1:18" ht="12.75">
      <c r="A383" s="198">
        <v>0.78000000000009</v>
      </c>
      <c r="B383" s="99">
        <f t="shared" si="32"/>
        <v>464.6978120046555</v>
      </c>
      <c r="C383" s="103">
        <f t="shared" si="33"/>
        <v>0.21769543758570653</v>
      </c>
      <c r="D383" s="102">
        <f t="shared" si="34"/>
        <v>0.7823045624142935</v>
      </c>
      <c r="E383" s="105">
        <f t="shared" si="30"/>
        <v>1</v>
      </c>
      <c r="P383" s="97">
        <v>189000</v>
      </c>
      <c r="Q383" s="107">
        <f t="shared" si="31"/>
        <v>1</v>
      </c>
      <c r="R383" s="109">
        <f t="shared" si="35"/>
        <v>698.853711823308</v>
      </c>
    </row>
    <row r="384" spans="1:18" ht="12.75">
      <c r="A384" s="198">
        <v>0.79000000000009</v>
      </c>
      <c r="B384" s="99">
        <f t="shared" si="32"/>
        <v>466.179003012896</v>
      </c>
      <c r="C384" s="103">
        <f t="shared" si="33"/>
        <v>0.2147638841636108</v>
      </c>
      <c r="D384" s="102">
        <f t="shared" si="34"/>
        <v>0.7852361158363892</v>
      </c>
      <c r="E384" s="105">
        <f t="shared" si="30"/>
        <v>1</v>
      </c>
      <c r="P384" s="97">
        <v>189500</v>
      </c>
      <c r="Q384" s="107">
        <f t="shared" si="31"/>
        <v>1</v>
      </c>
      <c r="R384" s="109">
        <f t="shared" si="35"/>
        <v>700.7025311667559</v>
      </c>
    </row>
    <row r="385" spans="1:18" ht="12.75">
      <c r="A385" s="198">
        <v>0.80000000000009</v>
      </c>
      <c r="B385" s="99">
        <f t="shared" si="32"/>
        <v>467.66491521143735</v>
      </c>
      <c r="C385" s="103">
        <f t="shared" si="33"/>
        <v>0.21185539858337055</v>
      </c>
      <c r="D385" s="102">
        <f t="shared" si="34"/>
        <v>0.7881446014166295</v>
      </c>
      <c r="E385" s="105">
        <f t="shared" si="30"/>
        <v>1</v>
      </c>
      <c r="P385" s="97">
        <v>190000</v>
      </c>
      <c r="Q385" s="107">
        <f t="shared" si="31"/>
        <v>1</v>
      </c>
      <c r="R385" s="109">
        <f t="shared" si="35"/>
        <v>702.5513505102037</v>
      </c>
    </row>
    <row r="386" spans="1:18" ht="12.75">
      <c r="A386" s="198">
        <v>0.81000000000009</v>
      </c>
      <c r="B386" s="99">
        <f t="shared" si="32"/>
        <v>469.1555636487358</v>
      </c>
      <c r="C386" s="103">
        <f t="shared" si="33"/>
        <v>0.20897008787157578</v>
      </c>
      <c r="D386" s="102">
        <f t="shared" si="34"/>
        <v>0.7910299121284242</v>
      </c>
      <c r="E386" s="105">
        <f t="shared" si="30"/>
        <v>1</v>
      </c>
      <c r="P386" s="97">
        <v>190500</v>
      </c>
      <c r="Q386" s="107">
        <f t="shared" si="31"/>
        <v>1</v>
      </c>
      <c r="R386" s="109">
        <f t="shared" si="35"/>
        <v>704.4001698536516</v>
      </c>
    </row>
    <row r="387" spans="1:18" ht="12.75">
      <c r="A387" s="198">
        <v>0.82000000000009</v>
      </c>
      <c r="B387" s="99">
        <f t="shared" si="32"/>
        <v>470.6509634212132</v>
      </c>
      <c r="C387" s="103">
        <f t="shared" si="33"/>
        <v>0.20610805358578743</v>
      </c>
      <c r="D387" s="102">
        <f t="shared" si="34"/>
        <v>0.7938919464142126</v>
      </c>
      <c r="E387" s="105">
        <f t="shared" si="30"/>
        <v>1</v>
      </c>
      <c r="P387" s="97">
        <v>191000</v>
      </c>
      <c r="Q387" s="107">
        <f t="shared" si="31"/>
        <v>1</v>
      </c>
      <c r="R387" s="109">
        <f t="shared" si="35"/>
        <v>706.2489891970995</v>
      </c>
    </row>
    <row r="388" spans="1:18" ht="12.75">
      <c r="A388" s="198">
        <v>0.83000000000009</v>
      </c>
      <c r="B388" s="99">
        <f t="shared" si="32"/>
        <v>472.1511296734107</v>
      </c>
      <c r="C388" s="103">
        <f t="shared" si="33"/>
        <v>0.20326939182804304</v>
      </c>
      <c r="D388" s="102">
        <f t="shared" si="34"/>
        <v>0.796730608171957</v>
      </c>
      <c r="E388" s="105">
        <f t="shared" si="30"/>
        <v>1</v>
      </c>
      <c r="P388" s="97">
        <v>191500</v>
      </c>
      <c r="Q388" s="107">
        <f t="shared" si="31"/>
        <v>1</v>
      </c>
      <c r="R388" s="109">
        <f t="shared" si="35"/>
        <v>708.0978085405474</v>
      </c>
    </row>
    <row r="389" spans="1:18" ht="12.75">
      <c r="A389" s="198">
        <v>0.84000000000009</v>
      </c>
      <c r="B389" s="99">
        <f t="shared" si="32"/>
        <v>473.6560775981404</v>
      </c>
      <c r="C389" s="103">
        <f t="shared" si="33"/>
        <v>0.20045419326042435</v>
      </c>
      <c r="D389" s="102">
        <f t="shared" si="34"/>
        <v>0.7995458067395756</v>
      </c>
      <c r="E389" s="105">
        <f aca="true" t="shared" si="36" ref="E389:E452">$P$3</f>
        <v>1</v>
      </c>
      <c r="P389" s="97">
        <v>192000</v>
      </c>
      <c r="Q389" s="107">
        <f aca="true" t="shared" si="37" ref="Q389:Q405">+$R$3</f>
        <v>1</v>
      </c>
      <c r="R389" s="109">
        <f t="shared" si="35"/>
        <v>709.9466278839952</v>
      </c>
    </row>
    <row r="390" spans="1:18" ht="12.75">
      <c r="A390" s="198">
        <v>0.85000000000009</v>
      </c>
      <c r="B390" s="99">
        <f aca="true" t="shared" si="38" ref="B390:B453">EXP(A390*SQRT($H$10)+SUMPRODUCT($H$20:$H$39,$N$20:$N$39))</f>
        <v>475.16582243664163</v>
      </c>
      <c r="C390" s="103">
        <f aca="true" t="shared" si="39" ref="C390:C453">1-(NORMDIST(A390*SQRT($H$10),0,SQRT($H$10),TRUE))</f>
        <v>0.1976625431226673</v>
      </c>
      <c r="D390" s="102">
        <f aca="true" t="shared" si="40" ref="D390:D453">1-C390</f>
        <v>0.8023374568773327</v>
      </c>
      <c r="E390" s="105">
        <f t="shared" si="36"/>
        <v>1</v>
      </c>
      <c r="P390" s="97">
        <v>192500</v>
      </c>
      <c r="Q390" s="107">
        <f t="shared" si="37"/>
        <v>1</v>
      </c>
      <c r="R390" s="109">
        <f t="shared" si="35"/>
        <v>711.7954472274431</v>
      </c>
    </row>
    <row r="391" spans="1:18" ht="12.75">
      <c r="A391" s="198">
        <v>0.86000000000009</v>
      </c>
      <c r="B391" s="99">
        <f t="shared" si="38"/>
        <v>476.6803794787336</v>
      </c>
      <c r="C391" s="103">
        <f t="shared" si="39"/>
        <v>0.19489452125178353</v>
      </c>
      <c r="D391" s="102">
        <f t="shared" si="40"/>
        <v>0.8051054787482165</v>
      </c>
      <c r="E391" s="105">
        <f t="shared" si="36"/>
        <v>1</v>
      </c>
      <c r="P391" s="97">
        <v>193000</v>
      </c>
      <c r="Q391" s="107">
        <f t="shared" si="37"/>
        <v>1</v>
      </c>
      <c r="R391" s="109">
        <f t="shared" si="35"/>
        <v>713.644266570891</v>
      </c>
    </row>
    <row r="392" spans="1:18" ht="12.75">
      <c r="A392" s="198">
        <v>0.87000000000009</v>
      </c>
      <c r="B392" s="99">
        <f t="shared" si="38"/>
        <v>478.19976406297064</v>
      </c>
      <c r="C392" s="103">
        <f t="shared" si="39"/>
        <v>0.19215020210367162</v>
      </c>
      <c r="D392" s="102">
        <f t="shared" si="40"/>
        <v>0.8078497978963284</v>
      </c>
      <c r="E392" s="105">
        <f t="shared" si="36"/>
        <v>1</v>
      </c>
      <c r="P392" s="97">
        <v>193500</v>
      </c>
      <c r="Q392" s="107">
        <f t="shared" si="37"/>
        <v>1</v>
      </c>
      <c r="R392" s="109">
        <f aca="true" t="shared" si="41" ref="R392:R405">R391+$R$6</f>
        <v>715.4930859143388</v>
      </c>
    </row>
    <row r="393" spans="1:18" ht="12.75">
      <c r="A393" s="198">
        <v>0.88000000000009</v>
      </c>
      <c r="B393" s="99">
        <f t="shared" si="38"/>
        <v>479.72399157679786</v>
      </c>
      <c r="C393" s="103">
        <f t="shared" si="39"/>
        <v>0.18942965477668772</v>
      </c>
      <c r="D393" s="102">
        <f t="shared" si="40"/>
        <v>0.8105703452233123</v>
      </c>
      <c r="E393" s="105">
        <f t="shared" si="36"/>
        <v>1</v>
      </c>
      <c r="P393" s="97">
        <v>194000</v>
      </c>
      <c r="Q393" s="107">
        <f t="shared" si="37"/>
        <v>1</v>
      </c>
      <c r="R393" s="109">
        <f t="shared" si="41"/>
        <v>717.3419052577867</v>
      </c>
    </row>
    <row r="394" spans="1:18" ht="12.75">
      <c r="A394" s="198">
        <v>0.89000000000009</v>
      </c>
      <c r="B394" s="99">
        <f t="shared" si="38"/>
        <v>481.25307745670654</v>
      </c>
      <c r="C394" s="103">
        <f t="shared" si="39"/>
        <v>0.18673294303714838</v>
      </c>
      <c r="D394" s="102">
        <f t="shared" si="40"/>
        <v>0.8132670569628516</v>
      </c>
      <c r="E394" s="105">
        <f t="shared" si="36"/>
        <v>1</v>
      </c>
      <c r="P394" s="97">
        <v>194500</v>
      </c>
      <c r="Q394" s="107">
        <f t="shared" si="37"/>
        <v>1</v>
      </c>
      <c r="R394" s="109">
        <f t="shared" si="41"/>
        <v>719.1907246012346</v>
      </c>
    </row>
    <row r="395" spans="1:18" ht="12.75">
      <c r="A395" s="198">
        <v>0.90000000000009</v>
      </c>
      <c r="B395" s="99">
        <f t="shared" si="38"/>
        <v>482.78703718839125</v>
      </c>
      <c r="C395" s="103">
        <f t="shared" si="39"/>
        <v>0.18406012534673555</v>
      </c>
      <c r="D395" s="102">
        <f t="shared" si="40"/>
        <v>0.8159398746532645</v>
      </c>
      <c r="E395" s="105">
        <f t="shared" si="36"/>
        <v>1</v>
      </c>
      <c r="P395" s="97">
        <v>195000</v>
      </c>
      <c r="Q395" s="107">
        <f t="shared" si="37"/>
        <v>1</v>
      </c>
      <c r="R395" s="109">
        <f t="shared" si="41"/>
        <v>721.0395439446825</v>
      </c>
    </row>
    <row r="396" spans="1:18" ht="12.75">
      <c r="A396" s="198">
        <v>0.91000000000009</v>
      </c>
      <c r="B396" s="99">
        <f t="shared" si="38"/>
        <v>484.32588630690475</v>
      </c>
      <c r="C396" s="103">
        <f t="shared" si="39"/>
        <v>0.18141125489177345</v>
      </c>
      <c r="D396" s="102">
        <f t="shared" si="40"/>
        <v>0.8185887451082265</v>
      </c>
      <c r="E396" s="105">
        <f t="shared" si="36"/>
        <v>1</v>
      </c>
      <c r="P396" s="97">
        <v>195500</v>
      </c>
      <c r="Q396" s="107">
        <f t="shared" si="37"/>
        <v>1</v>
      </c>
      <c r="R396" s="109">
        <f t="shared" si="41"/>
        <v>722.8883632881303</v>
      </c>
    </row>
    <row r="397" spans="1:18" ht="12.75">
      <c r="A397" s="198">
        <v>0.92000000000009</v>
      </c>
      <c r="B397" s="99">
        <f t="shared" si="38"/>
        <v>485.86964039681794</v>
      </c>
      <c r="C397" s="103">
        <f t="shared" si="39"/>
        <v>0.17878637961434818</v>
      </c>
      <c r="D397" s="102">
        <f t="shared" si="40"/>
        <v>0.8212136203856518</v>
      </c>
      <c r="E397" s="105">
        <f t="shared" si="36"/>
        <v>1</v>
      </c>
      <c r="P397" s="97">
        <v>196000</v>
      </c>
      <c r="Q397" s="107">
        <f t="shared" si="37"/>
        <v>1</v>
      </c>
      <c r="R397" s="109">
        <f t="shared" si="41"/>
        <v>724.7371826315782</v>
      </c>
    </row>
    <row r="398" spans="1:18" ht="12.75">
      <c r="A398" s="198">
        <v>0.93000000000009</v>
      </c>
      <c r="B398" s="99">
        <f t="shared" si="38"/>
        <v>487.418315092376</v>
      </c>
      <c r="C398" s="103">
        <f t="shared" si="39"/>
        <v>0.17618554224523453</v>
      </c>
      <c r="D398" s="102">
        <f t="shared" si="40"/>
        <v>0.8238144577547655</v>
      </c>
      <c r="E398" s="105">
        <f t="shared" si="36"/>
        <v>1</v>
      </c>
      <c r="P398" s="97">
        <v>196500</v>
      </c>
      <c r="Q398" s="107">
        <f t="shared" si="37"/>
        <v>1</v>
      </c>
      <c r="R398" s="109">
        <f t="shared" si="41"/>
        <v>726.5860019750261</v>
      </c>
    </row>
    <row r="399" spans="1:18" ht="12.75">
      <c r="A399" s="198">
        <v>0.94000000000009</v>
      </c>
      <c r="B399" s="99">
        <f t="shared" si="38"/>
        <v>488.9719260776572</v>
      </c>
      <c r="C399" s="103">
        <f t="shared" si="39"/>
        <v>0.1736087803386015</v>
      </c>
      <c r="D399" s="102">
        <f t="shared" si="40"/>
        <v>0.8263912196613985</v>
      </c>
      <c r="E399" s="105">
        <f t="shared" si="36"/>
        <v>1</v>
      </c>
      <c r="P399" s="97">
        <v>197000</v>
      </c>
      <c r="Q399" s="107">
        <f t="shared" si="37"/>
        <v>1</v>
      </c>
      <c r="R399" s="109">
        <f t="shared" si="41"/>
        <v>728.434821318474</v>
      </c>
    </row>
    <row r="400" spans="1:18" ht="12.75">
      <c r="A400" s="198">
        <v>0.95000000000009</v>
      </c>
      <c r="B400" s="99">
        <f t="shared" si="38"/>
        <v>490.53048908673156</v>
      </c>
      <c r="C400" s="103">
        <f t="shared" si="39"/>
        <v>0.1710561263084589</v>
      </c>
      <c r="D400" s="102">
        <f t="shared" si="40"/>
        <v>0.8289438736915411</v>
      </c>
      <c r="E400" s="105">
        <f t="shared" si="36"/>
        <v>1</v>
      </c>
      <c r="P400" s="97">
        <v>197500</v>
      </c>
      <c r="Q400" s="107">
        <f t="shared" si="37"/>
        <v>1</v>
      </c>
      <c r="R400" s="109">
        <f t="shared" si="41"/>
        <v>730.2836406619218</v>
      </c>
    </row>
    <row r="401" spans="1:18" ht="12.75">
      <c r="A401" s="198">
        <v>0.96000000000009</v>
      </c>
      <c r="B401" s="99">
        <f t="shared" si="38"/>
        <v>492.09401990382094</v>
      </c>
      <c r="C401" s="103">
        <f t="shared" si="39"/>
        <v>0.16852760746681517</v>
      </c>
      <c r="D401" s="102">
        <f t="shared" si="40"/>
        <v>0.8314723925331848</v>
      </c>
      <c r="E401" s="105">
        <f t="shared" si="36"/>
        <v>1</v>
      </c>
      <c r="P401" s="97">
        <v>198000</v>
      </c>
      <c r="Q401" s="107">
        <f t="shared" si="37"/>
        <v>1</v>
      </c>
      <c r="R401" s="109">
        <f t="shared" si="41"/>
        <v>732.1324600053697</v>
      </c>
    </row>
    <row r="402" spans="1:18" ht="12.75">
      <c r="A402" s="198">
        <v>0.97000000000009</v>
      </c>
      <c r="B402" s="99">
        <f t="shared" si="38"/>
        <v>493.6625343634568</v>
      </c>
      <c r="C402" s="103">
        <f t="shared" si="39"/>
        <v>0.16602324606350727</v>
      </c>
      <c r="D402" s="102">
        <f t="shared" si="40"/>
        <v>0.8339767539364927</v>
      </c>
      <c r="E402" s="105">
        <f t="shared" si="36"/>
        <v>1</v>
      </c>
      <c r="P402" s="97">
        <v>198500</v>
      </c>
      <c r="Q402" s="107">
        <f t="shared" si="37"/>
        <v>1</v>
      </c>
      <c r="R402" s="109">
        <f t="shared" si="41"/>
        <v>733.9812793488176</v>
      </c>
    </row>
    <row r="403" spans="1:18" ht="12.75">
      <c r="A403" s="198">
        <v>0.98000000000009</v>
      </c>
      <c r="B403" s="99">
        <f t="shared" si="38"/>
        <v>495.2360483506435</v>
      </c>
      <c r="C403" s="103">
        <f t="shared" si="39"/>
        <v>0.1635430593276701</v>
      </c>
      <c r="D403" s="102">
        <f t="shared" si="40"/>
        <v>0.8364569406723299</v>
      </c>
      <c r="E403" s="105">
        <f t="shared" si="36"/>
        <v>1</v>
      </c>
      <c r="P403" s="97">
        <v>199000</v>
      </c>
      <c r="Q403" s="107">
        <f t="shared" si="37"/>
        <v>1</v>
      </c>
      <c r="R403" s="109">
        <f t="shared" si="41"/>
        <v>735.8300986922654</v>
      </c>
    </row>
    <row r="404" spans="1:18" ht="12.75">
      <c r="A404" s="198">
        <v>0.99000000000009</v>
      </c>
      <c r="B404" s="99">
        <f t="shared" si="38"/>
        <v>496.8145778010171</v>
      </c>
      <c r="C404" s="103">
        <f t="shared" si="39"/>
        <v>0.16108705951080893</v>
      </c>
      <c r="D404" s="102">
        <f t="shared" si="40"/>
        <v>0.8389129404891911</v>
      </c>
      <c r="E404" s="105">
        <f t="shared" si="36"/>
        <v>1</v>
      </c>
      <c r="P404" s="97">
        <v>199500</v>
      </c>
      <c r="Q404" s="107">
        <f t="shared" si="37"/>
        <v>1</v>
      </c>
      <c r="R404" s="109">
        <f t="shared" si="41"/>
        <v>737.6789180357133</v>
      </c>
    </row>
    <row r="405" spans="1:18" ht="12.75">
      <c r="A405" s="198">
        <v>1.00000000000009</v>
      </c>
      <c r="B405" s="99">
        <f t="shared" si="38"/>
        <v>498.3981387010075</v>
      </c>
      <c r="C405" s="103">
        <f t="shared" si="39"/>
        <v>0.1586552539314352</v>
      </c>
      <c r="D405" s="102">
        <f t="shared" si="40"/>
        <v>0.8413447460685648</v>
      </c>
      <c r="E405" s="105">
        <f t="shared" si="36"/>
        <v>1</v>
      </c>
      <c r="P405" s="97">
        <v>200000</v>
      </c>
      <c r="Q405" s="107">
        <f t="shared" si="37"/>
        <v>1</v>
      </c>
      <c r="R405" s="192">
        <f t="shared" si="41"/>
        <v>739.5277373791612</v>
      </c>
    </row>
    <row r="406" spans="1:5" ht="12.75">
      <c r="A406" s="198">
        <v>1.01000000000009</v>
      </c>
      <c r="B406" s="99">
        <f t="shared" si="38"/>
        <v>499.9867470880002</v>
      </c>
      <c r="C406" s="103">
        <f t="shared" si="39"/>
        <v>0.156247645021233</v>
      </c>
      <c r="D406" s="102">
        <f t="shared" si="40"/>
        <v>0.843752354978767</v>
      </c>
      <c r="E406" s="105">
        <f t="shared" si="36"/>
        <v>1</v>
      </c>
    </row>
    <row r="407" spans="1:5" ht="12.75">
      <c r="A407" s="198">
        <v>1.02000000000009</v>
      </c>
      <c r="B407" s="99">
        <f t="shared" si="38"/>
        <v>501.580419050499</v>
      </c>
      <c r="C407" s="103">
        <f t="shared" si="39"/>
        <v>0.15386423037271357</v>
      </c>
      <c r="D407" s="102">
        <f t="shared" si="40"/>
        <v>0.8461357696272864</v>
      </c>
      <c r="E407" s="105">
        <f t="shared" si="36"/>
        <v>1</v>
      </c>
    </row>
    <row r="408" spans="1:5" ht="12.75">
      <c r="A408" s="198">
        <v>1.03000000000009</v>
      </c>
      <c r="B408" s="99">
        <f t="shared" si="38"/>
        <v>503.17917072828754</v>
      </c>
      <c r="C408" s="103">
        <f t="shared" si="39"/>
        <v>0.15150500278832257</v>
      </c>
      <c r="D408" s="102">
        <f t="shared" si="40"/>
        <v>0.8484949972116774</v>
      </c>
      <c r="E408" s="105">
        <f t="shared" si="36"/>
        <v>1</v>
      </c>
    </row>
    <row r="409" spans="1:5" ht="12.75">
      <c r="A409" s="198">
        <v>1.04000000000009</v>
      </c>
      <c r="B409" s="99">
        <f t="shared" si="38"/>
        <v>504.783018312595</v>
      </c>
      <c r="C409" s="103">
        <f t="shared" si="39"/>
        <v>0.14916995033096048</v>
      </c>
      <c r="D409" s="102">
        <f t="shared" si="40"/>
        <v>0.8508300496690395</v>
      </c>
      <c r="E409" s="105">
        <f t="shared" si="36"/>
        <v>1</v>
      </c>
    </row>
    <row r="410" spans="1:5" ht="12.75">
      <c r="A410" s="198">
        <v>1.05000000000009</v>
      </c>
      <c r="B410" s="99">
        <f t="shared" si="38"/>
        <v>506.3919780462587</v>
      </c>
      <c r="C410" s="103">
        <f t="shared" si="39"/>
        <v>0.14685905637587515</v>
      </c>
      <c r="D410" s="102">
        <f t="shared" si="40"/>
        <v>0.8531409436241248</v>
      </c>
      <c r="E410" s="105">
        <f t="shared" si="36"/>
        <v>1</v>
      </c>
    </row>
    <row r="411" spans="1:5" ht="12.75">
      <c r="A411" s="198">
        <v>1.06000000000009</v>
      </c>
      <c r="B411" s="99">
        <f t="shared" si="38"/>
        <v>508.0060662238887</v>
      </c>
      <c r="C411" s="103">
        <f t="shared" si="39"/>
        <v>0.14457229966388918</v>
      </c>
      <c r="D411" s="102">
        <f t="shared" si="40"/>
        <v>0.8554277003361108</v>
      </c>
      <c r="E411" s="105">
        <f t="shared" si="36"/>
        <v>1</v>
      </c>
    </row>
    <row r="412" spans="1:5" ht="12.75">
      <c r="A412" s="198">
        <v>1.07000000000009</v>
      </c>
      <c r="B412" s="99">
        <f t="shared" si="38"/>
        <v>509.62529919203297</v>
      </c>
      <c r="C412" s="103">
        <f t="shared" si="39"/>
        <v>0.14230965435591902</v>
      </c>
      <c r="D412" s="102">
        <f t="shared" si="40"/>
        <v>0.857690345644081</v>
      </c>
      <c r="E412" s="105">
        <f t="shared" si="36"/>
        <v>1</v>
      </c>
    </row>
    <row r="413" spans="1:5" ht="12.75">
      <c r="A413" s="198">
        <v>1.08000000000009</v>
      </c>
      <c r="B413" s="99">
        <f t="shared" si="38"/>
        <v>511.24969334934343</v>
      </c>
      <c r="C413" s="103">
        <f t="shared" si="39"/>
        <v>0.14007109008874896</v>
      </c>
      <c r="D413" s="102">
        <f t="shared" si="40"/>
        <v>0.859928909911251</v>
      </c>
      <c r="E413" s="105">
        <f t="shared" si="36"/>
        <v>1</v>
      </c>
    </row>
    <row r="414" spans="1:5" ht="12.75">
      <c r="A414" s="198">
        <v>1.09000000000009</v>
      </c>
      <c r="B414" s="99">
        <f t="shared" si="38"/>
        <v>512.8792651467402</v>
      </c>
      <c r="C414" s="103">
        <f t="shared" si="39"/>
        <v>0.13785657203201562</v>
      </c>
      <c r="D414" s="102">
        <f t="shared" si="40"/>
        <v>0.8621434279679844</v>
      </c>
      <c r="E414" s="105">
        <f t="shared" si="36"/>
        <v>1</v>
      </c>
    </row>
    <row r="415" spans="1:5" ht="12.75">
      <c r="A415" s="198">
        <v>1.10000000000009</v>
      </c>
      <c r="B415" s="99">
        <f t="shared" si="38"/>
        <v>514.5140310875807</v>
      </c>
      <c r="C415" s="103">
        <f t="shared" si="39"/>
        <v>0.13566606094636302</v>
      </c>
      <c r="D415" s="102">
        <f t="shared" si="40"/>
        <v>0.864333939053637</v>
      </c>
      <c r="E415" s="105">
        <f t="shared" si="36"/>
        <v>1</v>
      </c>
    </row>
    <row r="416" spans="1:5" ht="12.75">
      <c r="A416" s="198">
        <v>1.11000000000009</v>
      </c>
      <c r="B416" s="99">
        <f t="shared" si="38"/>
        <v>516.1540077278255</v>
      </c>
      <c r="C416" s="103">
        <f t="shared" si="39"/>
        <v>0.1334995132427278</v>
      </c>
      <c r="D416" s="102">
        <f t="shared" si="40"/>
        <v>0.8665004867572722</v>
      </c>
      <c r="E416" s="105">
        <f t="shared" si="36"/>
        <v>1</v>
      </c>
    </row>
    <row r="417" spans="1:5" ht="12.75">
      <c r="A417" s="198">
        <v>1.1200000000001</v>
      </c>
      <c r="B417" s="99">
        <f t="shared" si="38"/>
        <v>517.7992116762077</v>
      </c>
      <c r="C417" s="103">
        <f t="shared" si="39"/>
        <v>0.13135688104270937</v>
      </c>
      <c r="D417" s="102">
        <f t="shared" si="40"/>
        <v>0.8686431189572906</v>
      </c>
      <c r="E417" s="105">
        <f t="shared" si="36"/>
        <v>1</v>
      </c>
    </row>
    <row r="418" spans="1:5" ht="12.75">
      <c r="A418" s="198">
        <v>1.1300000000001</v>
      </c>
      <c r="B418" s="99">
        <f t="shared" si="38"/>
        <v>519.449659594394</v>
      </c>
      <c r="C418" s="103">
        <f t="shared" si="39"/>
        <v>0.1292381122399967</v>
      </c>
      <c r="D418" s="102">
        <f t="shared" si="40"/>
        <v>0.8707618877600033</v>
      </c>
      <c r="E418" s="105">
        <f t="shared" si="36"/>
        <v>1</v>
      </c>
    </row>
    <row r="419" spans="1:5" ht="12.75">
      <c r="A419" s="198">
        <v>1.14000000000009</v>
      </c>
      <c r="B419" s="99">
        <f t="shared" si="38"/>
        <v>521.1053681971628</v>
      </c>
      <c r="C419" s="103">
        <f t="shared" si="39"/>
        <v>0.12714315056277947</v>
      </c>
      <c r="D419" s="102">
        <f t="shared" si="40"/>
        <v>0.8728568494372205</v>
      </c>
      <c r="E419" s="105">
        <f t="shared" si="36"/>
        <v>1</v>
      </c>
    </row>
    <row r="420" spans="1:5" ht="12.75">
      <c r="A420" s="198">
        <v>1.1500000000001</v>
      </c>
      <c r="B420" s="99">
        <f t="shared" si="38"/>
        <v>522.7663542525751</v>
      </c>
      <c r="C420" s="103">
        <f t="shared" si="39"/>
        <v>0.1250719356371296</v>
      </c>
      <c r="D420" s="102">
        <f t="shared" si="40"/>
        <v>0.8749280643628704</v>
      </c>
      <c r="E420" s="105">
        <f t="shared" si="36"/>
        <v>1</v>
      </c>
    </row>
    <row r="421" spans="1:5" ht="12.75">
      <c r="A421" s="198">
        <v>1.1600000000001</v>
      </c>
      <c r="B421" s="99">
        <f t="shared" si="38"/>
        <v>524.4326345821279</v>
      </c>
      <c r="C421" s="103">
        <f t="shared" si="39"/>
        <v>0.123024403051323</v>
      </c>
      <c r="D421" s="102">
        <f t="shared" si="40"/>
        <v>0.876975596948677</v>
      </c>
      <c r="E421" s="105">
        <f t="shared" si="36"/>
        <v>1</v>
      </c>
    </row>
    <row r="422" spans="1:5" ht="12.75">
      <c r="A422" s="198">
        <v>1.1700000000001</v>
      </c>
      <c r="B422" s="99">
        <f t="shared" si="38"/>
        <v>526.1042260609433</v>
      </c>
      <c r="C422" s="103">
        <f t="shared" si="39"/>
        <v>0.12100048442099809</v>
      </c>
      <c r="D422" s="102">
        <f t="shared" si="40"/>
        <v>0.8789995155790019</v>
      </c>
      <c r="E422" s="105">
        <f t="shared" si="36"/>
        <v>1</v>
      </c>
    </row>
    <row r="423" spans="1:5" ht="12.75">
      <c r="A423" s="198">
        <v>1.1800000000001</v>
      </c>
      <c r="B423" s="99">
        <f t="shared" si="38"/>
        <v>527.7811456179284</v>
      </c>
      <c r="C423" s="103">
        <f t="shared" si="39"/>
        <v>0.11900010745518075</v>
      </c>
      <c r="D423" s="102">
        <f t="shared" si="40"/>
        <v>0.8809998925448193</v>
      </c>
      <c r="E423" s="105">
        <f t="shared" si="36"/>
        <v>1</v>
      </c>
    </row>
    <row r="424" spans="1:5" ht="12.75">
      <c r="A424" s="198">
        <v>1.1900000000001</v>
      </c>
      <c r="B424" s="99">
        <f t="shared" si="38"/>
        <v>529.4634102359514</v>
      </c>
      <c r="C424" s="103">
        <f t="shared" si="39"/>
        <v>0.11702319602308908</v>
      </c>
      <c r="D424" s="102">
        <f t="shared" si="40"/>
        <v>0.8829768039769109</v>
      </c>
      <c r="E424" s="105">
        <f t="shared" si="36"/>
        <v>1</v>
      </c>
    </row>
    <row r="425" spans="1:5" ht="12.75">
      <c r="A425" s="198">
        <v>1.2000000000001</v>
      </c>
      <c r="B425" s="99">
        <f t="shared" si="38"/>
        <v>531.1510369520117</v>
      </c>
      <c r="C425" s="103">
        <f t="shared" si="39"/>
        <v>0.11506967022168879</v>
      </c>
      <c r="D425" s="102">
        <f t="shared" si="40"/>
        <v>0.8849303297783112</v>
      </c>
      <c r="E425" s="105">
        <f t="shared" si="36"/>
        <v>1</v>
      </c>
    </row>
    <row r="426" spans="1:5" ht="12.75">
      <c r="A426" s="198">
        <v>1.2100000000001</v>
      </c>
      <c r="B426" s="99">
        <f t="shared" si="38"/>
        <v>532.844042857413</v>
      </c>
      <c r="C426" s="103">
        <f t="shared" si="39"/>
        <v>0.11313944644395801</v>
      </c>
      <c r="D426" s="102">
        <f t="shared" si="40"/>
        <v>0.886860553556042</v>
      </c>
      <c r="E426" s="105">
        <f t="shared" si="36"/>
        <v>1</v>
      </c>
    </row>
    <row r="427" spans="1:5" ht="12.75">
      <c r="A427" s="198">
        <v>1.2200000000001</v>
      </c>
      <c r="B427" s="99">
        <f t="shared" si="38"/>
        <v>534.5424450979361</v>
      </c>
      <c r="C427" s="103">
        <f t="shared" si="39"/>
        <v>0.11123243744781564</v>
      </c>
      <c r="D427" s="102">
        <f t="shared" si="40"/>
        <v>0.8887675625521844</v>
      </c>
      <c r="E427" s="105">
        <f t="shared" si="36"/>
        <v>1</v>
      </c>
    </row>
    <row r="428" spans="1:5" ht="12.75">
      <c r="A428" s="198">
        <v>1.2300000000001</v>
      </c>
      <c r="B428" s="99">
        <f t="shared" si="38"/>
        <v>536.2462608740136</v>
      </c>
      <c r="C428" s="103">
        <f t="shared" si="39"/>
        <v>0.1093485524256732</v>
      </c>
      <c r="D428" s="102">
        <f t="shared" si="40"/>
        <v>0.8906514475743268</v>
      </c>
      <c r="E428" s="105">
        <f t="shared" si="36"/>
        <v>1</v>
      </c>
    </row>
    <row r="429" spans="1:5" ht="12.75">
      <c r="A429" s="198">
        <v>1.2400000000001</v>
      </c>
      <c r="B429" s="99">
        <f t="shared" si="38"/>
        <v>537.9555074409012</v>
      </c>
      <c r="C429" s="103">
        <f t="shared" si="39"/>
        <v>0.1074876970745684</v>
      </c>
      <c r="D429" s="102">
        <f t="shared" si="40"/>
        <v>0.8925123029254316</v>
      </c>
      <c r="E429" s="105">
        <f t="shared" si="36"/>
        <v>1</v>
      </c>
    </row>
    <row r="430" spans="1:5" ht="12.75">
      <c r="A430" s="198">
        <v>1.2500000000001</v>
      </c>
      <c r="B430" s="99">
        <f t="shared" si="38"/>
        <v>539.6702021088566</v>
      </c>
      <c r="C430" s="103">
        <f t="shared" si="39"/>
        <v>0.10564977366683692</v>
      </c>
      <c r="D430" s="102">
        <f t="shared" si="40"/>
        <v>0.8943502263331631</v>
      </c>
      <c r="E430" s="105">
        <f t="shared" si="36"/>
        <v>1</v>
      </c>
    </row>
    <row r="431" spans="1:5" ht="12.75">
      <c r="A431" s="198">
        <v>1.2600000000001</v>
      </c>
      <c r="B431" s="99">
        <f t="shared" si="38"/>
        <v>541.3903622433119</v>
      </c>
      <c r="C431" s="103">
        <f t="shared" si="39"/>
        <v>0.10383468112128236</v>
      </c>
      <c r="D431" s="102">
        <f t="shared" si="40"/>
        <v>0.8961653188787176</v>
      </c>
      <c r="E431" s="105">
        <f t="shared" si="36"/>
        <v>1</v>
      </c>
    </row>
    <row r="432" spans="1:5" ht="12.75">
      <c r="A432" s="198">
        <v>1.2700000000001</v>
      </c>
      <c r="B432" s="99">
        <f t="shared" si="38"/>
        <v>543.11600526505</v>
      </c>
      <c r="C432" s="103">
        <f t="shared" si="39"/>
        <v>0.10204231507480133</v>
      </c>
      <c r="D432" s="102">
        <f t="shared" si="40"/>
        <v>0.8979576849251987</v>
      </c>
      <c r="E432" s="105">
        <f t="shared" si="36"/>
        <v>1</v>
      </c>
    </row>
    <row r="433" spans="1:5" ht="12.75">
      <c r="A433" s="198">
        <v>1.2800000000001</v>
      </c>
      <c r="B433" s="99">
        <f t="shared" si="38"/>
        <v>544.847148650382</v>
      </c>
      <c r="C433" s="103">
        <f t="shared" si="39"/>
        <v>0.10027256795442452</v>
      </c>
      <c r="D433" s="102">
        <f t="shared" si="40"/>
        <v>0.8997274320455755</v>
      </c>
      <c r="E433" s="105">
        <f t="shared" si="36"/>
        <v>1</v>
      </c>
    </row>
    <row r="434" spans="1:5" ht="12.75">
      <c r="A434" s="198">
        <v>1.2900000000001</v>
      </c>
      <c r="B434" s="99">
        <f t="shared" si="38"/>
        <v>546.5838099313229</v>
      </c>
      <c r="C434" s="103">
        <f t="shared" si="39"/>
        <v>0.09852532904973044</v>
      </c>
      <c r="D434" s="102">
        <f t="shared" si="40"/>
        <v>0.9014746709502696</v>
      </c>
      <c r="E434" s="105">
        <f t="shared" si="36"/>
        <v>1</v>
      </c>
    </row>
    <row r="435" spans="1:5" ht="12.75">
      <c r="A435" s="198">
        <v>1.3000000000001</v>
      </c>
      <c r="B435" s="99">
        <f t="shared" si="38"/>
        <v>548.3260066957704</v>
      </c>
      <c r="C435" s="103">
        <f t="shared" si="39"/>
        <v>0.0968004845855932</v>
      </c>
      <c r="D435" s="102">
        <f t="shared" si="40"/>
        <v>0.9031995154144068</v>
      </c>
      <c r="E435" s="105">
        <f t="shared" si="36"/>
        <v>1</v>
      </c>
    </row>
    <row r="436" spans="1:5" ht="12.75">
      <c r="A436" s="198">
        <v>1.3100000000001</v>
      </c>
      <c r="B436" s="99">
        <f t="shared" si="38"/>
        <v>550.0737565876809</v>
      </c>
      <c r="C436" s="103">
        <f t="shared" si="39"/>
        <v>0.09509791779522214</v>
      </c>
      <c r="D436" s="102">
        <f t="shared" si="40"/>
        <v>0.9049020822047779</v>
      </c>
      <c r="E436" s="105">
        <f t="shared" si="36"/>
        <v>1</v>
      </c>
    </row>
    <row r="437" spans="1:5" ht="12.75">
      <c r="A437" s="198">
        <v>1.3200000000001</v>
      </c>
      <c r="B437" s="99">
        <f t="shared" si="38"/>
        <v>551.8270773072512</v>
      </c>
      <c r="C437" s="103">
        <f t="shared" si="39"/>
        <v>0.09341750899345513</v>
      </c>
      <c r="D437" s="102">
        <f t="shared" si="40"/>
        <v>0.9065824910065449</v>
      </c>
      <c r="E437" s="105">
        <f t="shared" si="36"/>
        <v>1</v>
      </c>
    </row>
    <row r="438" spans="1:5" ht="12.75">
      <c r="A438" s="198">
        <v>1.3300000000001</v>
      </c>
      <c r="B438" s="99">
        <f t="shared" si="38"/>
        <v>553.5859866110956</v>
      </c>
      <c r="C438" s="103">
        <f t="shared" si="39"/>
        <v>0.09175913565026439</v>
      </c>
      <c r="D438" s="102">
        <f t="shared" si="40"/>
        <v>0.9082408643497356</v>
      </c>
      <c r="E438" s="105">
        <f t="shared" si="36"/>
        <v>1</v>
      </c>
    </row>
    <row r="439" spans="1:5" ht="12.75">
      <c r="A439" s="198">
        <v>1.3400000000001</v>
      </c>
      <c r="B439" s="99">
        <f t="shared" si="38"/>
        <v>555.3505023124264</v>
      </c>
      <c r="C439" s="103">
        <f t="shared" si="39"/>
        <v>0.09012267246443617</v>
      </c>
      <c r="D439" s="102">
        <f t="shared" si="40"/>
        <v>0.9098773275355638</v>
      </c>
      <c r="E439" s="105">
        <f t="shared" si="36"/>
        <v>1</v>
      </c>
    </row>
    <row r="440" spans="1:5" ht="12.75">
      <c r="A440" s="198">
        <v>1.3500000000001</v>
      </c>
      <c r="B440" s="99">
        <f t="shared" si="38"/>
        <v>557.1206422812343</v>
      </c>
      <c r="C440" s="103">
        <f t="shared" si="39"/>
        <v>0.08850799143738597</v>
      </c>
      <c r="D440" s="102">
        <f t="shared" si="40"/>
        <v>0.911492008562614</v>
      </c>
      <c r="E440" s="105">
        <f t="shared" si="36"/>
        <v>1</v>
      </c>
    </row>
    <row r="441" spans="1:5" ht="12.75">
      <c r="A441" s="198">
        <v>1.3600000000001</v>
      </c>
      <c r="B441" s="99">
        <f t="shared" si="38"/>
        <v>558.8964244444696</v>
      </c>
      <c r="C441" s="103">
        <f t="shared" si="39"/>
        <v>0.08691496194706916</v>
      </c>
      <c r="D441" s="102">
        <f t="shared" si="40"/>
        <v>0.9130850380529308</v>
      </c>
      <c r="E441" s="105">
        <f t="shared" si="36"/>
        <v>1</v>
      </c>
    </row>
    <row r="442" spans="1:5" ht="12.75">
      <c r="A442" s="198">
        <v>1.3700000000001</v>
      </c>
      <c r="B442" s="99">
        <f t="shared" si="38"/>
        <v>560.6778667862224</v>
      </c>
      <c r="C442" s="103">
        <f t="shared" si="39"/>
        <v>0.08534345082195138</v>
      </c>
      <c r="D442" s="102">
        <f t="shared" si="40"/>
        <v>0.9146565491780486</v>
      </c>
      <c r="E442" s="105">
        <f t="shared" si="36"/>
        <v>1</v>
      </c>
    </row>
    <row r="443" spans="1:5" ht="12.75">
      <c r="A443" s="198">
        <v>1.3800000000001</v>
      </c>
      <c r="B443" s="99">
        <f t="shared" si="38"/>
        <v>562.4649873479066</v>
      </c>
      <c r="C443" s="103">
        <f t="shared" si="39"/>
        <v>0.08379332241499882</v>
      </c>
      <c r="D443" s="102">
        <f t="shared" si="40"/>
        <v>0.9162066775850012</v>
      </c>
      <c r="E443" s="105">
        <f t="shared" si="36"/>
        <v>1</v>
      </c>
    </row>
    <row r="444" spans="1:5" ht="12.75">
      <c r="A444" s="198">
        <v>1.3900000000001</v>
      </c>
      <c r="B444" s="99">
        <f t="shared" si="38"/>
        <v>564.2578042284421</v>
      </c>
      <c r="C444" s="103">
        <f t="shared" si="39"/>
        <v>0.08226443867765376</v>
      </c>
      <c r="D444" s="102">
        <f t="shared" si="40"/>
        <v>0.9177355613223462</v>
      </c>
      <c r="E444" s="105">
        <f t="shared" si="36"/>
        <v>1</v>
      </c>
    </row>
    <row r="445" spans="1:5" ht="12.75">
      <c r="A445" s="198">
        <v>1.4000000000001</v>
      </c>
      <c r="B445" s="99">
        <f t="shared" si="38"/>
        <v>566.0563355844371</v>
      </c>
      <c r="C445" s="103">
        <f t="shared" si="39"/>
        <v>0.08075665923375608</v>
      </c>
      <c r="D445" s="102">
        <f t="shared" si="40"/>
        <v>0.9192433407662439</v>
      </c>
      <c r="E445" s="105">
        <f t="shared" si="36"/>
        <v>1</v>
      </c>
    </row>
    <row r="446" spans="1:5" ht="12.75">
      <c r="A446" s="198">
        <v>1.4100000000001</v>
      </c>
      <c r="B446" s="99">
        <f t="shared" si="38"/>
        <v>567.8605996303734</v>
      </c>
      <c r="C446" s="103">
        <f t="shared" si="39"/>
        <v>0.07926984145337757</v>
      </c>
      <c r="D446" s="102">
        <f t="shared" si="40"/>
        <v>0.9207301585466224</v>
      </c>
      <c r="E446" s="105">
        <f t="shared" si="36"/>
        <v>1</v>
      </c>
    </row>
    <row r="447" spans="1:5" ht="12.75">
      <c r="A447" s="198">
        <v>1.4200000000001</v>
      </c>
      <c r="B447" s="99">
        <f t="shared" si="38"/>
        <v>569.67061463879</v>
      </c>
      <c r="C447" s="103">
        <f t="shared" si="39"/>
        <v>0.07780384052653178</v>
      </c>
      <c r="D447" s="102">
        <f t="shared" si="40"/>
        <v>0.9221961594734682</v>
      </c>
      <c r="E447" s="105">
        <f t="shared" si="36"/>
        <v>1</v>
      </c>
    </row>
    <row r="448" spans="1:5" ht="12.75">
      <c r="A448" s="198">
        <v>1.4300000000001</v>
      </c>
      <c r="B448" s="99">
        <f t="shared" si="38"/>
        <v>571.4863989404672</v>
      </c>
      <c r="C448" s="103">
        <f t="shared" si="39"/>
        <v>0.07635850953672474</v>
      </c>
      <c r="D448" s="102">
        <f t="shared" si="40"/>
        <v>0.9236414904632753</v>
      </c>
      <c r="E448" s="105">
        <f t="shared" si="36"/>
        <v>1</v>
      </c>
    </row>
    <row r="449" spans="1:5" ht="12.75">
      <c r="A449" s="198">
        <v>1.4400000000001</v>
      </c>
      <c r="B449" s="99">
        <f t="shared" si="38"/>
        <v>573.3079709246148</v>
      </c>
      <c r="C449" s="103">
        <f t="shared" si="39"/>
        <v>0.07493369953431284</v>
      </c>
      <c r="D449" s="102">
        <f t="shared" si="40"/>
        <v>0.9250663004656872</v>
      </c>
      <c r="E449" s="105">
        <f t="shared" si="36"/>
        <v>1</v>
      </c>
    </row>
    <row r="450" spans="1:5" ht="12.75">
      <c r="A450" s="198">
        <v>1.4500000000001</v>
      </c>
      <c r="B450" s="99">
        <f t="shared" si="38"/>
        <v>575.1353490390563</v>
      </c>
      <c r="C450" s="103">
        <f t="shared" si="39"/>
        <v>0.07352925960963441</v>
      </c>
      <c r="D450" s="102">
        <f t="shared" si="40"/>
        <v>0.9264707403903656</v>
      </c>
      <c r="E450" s="105">
        <f t="shared" si="36"/>
        <v>1</v>
      </c>
    </row>
    <row r="451" spans="1:5" ht="12.75">
      <c r="A451" s="198">
        <v>1.4600000000001</v>
      </c>
      <c r="B451" s="99">
        <f t="shared" si="38"/>
        <v>576.9685517904163</v>
      </c>
      <c r="C451" s="103">
        <f t="shared" si="39"/>
        <v>0.07214503696588004</v>
      </c>
      <c r="D451" s="102">
        <f t="shared" si="40"/>
        <v>0.92785496303412</v>
      </c>
      <c r="E451" s="105">
        <f t="shared" si="36"/>
        <v>1</v>
      </c>
    </row>
    <row r="452" spans="1:5" ht="12.75">
      <c r="A452" s="198">
        <v>1.4700000000001</v>
      </c>
      <c r="B452" s="99">
        <f t="shared" si="38"/>
        <v>578.807597744308</v>
      </c>
      <c r="C452" s="103">
        <f t="shared" si="39"/>
        <v>0.07078087699167201</v>
      </c>
      <c r="D452" s="102">
        <f t="shared" si="40"/>
        <v>0.929219123008328</v>
      </c>
      <c r="E452" s="105">
        <f t="shared" si="36"/>
        <v>1</v>
      </c>
    </row>
    <row r="453" spans="1:5" ht="12.75">
      <c r="A453" s="198">
        <v>1.4800000000001</v>
      </c>
      <c r="B453" s="99">
        <f t="shared" si="38"/>
        <v>580.6525055255217</v>
      </c>
      <c r="C453" s="103">
        <f t="shared" si="39"/>
        <v>0.06943662333331835</v>
      </c>
      <c r="D453" s="102">
        <f t="shared" si="40"/>
        <v>0.9305633766666817</v>
      </c>
      <c r="E453" s="105">
        <f aca="true" t="shared" si="42" ref="E453:E516">$P$3</f>
        <v>1</v>
      </c>
    </row>
    <row r="454" spans="1:5" ht="12.75">
      <c r="A454" s="198">
        <v>1.4900000000001</v>
      </c>
      <c r="B454" s="99">
        <f aca="true" t="shared" si="43" ref="B454:B517">EXP(A454*SQRT($H$10)+SUMPRODUCT($H$20:$H$39,$N$20:$N$39))</f>
        <v>582.5032938182114</v>
      </c>
      <c r="C454" s="103">
        <f aca="true" t="shared" si="44" ref="C454:C517">1-(NORMDIST(A454*SQRT($H$10),0,SQRT($H$10),TRUE))</f>
        <v>0.06811211796671235</v>
      </c>
      <c r="D454" s="102">
        <f aca="true" t="shared" si="45" ref="D454:D517">1-C454</f>
        <v>0.9318878820332877</v>
      </c>
      <c r="E454" s="105">
        <f t="shared" si="42"/>
        <v>1</v>
      </c>
    </row>
    <row r="455" spans="1:5" ht="12.75">
      <c r="A455" s="198">
        <v>1.5000000000001</v>
      </c>
      <c r="B455" s="99">
        <f t="shared" si="43"/>
        <v>584.3599813660869</v>
      </c>
      <c r="C455" s="103">
        <f t="shared" si="44"/>
        <v>0.0668072012688451</v>
      </c>
      <c r="D455" s="102">
        <f t="shared" si="45"/>
        <v>0.9331927987311549</v>
      </c>
      <c r="E455" s="105">
        <f t="shared" si="42"/>
        <v>1</v>
      </c>
    </row>
    <row r="456" spans="1:5" ht="12.75">
      <c r="A456" s="198">
        <v>1.5100000000001</v>
      </c>
      <c r="B456" s="99">
        <f t="shared" si="43"/>
        <v>586.2225869726017</v>
      </c>
      <c r="C456" s="103">
        <f t="shared" si="44"/>
        <v>0.06552171208890367</v>
      </c>
      <c r="D456" s="102">
        <f t="shared" si="45"/>
        <v>0.9344782879110963</v>
      </c>
      <c r="E456" s="105">
        <f t="shared" si="42"/>
        <v>1</v>
      </c>
    </row>
    <row r="457" spans="1:5" ht="12.75">
      <c r="A457" s="198">
        <v>1.5200000000001</v>
      </c>
      <c r="B457" s="99">
        <f t="shared" si="43"/>
        <v>588.0911295011441</v>
      </c>
      <c r="C457" s="103">
        <f t="shared" si="44"/>
        <v>0.06425548781892321</v>
      </c>
      <c r="D457" s="102">
        <f t="shared" si="45"/>
        <v>0.9357445121810768</v>
      </c>
      <c r="E457" s="105">
        <f t="shared" si="42"/>
        <v>1</v>
      </c>
    </row>
    <row r="458" spans="1:5" ht="12.75">
      <c r="A458" s="198">
        <v>1.5300000000001</v>
      </c>
      <c r="B458" s="99">
        <f t="shared" si="43"/>
        <v>589.965627875228</v>
      </c>
      <c r="C458" s="103">
        <f t="shared" si="44"/>
        <v>0.06300836446396607</v>
      </c>
      <c r="D458" s="102">
        <f t="shared" si="45"/>
        <v>0.9369916355360339</v>
      </c>
      <c r="E458" s="105">
        <f t="shared" si="42"/>
        <v>1</v>
      </c>
    </row>
    <row r="459" spans="1:5" ht="12.75">
      <c r="A459" s="198">
        <v>1.5400000000001</v>
      </c>
      <c r="B459" s="99">
        <f t="shared" si="43"/>
        <v>591.8461010786848</v>
      </c>
      <c r="C459" s="103">
        <f t="shared" si="44"/>
        <v>0.061780176711799695</v>
      </c>
      <c r="D459" s="102">
        <f t="shared" si="45"/>
        <v>0.9382198232882003</v>
      </c>
      <c r="E459" s="105">
        <f t="shared" si="42"/>
        <v>1</v>
      </c>
    </row>
    <row r="460" spans="1:5" ht="12.75">
      <c r="A460" s="198">
        <v>1.5500000000001</v>
      </c>
      <c r="B460" s="99">
        <f t="shared" si="43"/>
        <v>593.7325681558558</v>
      </c>
      <c r="C460" s="103">
        <f t="shared" si="44"/>
        <v>0.06057075800204703</v>
      </c>
      <c r="D460" s="102">
        <f t="shared" si="45"/>
        <v>0.939429241997953</v>
      </c>
      <c r="E460" s="105">
        <f t="shared" si="42"/>
        <v>1</v>
      </c>
    </row>
    <row r="461" spans="1:5" ht="12.75">
      <c r="A461" s="198">
        <v>1.56000000000011</v>
      </c>
      <c r="B461" s="99">
        <f t="shared" si="43"/>
        <v>595.6250482117849</v>
      </c>
      <c r="C461" s="103">
        <f t="shared" si="44"/>
        <v>0.05937994059478002</v>
      </c>
      <c r="D461" s="102">
        <f t="shared" si="45"/>
        <v>0.94062005940522</v>
      </c>
      <c r="E461" s="105">
        <f t="shared" si="42"/>
        <v>1</v>
      </c>
    </row>
    <row r="462" spans="1:5" ht="12.75">
      <c r="A462" s="198">
        <v>1.57000000000011</v>
      </c>
      <c r="B462" s="99">
        <f t="shared" si="43"/>
        <v>597.523560412409</v>
      </c>
      <c r="C462" s="103">
        <f t="shared" si="44"/>
        <v>0.05820755563854019</v>
      </c>
      <c r="D462" s="102">
        <f t="shared" si="45"/>
        <v>0.9417924443614598</v>
      </c>
      <c r="E462" s="105">
        <f t="shared" si="42"/>
        <v>1</v>
      </c>
    </row>
    <row r="463" spans="1:5" ht="12.75">
      <c r="A463" s="198">
        <v>1.58000000000011</v>
      </c>
      <c r="B463" s="99">
        <f t="shared" si="43"/>
        <v>599.4281239847593</v>
      </c>
      <c r="C463" s="103">
        <f t="shared" si="44"/>
        <v>0.0570534332377417</v>
      </c>
      <c r="D463" s="102">
        <f t="shared" si="45"/>
        <v>0.9429465667622583</v>
      </c>
      <c r="E463" s="105">
        <f t="shared" si="42"/>
        <v>1</v>
      </c>
    </row>
    <row r="464" spans="1:5" ht="12.75">
      <c r="A464" s="198">
        <v>1.59000000000011</v>
      </c>
      <c r="B464" s="99">
        <f t="shared" si="43"/>
        <v>601.3387582171489</v>
      </c>
      <c r="C464" s="103">
        <f t="shared" si="44"/>
        <v>0.05591740251945698</v>
      </c>
      <c r="D464" s="102">
        <f t="shared" si="45"/>
        <v>0.944082597480543</v>
      </c>
      <c r="E464" s="105">
        <f t="shared" si="42"/>
        <v>1</v>
      </c>
    </row>
    <row r="465" spans="1:5" ht="12.75">
      <c r="A465" s="198">
        <v>1.60000000000011</v>
      </c>
      <c r="B465" s="99">
        <f t="shared" si="43"/>
        <v>603.2554824593728</v>
      </c>
      <c r="C465" s="103">
        <f t="shared" si="44"/>
        <v>0.05479929169954578</v>
      </c>
      <c r="D465" s="102">
        <f t="shared" si="45"/>
        <v>0.9452007083004542</v>
      </c>
      <c r="E465" s="105">
        <f t="shared" si="42"/>
        <v>1</v>
      </c>
    </row>
    <row r="466" spans="1:5" ht="12.75">
      <c r="A466" s="198">
        <v>1.61000000000011</v>
      </c>
      <c r="B466" s="99">
        <f t="shared" si="43"/>
        <v>605.1783161229014</v>
      </c>
      <c r="C466" s="103">
        <f t="shared" si="44"/>
        <v>0.05369892814810773</v>
      </c>
      <c r="D466" s="102">
        <f t="shared" si="45"/>
        <v>0.9463010718518923</v>
      </c>
      <c r="E466" s="105">
        <f t="shared" si="42"/>
        <v>1</v>
      </c>
    </row>
    <row r="467" spans="1:5" ht="12.75">
      <c r="A467" s="198">
        <v>1.62000000000011</v>
      </c>
      <c r="B467" s="99">
        <f t="shared" si="43"/>
        <v>607.1072786810776</v>
      </c>
      <c r="C467" s="103">
        <f t="shared" si="44"/>
        <v>0.05261613845424029</v>
      </c>
      <c r="D467" s="102">
        <f t="shared" si="45"/>
        <v>0.9473838615457597</v>
      </c>
      <c r="E467" s="105">
        <f t="shared" si="42"/>
        <v>1</v>
      </c>
    </row>
    <row r="468" spans="1:5" ht="12.75">
      <c r="A468" s="198">
        <v>1.63000000000011</v>
      </c>
      <c r="B468" s="99">
        <f t="shared" si="43"/>
        <v>609.0423896693148</v>
      </c>
      <c r="C468" s="103">
        <f t="shared" si="44"/>
        <v>0.05155074849007768</v>
      </c>
      <c r="D468" s="102">
        <f t="shared" si="45"/>
        <v>0.9484492515099223</v>
      </c>
      <c r="E468" s="105">
        <f t="shared" si="42"/>
        <v>1</v>
      </c>
    </row>
    <row r="469" spans="1:5" ht="12.75">
      <c r="A469" s="198">
        <v>1.64000000000011</v>
      </c>
      <c r="B469" s="99">
        <f t="shared" si="43"/>
        <v>610.9836686852927</v>
      </c>
      <c r="C469" s="103">
        <f t="shared" si="44"/>
        <v>0.05050258347409231</v>
      </c>
      <c r="D469" s="102">
        <f t="shared" si="45"/>
        <v>0.9494974165259077</v>
      </c>
      <c r="E469" s="105">
        <f t="shared" si="42"/>
        <v>1</v>
      </c>
    </row>
    <row r="470" spans="1:5" ht="12.75">
      <c r="A470" s="198">
        <v>1.65000000000011</v>
      </c>
      <c r="B470" s="99">
        <f t="shared" si="43"/>
        <v>612.9311353891587</v>
      </c>
      <c r="C470" s="103">
        <f t="shared" si="44"/>
        <v>0.04947146803363678</v>
      </c>
      <c r="D470" s="102">
        <f t="shared" si="45"/>
        <v>0.9505285319663632</v>
      </c>
      <c r="E470" s="105">
        <f t="shared" si="42"/>
        <v>1</v>
      </c>
    </row>
    <row r="471" spans="1:5" ht="12.75">
      <c r="A471" s="198">
        <v>1.66000000000011</v>
      </c>
      <c r="B471" s="99">
        <f t="shared" si="43"/>
        <v>614.884809503725</v>
      </c>
      <c r="C471" s="103">
        <f t="shared" si="44"/>
        <v>0.048457226266711784</v>
      </c>
      <c r="D471" s="102">
        <f t="shared" si="45"/>
        <v>0.9515427737332882</v>
      </c>
      <c r="E471" s="105">
        <f t="shared" si="42"/>
        <v>1</v>
      </c>
    </row>
    <row r="472" spans="1:5" ht="12.75">
      <c r="A472" s="198">
        <v>1.67000000000011</v>
      </c>
      <c r="B472" s="99">
        <f t="shared" si="43"/>
        <v>616.8447108146687</v>
      </c>
      <c r="C472" s="103">
        <f t="shared" si="44"/>
        <v>0.04745968180293647</v>
      </c>
      <c r="D472" s="102">
        <f t="shared" si="45"/>
        <v>0.9525403181970635</v>
      </c>
      <c r="E472" s="105">
        <f t="shared" si="42"/>
        <v>1</v>
      </c>
    </row>
    <row r="473" spans="1:5" ht="12.75">
      <c r="A473" s="198">
        <v>1.68000000000011</v>
      </c>
      <c r="B473" s="99">
        <f t="shared" si="43"/>
        <v>618.8108591707324</v>
      </c>
      <c r="C473" s="103">
        <f t="shared" si="44"/>
        <v>0.046478657863709305</v>
      </c>
      <c r="D473" s="102">
        <f t="shared" si="45"/>
        <v>0.9535213421362907</v>
      </c>
      <c r="E473" s="105">
        <f t="shared" si="42"/>
        <v>1</v>
      </c>
    </row>
    <row r="474" spans="1:5" ht="12.75">
      <c r="A474" s="198">
        <v>1.69000000000011</v>
      </c>
      <c r="B474" s="99">
        <f t="shared" si="43"/>
        <v>620.7832744839254</v>
      </c>
      <c r="C474" s="103">
        <f t="shared" si="44"/>
        <v>0.04551397732153928</v>
      </c>
      <c r="D474" s="102">
        <f t="shared" si="45"/>
        <v>0.9544860226784607</v>
      </c>
      <c r="E474" s="105">
        <f t="shared" si="42"/>
        <v>1</v>
      </c>
    </row>
    <row r="475" spans="1:5" ht="12.75">
      <c r="A475" s="198">
        <v>1.70000000000011</v>
      </c>
      <c r="B475" s="99">
        <f t="shared" si="43"/>
        <v>622.7619767297255</v>
      </c>
      <c r="C475" s="103">
        <f t="shared" si="44"/>
        <v>0.04456546275853268</v>
      </c>
      <c r="D475" s="102">
        <f t="shared" si="45"/>
        <v>0.9554345372414673</v>
      </c>
      <c r="E475" s="105">
        <f t="shared" si="42"/>
        <v>1</v>
      </c>
    </row>
    <row r="476" spans="1:5" ht="12.75">
      <c r="A476" s="198">
        <v>1.71000000000011</v>
      </c>
      <c r="B476" s="99">
        <f t="shared" si="43"/>
        <v>624.7469859472789</v>
      </c>
      <c r="C476" s="103">
        <f t="shared" si="44"/>
        <v>0.04363293652402178</v>
      </c>
      <c r="D476" s="102">
        <f t="shared" si="45"/>
        <v>0.9563670634759782</v>
      </c>
      <c r="E476" s="105">
        <f t="shared" si="42"/>
        <v>1</v>
      </c>
    </row>
    <row r="477" spans="1:5" ht="12.75">
      <c r="A477" s="198">
        <v>1.72000000000011</v>
      </c>
      <c r="B477" s="99">
        <f t="shared" si="43"/>
        <v>626.7383222396072</v>
      </c>
      <c r="C477" s="103">
        <f t="shared" si="44"/>
        <v>0.04271622079131898</v>
      </c>
      <c r="D477" s="102">
        <f t="shared" si="45"/>
        <v>0.957283779208681</v>
      </c>
      <c r="E477" s="105">
        <f t="shared" si="42"/>
        <v>1</v>
      </c>
    </row>
    <row r="478" spans="1:5" ht="12.75">
      <c r="A478" s="198">
        <v>1.73000000000011</v>
      </c>
      <c r="B478" s="99">
        <f t="shared" si="43"/>
        <v>628.7360057738084</v>
      </c>
      <c r="C478" s="103">
        <f t="shared" si="44"/>
        <v>0.04181513761358513</v>
      </c>
      <c r="D478" s="102">
        <f t="shared" si="45"/>
        <v>0.9581848623864149</v>
      </c>
      <c r="E478" s="105">
        <f t="shared" si="42"/>
        <v>1</v>
      </c>
    </row>
    <row r="479" spans="1:5" ht="12.75">
      <c r="A479" s="198">
        <v>1.74000000000011</v>
      </c>
      <c r="B479" s="99">
        <f t="shared" si="43"/>
        <v>630.7400567812616</v>
      </c>
      <c r="C479" s="103">
        <f t="shared" si="44"/>
        <v>0.04092950897879777</v>
      </c>
      <c r="D479" s="102">
        <f t="shared" si="45"/>
        <v>0.9590704910212022</v>
      </c>
      <c r="E479" s="105">
        <f t="shared" si="42"/>
        <v>1</v>
      </c>
    </row>
    <row r="480" spans="1:5" ht="12.75">
      <c r="A480" s="198">
        <v>1.75000000000011</v>
      </c>
      <c r="B480" s="99">
        <f t="shared" si="43"/>
        <v>632.7504955578319</v>
      </c>
      <c r="C480" s="103">
        <f t="shared" si="44"/>
        <v>0.040059156863807566</v>
      </c>
      <c r="D480" s="102">
        <f t="shared" si="45"/>
        <v>0.9599408431361924</v>
      </c>
      <c r="E480" s="105">
        <f t="shared" si="42"/>
        <v>1</v>
      </c>
    </row>
    <row r="481" spans="1:5" ht="12.75">
      <c r="A481" s="198">
        <v>1.76000000000011</v>
      </c>
      <c r="B481" s="99">
        <f t="shared" si="43"/>
        <v>634.7673424640765</v>
      </c>
      <c r="C481" s="103">
        <f t="shared" si="44"/>
        <v>0.03920390328747336</v>
      </c>
      <c r="D481" s="102">
        <f t="shared" si="45"/>
        <v>0.9607960967125266</v>
      </c>
      <c r="E481" s="105">
        <f t="shared" si="42"/>
        <v>1</v>
      </c>
    </row>
    <row r="482" spans="1:5" ht="12.75">
      <c r="A482" s="198">
        <v>1.77000000000011</v>
      </c>
      <c r="B482" s="99">
        <f t="shared" si="43"/>
        <v>636.7906179254489</v>
      </c>
      <c r="C482" s="103">
        <f t="shared" si="44"/>
        <v>0.03836357036286209</v>
      </c>
      <c r="D482" s="102">
        <f t="shared" si="45"/>
        <v>0.9616364296371379</v>
      </c>
      <c r="E482" s="105">
        <f t="shared" si="42"/>
        <v>1</v>
      </c>
    </row>
    <row r="483" spans="1:5" ht="12.75">
      <c r="A483" s="198">
        <v>1.78000000000011</v>
      </c>
      <c r="B483" s="99">
        <f t="shared" si="43"/>
        <v>638.8203424325092</v>
      </c>
      <c r="C483" s="103">
        <f t="shared" si="44"/>
        <v>0.03753798034850775</v>
      </c>
      <c r="D483" s="102">
        <f t="shared" si="45"/>
        <v>0.9624620196514923</v>
      </c>
      <c r="E483" s="105">
        <f t="shared" si="42"/>
        <v>1</v>
      </c>
    </row>
    <row r="484" spans="1:5" ht="12.75">
      <c r="A484" s="198">
        <v>1.79000000000011</v>
      </c>
      <c r="B484" s="99">
        <f t="shared" si="43"/>
        <v>640.8565365411284</v>
      </c>
      <c r="C484" s="103">
        <f t="shared" si="44"/>
        <v>0.03672695569871742</v>
      </c>
      <c r="D484" s="102">
        <f t="shared" si="45"/>
        <v>0.9632730443012826</v>
      </c>
      <c r="E484" s="105">
        <f t="shared" si="42"/>
        <v>1</v>
      </c>
    </row>
    <row r="485" spans="1:5" ht="12.75">
      <c r="A485" s="198">
        <v>1.80000000000011</v>
      </c>
      <c r="B485" s="99">
        <f t="shared" si="43"/>
        <v>642.8992208726986</v>
      </c>
      <c r="C485" s="103">
        <f t="shared" si="44"/>
        <v>0.03593031911291711</v>
      </c>
      <c r="D485" s="102">
        <f t="shared" si="45"/>
        <v>0.9640696808870829</v>
      </c>
      <c r="E485" s="105">
        <f t="shared" si="42"/>
        <v>1</v>
      </c>
    </row>
    <row r="486" spans="1:5" ht="12.75">
      <c r="A486" s="198">
        <v>1.81000000000011</v>
      </c>
      <c r="B486" s="99">
        <f t="shared" si="43"/>
        <v>644.9484161143407</v>
      </c>
      <c r="C486" s="103">
        <f t="shared" si="44"/>
        <v>0.035147893584030254</v>
      </c>
      <c r="D486" s="102">
        <f t="shared" si="45"/>
        <v>0.9648521064159697</v>
      </c>
      <c r="E486" s="105">
        <f t="shared" si="42"/>
        <v>1</v>
      </c>
    </row>
    <row r="487" spans="1:5" ht="12.75">
      <c r="A487" s="198">
        <v>1.82000000000011</v>
      </c>
      <c r="B487" s="99">
        <f t="shared" si="43"/>
        <v>647.0041430191146</v>
      </c>
      <c r="C487" s="103">
        <f t="shared" si="44"/>
        <v>0.034379502445881616</v>
      </c>
      <c r="D487" s="102">
        <f t="shared" si="45"/>
        <v>0.9656204975541184</v>
      </c>
      <c r="E487" s="105">
        <f t="shared" si="42"/>
        <v>1</v>
      </c>
    </row>
    <row r="488" spans="1:5" ht="12.75">
      <c r="A488" s="198">
        <v>1.83000000000011</v>
      </c>
      <c r="B488" s="99">
        <f t="shared" si="43"/>
        <v>649.0664224062293</v>
      </c>
      <c r="C488" s="103">
        <f t="shared" si="44"/>
        <v>0.03362496941962012</v>
      </c>
      <c r="D488" s="102">
        <f t="shared" si="45"/>
        <v>0.9663750305803799</v>
      </c>
      <c r="E488" s="105">
        <f t="shared" si="42"/>
        <v>1</v>
      </c>
    </row>
    <row r="489" spans="1:5" ht="12.75">
      <c r="A489" s="198">
        <v>1.84000000000011</v>
      </c>
      <c r="B489" s="99">
        <f t="shared" si="43"/>
        <v>651.1352751612523</v>
      </c>
      <c r="C489" s="103">
        <f t="shared" si="44"/>
        <v>0.03288411865915586</v>
      </c>
      <c r="D489" s="102">
        <f t="shared" si="45"/>
        <v>0.9671158813408441</v>
      </c>
      <c r="E489" s="105">
        <f t="shared" si="42"/>
        <v>1</v>
      </c>
    </row>
    <row r="490" spans="1:5" ht="12.75">
      <c r="A490" s="198">
        <v>1.85000000000011</v>
      </c>
      <c r="B490" s="99">
        <f t="shared" si="43"/>
        <v>653.2107222363235</v>
      </c>
      <c r="C490" s="103">
        <f t="shared" si="44"/>
        <v>0.03215677479560575</v>
      </c>
      <c r="D490" s="102">
        <f t="shared" si="45"/>
        <v>0.9678432252043943</v>
      </c>
      <c r="E490" s="105">
        <f t="shared" si="42"/>
        <v>1</v>
      </c>
    </row>
    <row r="491" spans="1:5" ht="12.75">
      <c r="A491" s="198">
        <v>1.86000000000011</v>
      </c>
      <c r="B491" s="99">
        <f t="shared" si="43"/>
        <v>655.292784650366</v>
      </c>
      <c r="C491" s="103">
        <f t="shared" si="44"/>
        <v>0.03144276298074489</v>
      </c>
      <c r="D491" s="102">
        <f t="shared" si="45"/>
        <v>0.9685572370192551</v>
      </c>
      <c r="E491" s="105">
        <f t="shared" si="42"/>
        <v>1</v>
      </c>
    </row>
    <row r="492" spans="1:5" ht="12.75">
      <c r="A492" s="198">
        <v>1.87000000000011</v>
      </c>
      <c r="B492" s="99">
        <f t="shared" si="43"/>
        <v>657.3814834892994</v>
      </c>
      <c r="C492" s="103">
        <f t="shared" si="44"/>
        <v>0.030741908929458273</v>
      </c>
      <c r="D492" s="102">
        <f t="shared" si="45"/>
        <v>0.9692580910705417</v>
      </c>
      <c r="E492" s="105">
        <f t="shared" si="42"/>
        <v>1</v>
      </c>
    </row>
    <row r="493" spans="1:5" ht="12.75">
      <c r="A493" s="198">
        <v>1.88000000000011</v>
      </c>
      <c r="B493" s="99">
        <f t="shared" si="43"/>
        <v>659.4768399062533</v>
      </c>
      <c r="C493" s="103">
        <f t="shared" si="44"/>
        <v>0.030054038961192298</v>
      </c>
      <c r="D493" s="102">
        <f t="shared" si="45"/>
        <v>0.9699459610388077</v>
      </c>
      <c r="E493" s="105">
        <f t="shared" si="42"/>
        <v>1</v>
      </c>
    </row>
    <row r="494" spans="1:5" ht="12.75">
      <c r="A494" s="198">
        <v>1.89000000000011</v>
      </c>
      <c r="B494" s="99">
        <f t="shared" si="43"/>
        <v>661.57887512178</v>
      </c>
      <c r="C494" s="103">
        <f t="shared" si="44"/>
        <v>0.02937898004040207</v>
      </c>
      <c r="D494" s="102">
        <f t="shared" si="45"/>
        <v>0.9706210199595979</v>
      </c>
      <c r="E494" s="105">
        <f t="shared" si="42"/>
        <v>1</v>
      </c>
    </row>
    <row r="495" spans="1:5" ht="12.75">
      <c r="A495" s="198">
        <v>1.90000000000011</v>
      </c>
      <c r="B495" s="99">
        <f t="shared" si="43"/>
        <v>663.6876104240724</v>
      </c>
      <c r="C495" s="103">
        <f t="shared" si="44"/>
        <v>0.028716559815994525</v>
      </c>
      <c r="D495" s="102">
        <f t="shared" si="45"/>
        <v>0.9712834401840055</v>
      </c>
      <c r="E495" s="105">
        <f t="shared" si="42"/>
        <v>1</v>
      </c>
    </row>
    <row r="496" spans="1:5" ht="12.75">
      <c r="A496" s="198">
        <v>1.91000000000011</v>
      </c>
      <c r="B496" s="99">
        <f t="shared" si="43"/>
        <v>665.8030671691773</v>
      </c>
      <c r="C496" s="103">
        <f t="shared" si="44"/>
        <v>0.02806660665976546</v>
      </c>
      <c r="D496" s="102">
        <f t="shared" si="45"/>
        <v>0.9719333933402345</v>
      </c>
      <c r="E496" s="105">
        <f t="shared" si="42"/>
        <v>1</v>
      </c>
    </row>
    <row r="497" spans="1:5" ht="12.75">
      <c r="A497" s="198">
        <v>1.92000000000011</v>
      </c>
      <c r="B497" s="99">
        <f t="shared" si="43"/>
        <v>667.9252667812127</v>
      </c>
      <c r="C497" s="103">
        <f t="shared" si="44"/>
        <v>0.027428949703829808</v>
      </c>
      <c r="D497" s="102">
        <f t="shared" si="45"/>
        <v>0.9725710502961702</v>
      </c>
      <c r="E497" s="105">
        <f t="shared" si="42"/>
        <v>1</v>
      </c>
    </row>
    <row r="498" spans="1:5" ht="12.75">
      <c r="A498" s="198">
        <v>1.93000000000011</v>
      </c>
      <c r="B498" s="99">
        <f t="shared" si="43"/>
        <v>670.054230752584</v>
      </c>
      <c r="C498" s="103">
        <f t="shared" si="44"/>
        <v>0.02680341887704807</v>
      </c>
      <c r="D498" s="102">
        <f t="shared" si="45"/>
        <v>0.9731965811229519</v>
      </c>
      <c r="E498" s="105">
        <f t="shared" si="42"/>
        <v>1</v>
      </c>
    </row>
    <row r="499" spans="1:5" ht="12.75">
      <c r="A499" s="198">
        <v>1.94000000000011</v>
      </c>
      <c r="B499" s="99">
        <f t="shared" si="43"/>
        <v>672.1899806442023</v>
      </c>
      <c r="C499" s="103">
        <f t="shared" si="44"/>
        <v>0.02618984494044596</v>
      </c>
      <c r="D499" s="102">
        <f t="shared" si="45"/>
        <v>0.973810155059554</v>
      </c>
      <c r="E499" s="105">
        <f t="shared" si="42"/>
        <v>1</v>
      </c>
    </row>
    <row r="500" spans="1:5" ht="12.75">
      <c r="A500" s="198">
        <v>1.95000000000011</v>
      </c>
      <c r="B500" s="99">
        <f t="shared" si="43"/>
        <v>674.3325380857033</v>
      </c>
      <c r="C500" s="103">
        <f t="shared" si="44"/>
        <v>0.02558805952163201</v>
      </c>
      <c r="D500" s="102">
        <f t="shared" si="45"/>
        <v>0.974411940478368</v>
      </c>
      <c r="E500" s="105">
        <f t="shared" si="42"/>
        <v>1</v>
      </c>
    </row>
    <row r="501" spans="1:5" ht="12.75">
      <c r="A501" s="198">
        <v>1.96000000000011</v>
      </c>
      <c r="B501" s="99">
        <f t="shared" si="43"/>
        <v>676.4819247756637</v>
      </c>
      <c r="C501" s="103">
        <f t="shared" si="44"/>
        <v>0.024997895148214044</v>
      </c>
      <c r="D501" s="102">
        <f t="shared" si="45"/>
        <v>0.975002104851786</v>
      </c>
      <c r="E501" s="105">
        <f t="shared" si="42"/>
        <v>1</v>
      </c>
    </row>
    <row r="502" spans="1:5" ht="12.75">
      <c r="A502" s="198">
        <v>1.97000000000011</v>
      </c>
      <c r="B502" s="99">
        <f t="shared" si="43"/>
        <v>678.6381624818247</v>
      </c>
      <c r="C502" s="103">
        <f t="shared" si="44"/>
        <v>0.02441918528021625</v>
      </c>
      <c r="D502" s="102">
        <f t="shared" si="45"/>
        <v>0.9755808147197838</v>
      </c>
      <c r="E502" s="105">
        <f t="shared" si="42"/>
        <v>1</v>
      </c>
    </row>
    <row r="503" spans="1:5" ht="12.75">
      <c r="A503" s="198">
        <v>1.98000000000011</v>
      </c>
      <c r="B503" s="99">
        <f t="shared" si="43"/>
        <v>680.8012730413099</v>
      </c>
      <c r="C503" s="103">
        <f t="shared" si="44"/>
        <v>0.02385176434150238</v>
      </c>
      <c r="D503" s="102">
        <f t="shared" si="45"/>
        <v>0.9761482356584976</v>
      </c>
      <c r="E503" s="105">
        <f t="shared" si="42"/>
        <v>1</v>
      </c>
    </row>
    <row r="504" spans="1:5" ht="12.75">
      <c r="A504" s="198">
        <v>1.99000000000012</v>
      </c>
      <c r="B504" s="99">
        <f t="shared" si="43"/>
        <v>682.9712783608496</v>
      </c>
      <c r="C504" s="103">
        <f t="shared" si="44"/>
        <v>0.02329546775020519</v>
      </c>
      <c r="D504" s="102">
        <f t="shared" si="45"/>
        <v>0.9767045322497948</v>
      </c>
      <c r="E504" s="105">
        <f t="shared" si="42"/>
        <v>1</v>
      </c>
    </row>
    <row r="505" spans="1:5" ht="12.75">
      <c r="A505" s="198">
        <v>2.00000000000012</v>
      </c>
      <c r="B505" s="99">
        <f t="shared" si="43"/>
        <v>685.1482004169933</v>
      </c>
      <c r="C505" s="103">
        <f t="shared" si="44"/>
        <v>0.02275013194817277</v>
      </c>
      <c r="D505" s="102">
        <f t="shared" si="45"/>
        <v>0.9772498680518272</v>
      </c>
      <c r="E505" s="105">
        <f t="shared" si="42"/>
        <v>1</v>
      </c>
    </row>
    <row r="506" spans="1:5" ht="12.75">
      <c r="A506" s="198">
        <v>2.01000000000012</v>
      </c>
      <c r="B506" s="99">
        <f t="shared" si="43"/>
        <v>687.3320612563458</v>
      </c>
      <c r="C506" s="103">
        <f t="shared" si="44"/>
        <v>0.022215594429425112</v>
      </c>
      <c r="D506" s="102">
        <f t="shared" si="45"/>
        <v>0.9777844055705749</v>
      </c>
      <c r="E506" s="105">
        <f t="shared" si="42"/>
        <v>1</v>
      </c>
    </row>
    <row r="507" spans="1:5" ht="12.75">
      <c r="A507" s="198">
        <v>2.02000000000012</v>
      </c>
      <c r="B507" s="99">
        <f t="shared" si="43"/>
        <v>689.5228829957822</v>
      </c>
      <c r="C507" s="103">
        <f t="shared" si="44"/>
        <v>0.021691693767640574</v>
      </c>
      <c r="D507" s="102">
        <f t="shared" si="45"/>
        <v>0.9783083062323594</v>
      </c>
      <c r="E507" s="105">
        <f t="shared" si="42"/>
        <v>1</v>
      </c>
    </row>
    <row r="508" spans="1:5" ht="12.75">
      <c r="A508" s="198">
        <v>2.03000000000012</v>
      </c>
      <c r="B508" s="99">
        <f t="shared" si="43"/>
        <v>691.7206878226737</v>
      </c>
      <c r="C508" s="103">
        <f t="shared" si="44"/>
        <v>0.021178269642666114</v>
      </c>
      <c r="D508" s="102">
        <f t="shared" si="45"/>
        <v>0.9788217303573339</v>
      </c>
      <c r="E508" s="105">
        <f t="shared" si="42"/>
        <v>1</v>
      </c>
    </row>
    <row r="509" spans="1:5" ht="12.75">
      <c r="A509" s="198">
        <v>2.04000000000012</v>
      </c>
      <c r="B509" s="99">
        <f t="shared" si="43"/>
        <v>693.9254979951102</v>
      </c>
      <c r="C509" s="103">
        <f t="shared" si="44"/>
        <v>0.02067516286606408</v>
      </c>
      <c r="D509" s="102">
        <f t="shared" si="45"/>
        <v>0.9793248371339359</v>
      </c>
      <c r="E509" s="105">
        <f t="shared" si="42"/>
        <v>1</v>
      </c>
    </row>
    <row r="510" spans="1:5" ht="12.75">
      <c r="A510" s="198">
        <v>2.05000000000012</v>
      </c>
      <c r="B510" s="99">
        <f t="shared" si="43"/>
        <v>696.1373358421299</v>
      </c>
      <c r="C510" s="103">
        <f t="shared" si="44"/>
        <v>0.020182215405698534</v>
      </c>
      <c r="D510" s="102">
        <f t="shared" si="45"/>
        <v>0.9798177845943015</v>
      </c>
      <c r="E510" s="105">
        <f t="shared" si="42"/>
        <v>1</v>
      </c>
    </row>
    <row r="511" spans="1:5" ht="12.75">
      <c r="A511" s="198">
        <v>2.06000000000012</v>
      </c>
      <c r="B511" s="99">
        <f t="shared" si="43"/>
        <v>698.3562237639425</v>
      </c>
      <c r="C511" s="103">
        <f t="shared" si="44"/>
        <v>0.01969927040937114</v>
      </c>
      <c r="D511" s="102">
        <f t="shared" si="45"/>
        <v>0.9803007295906289</v>
      </c>
      <c r="E511" s="105">
        <f t="shared" si="42"/>
        <v>1</v>
      </c>
    </row>
    <row r="512" spans="1:5" ht="12.75">
      <c r="A512" s="198">
        <v>2.07000000000012</v>
      </c>
      <c r="B512" s="99">
        <f t="shared" si="43"/>
        <v>700.5821842321566</v>
      </c>
      <c r="C512" s="103">
        <f t="shared" si="44"/>
        <v>0.019226172227511662</v>
      </c>
      <c r="D512" s="102">
        <f t="shared" si="45"/>
        <v>0.9807738277724883</v>
      </c>
      <c r="E512" s="105">
        <f t="shared" si="42"/>
        <v>1</v>
      </c>
    </row>
    <row r="513" spans="1:5" ht="12.75">
      <c r="A513" s="198">
        <v>2.08000000000012</v>
      </c>
      <c r="B513" s="99">
        <f t="shared" si="43"/>
        <v>702.8152397900075</v>
      </c>
      <c r="C513" s="103">
        <f t="shared" si="44"/>
        <v>0.018762766434932243</v>
      </c>
      <c r="D513" s="102">
        <f t="shared" si="45"/>
        <v>0.9812372335650678</v>
      </c>
      <c r="E513" s="105">
        <f t="shared" si="42"/>
        <v>1</v>
      </c>
    </row>
    <row r="514" spans="1:5" ht="12.75">
      <c r="A514" s="198">
        <v>2.09000000000012</v>
      </c>
      <c r="B514" s="99">
        <f t="shared" si="43"/>
        <v>705.0554130525855</v>
      </c>
      <c r="C514" s="103">
        <f t="shared" si="44"/>
        <v>0.018308899851653515</v>
      </c>
      <c r="D514" s="102">
        <f t="shared" si="45"/>
        <v>0.9816911001483465</v>
      </c>
      <c r="E514" s="105">
        <f t="shared" si="42"/>
        <v>1</v>
      </c>
    </row>
    <row r="515" spans="1:5" ht="12.75">
      <c r="A515" s="198">
        <v>2.10000000000012</v>
      </c>
      <c r="B515" s="99">
        <f t="shared" si="43"/>
        <v>707.3027267070655</v>
      </c>
      <c r="C515" s="103">
        <f t="shared" si="44"/>
        <v>0.017864420562811234</v>
      </c>
      <c r="D515" s="102">
        <f t="shared" si="45"/>
        <v>0.9821355794371888</v>
      </c>
      <c r="E515" s="105">
        <f t="shared" si="42"/>
        <v>1</v>
      </c>
    </row>
    <row r="516" spans="1:5" ht="12.75">
      <c r="A516" s="198">
        <v>2.11000000000012</v>
      </c>
      <c r="B516" s="99">
        <f t="shared" si="43"/>
        <v>709.5572035129344</v>
      </c>
      <c r="C516" s="103">
        <f t="shared" si="44"/>
        <v>0.017429177937651974</v>
      </c>
      <c r="D516" s="102">
        <f t="shared" si="45"/>
        <v>0.982570822062348</v>
      </c>
      <c r="E516" s="105">
        <f t="shared" si="42"/>
        <v>1</v>
      </c>
    </row>
    <row r="517" spans="1:5" ht="12.75">
      <c r="A517" s="198">
        <v>2.12000000000012</v>
      </c>
      <c r="B517" s="99">
        <f t="shared" si="43"/>
        <v>711.8188663022248</v>
      </c>
      <c r="C517" s="103">
        <f t="shared" si="44"/>
        <v>0.017003022647627763</v>
      </c>
      <c r="D517" s="102">
        <f t="shared" si="45"/>
        <v>0.9829969773523722</v>
      </c>
      <c r="E517" s="105">
        <f aca="true" t="shared" si="46" ref="E517:E529">$P$3</f>
        <v>1</v>
      </c>
    </row>
    <row r="518" spans="1:5" ht="12.75">
      <c r="A518" s="198">
        <v>2.13000000000012</v>
      </c>
      <c r="B518" s="99">
        <f aca="true" t="shared" si="47" ref="B518:B529">EXP(A518*SQRT($H$10)+SUMPRODUCT($H$20:$H$39,$N$20:$N$39))</f>
        <v>714.0877379797447</v>
      </c>
      <c r="C518" s="103">
        <f aca="true" t="shared" si="48" ref="C518:C529">1-(NORMDIST(A518*SQRT($H$10),0,SQRT($H$10),TRUE))</f>
        <v>0.0165858066836001</v>
      </c>
      <c r="D518" s="102">
        <f aca="true" t="shared" si="49" ref="D518:D529">1-C518</f>
        <v>0.9834141933163999</v>
      </c>
      <c r="E518" s="105">
        <f t="shared" si="46"/>
        <v>1</v>
      </c>
    </row>
    <row r="519" spans="1:5" ht="12.75">
      <c r="A519" s="198">
        <v>2.14000000000012</v>
      </c>
      <c r="B519" s="99">
        <f t="shared" si="47"/>
        <v>716.363841523309</v>
      </c>
      <c r="C519" s="103">
        <f t="shared" si="48"/>
        <v>0.016177383372161236</v>
      </c>
      <c r="D519" s="102">
        <f t="shared" si="49"/>
        <v>0.9838226166278388</v>
      </c>
      <c r="E519" s="105">
        <f t="shared" si="46"/>
        <v>1</v>
      </c>
    </row>
    <row r="520" spans="1:5" ht="12.75">
      <c r="A520" s="198">
        <v>2.15000000000012</v>
      </c>
      <c r="B520" s="99">
        <f t="shared" si="47"/>
        <v>718.6471999839732</v>
      </c>
      <c r="C520" s="103">
        <f t="shared" si="48"/>
        <v>0.0157776073910858</v>
      </c>
      <c r="D520" s="102">
        <f t="shared" si="49"/>
        <v>0.9842223926089142</v>
      </c>
      <c r="E520" s="105">
        <f t="shared" si="46"/>
        <v>1</v>
      </c>
    </row>
    <row r="521" spans="1:5" ht="12.75">
      <c r="A521" s="198">
        <v>2.16000000000012</v>
      </c>
      <c r="B521" s="99">
        <f t="shared" si="47"/>
        <v>720.9378364862666</v>
      </c>
      <c r="C521" s="103">
        <f t="shared" si="48"/>
        <v>0.015386334783920819</v>
      </c>
      <c r="D521" s="102">
        <f t="shared" si="49"/>
        <v>0.9846136652160792</v>
      </c>
      <c r="E521" s="105">
        <f t="shared" si="46"/>
        <v>1</v>
      </c>
    </row>
    <row r="522" spans="1:5" ht="12.75">
      <c r="A522" s="198">
        <v>2.17000000000012</v>
      </c>
      <c r="B522" s="99">
        <f t="shared" si="47"/>
        <v>723.2357742284248</v>
      </c>
      <c r="C522" s="103">
        <f t="shared" si="48"/>
        <v>0.015003422973727698</v>
      </c>
      <c r="D522" s="102">
        <f t="shared" si="49"/>
        <v>0.9849965770262723</v>
      </c>
      <c r="E522" s="105">
        <f t="shared" si="46"/>
        <v>1</v>
      </c>
    </row>
    <row r="523" spans="1:5" ht="12.75">
      <c r="A523" s="198">
        <v>2.18000000000012</v>
      </c>
      <c r="B523" s="99">
        <f t="shared" si="47"/>
        <v>725.5410364826276</v>
      </c>
      <c r="C523" s="103">
        <f t="shared" si="48"/>
        <v>0.01462873077598481</v>
      </c>
      <c r="D523" s="102">
        <f t="shared" si="49"/>
        <v>0.9853712692240152</v>
      </c>
      <c r="E523" s="105">
        <f t="shared" si="46"/>
        <v>1</v>
      </c>
    </row>
    <row r="524" spans="1:5" ht="12.75">
      <c r="A524" s="198">
        <v>2.19000000000012</v>
      </c>
      <c r="B524" s="99">
        <f t="shared" si="47"/>
        <v>727.853646595233</v>
      </c>
      <c r="C524" s="103">
        <f t="shared" si="48"/>
        <v>0.014262118410664493</v>
      </c>
      <c r="D524" s="102">
        <f t="shared" si="49"/>
        <v>0.9857378815893355</v>
      </c>
      <c r="E524" s="105">
        <f t="shared" si="46"/>
        <v>1</v>
      </c>
    </row>
    <row r="525" spans="1:5" ht="12.75">
      <c r="A525" s="198">
        <v>2.20000000000012</v>
      </c>
      <c r="B525" s="99">
        <f t="shared" si="47"/>
        <v>730.1736279870136</v>
      </c>
      <c r="C525" s="103">
        <f t="shared" si="48"/>
        <v>0.013903447513494371</v>
      </c>
      <c r="D525" s="102">
        <f t="shared" si="49"/>
        <v>0.9860965524865056</v>
      </c>
      <c r="E525" s="105">
        <f t="shared" si="46"/>
        <v>1</v>
      </c>
    </row>
    <row r="526" spans="1:5" ht="12.75">
      <c r="A526" s="198">
        <v>2.21000000000012</v>
      </c>
      <c r="B526" s="99">
        <f t="shared" si="47"/>
        <v>732.5010041533939</v>
      </c>
      <c r="C526" s="103">
        <f t="shared" si="48"/>
        <v>0.013552581146415776</v>
      </c>
      <c r="D526" s="102">
        <f t="shared" si="49"/>
        <v>0.9864474188535842</v>
      </c>
      <c r="E526" s="105">
        <f t="shared" si="46"/>
        <v>1</v>
      </c>
    </row>
    <row r="527" spans="1:5" ht="12.75">
      <c r="A527" s="198">
        <v>2.22000000000012</v>
      </c>
      <c r="B527" s="99">
        <f t="shared" si="47"/>
        <v>734.8357986646886</v>
      </c>
      <c r="C527" s="103">
        <f t="shared" si="48"/>
        <v>0.013209383807252228</v>
      </c>
      <c r="D527" s="102">
        <f t="shared" si="49"/>
        <v>0.9867906161927478</v>
      </c>
      <c r="E527" s="105">
        <f t="shared" si="46"/>
        <v>1</v>
      </c>
    </row>
    <row r="528" spans="1:5" ht="12.75">
      <c r="A528" s="198">
        <v>2.23000000000012</v>
      </c>
      <c r="B528" s="99">
        <f t="shared" si="47"/>
        <v>737.1780351663417</v>
      </c>
      <c r="C528" s="103">
        <f t="shared" si="48"/>
        <v>0.012873721438597996</v>
      </c>
      <c r="D528" s="102">
        <f t="shared" si="49"/>
        <v>0.987126278561402</v>
      </c>
      <c r="E528" s="105">
        <f t="shared" si="46"/>
        <v>1</v>
      </c>
    </row>
    <row r="529" spans="1:5" ht="12.75">
      <c r="A529" s="198">
        <v>2.24000000000012</v>
      </c>
      <c r="B529" s="99">
        <f t="shared" si="47"/>
        <v>739.5277373791636</v>
      </c>
      <c r="C529" s="103">
        <f t="shared" si="48"/>
        <v>0.012545461435942706</v>
      </c>
      <c r="D529" s="102">
        <f t="shared" si="49"/>
        <v>0.9874545385640573</v>
      </c>
      <c r="E529" s="105">
        <f t="shared" si="46"/>
        <v>1</v>
      </c>
    </row>
  </sheetData>
  <sheetProtection/>
  <printOptions/>
  <pageMargins left="0.75" right="0.75" top="1" bottom="1" header="0.5" footer="0.5"/>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sheetPr codeName="Sheet4"/>
  <dimension ref="A1:R529"/>
  <sheetViews>
    <sheetView zoomScale="80" zoomScaleNormal="80" zoomScalePageLayoutView="0" workbookViewId="0" topLeftCell="A7">
      <selection activeCell="O41" sqref="O41"/>
    </sheetView>
  </sheetViews>
  <sheetFormatPr defaultColWidth="9.140625" defaultRowHeight="12.75"/>
  <cols>
    <col min="1" max="1" width="9.28125" style="97" bestFit="1" customWidth="1"/>
    <col min="2" max="2" width="18.421875" style="99" customWidth="1"/>
    <col min="3" max="3" width="13.28125" style="97" bestFit="1" customWidth="1"/>
    <col min="4" max="4" width="9.28125" style="97" bestFit="1" customWidth="1"/>
    <col min="5" max="5" width="12.140625" style="97" bestFit="1" customWidth="1"/>
    <col min="6" max="6" width="37.00390625" style="97" customWidth="1"/>
    <col min="7" max="7" width="14.7109375" style="97" customWidth="1"/>
    <col min="8" max="8" width="12.57421875" style="97" customWidth="1"/>
    <col min="9" max="9" width="10.7109375" style="97" hidden="1" customWidth="1"/>
    <col min="10" max="10" width="9.28125" style="97" hidden="1" customWidth="1"/>
    <col min="11" max="11" width="12.421875" style="97" hidden="1" customWidth="1"/>
    <col min="12" max="12" width="9.28125" style="97" hidden="1" customWidth="1"/>
    <col min="13" max="13" width="9.140625" style="97" hidden="1" customWidth="1"/>
    <col min="14" max="14" width="17.28125" style="97" customWidth="1"/>
    <col min="15" max="15" width="17.421875" style="97" bestFit="1" customWidth="1"/>
    <col min="16" max="16" width="16.00390625" style="104" customWidth="1"/>
    <col min="17" max="17" width="12.8515625" style="104" customWidth="1"/>
    <col min="18" max="18" width="12.00390625" style="97" bestFit="1" customWidth="1"/>
    <col min="19" max="19" width="9.28125" style="97" bestFit="1" customWidth="1"/>
    <col min="20" max="16384" width="9.140625" style="97" customWidth="1"/>
  </cols>
  <sheetData>
    <row r="1" spans="2:17" ht="27.75" customHeight="1">
      <c r="B1" s="110"/>
      <c r="P1" s="190" t="s">
        <v>74</v>
      </c>
      <c r="Q1" s="156" t="s">
        <v>75</v>
      </c>
    </row>
    <row r="2" spans="7:17" ht="12.75">
      <c r="G2" s="102"/>
      <c r="H2" s="108"/>
      <c r="I2" s="108"/>
      <c r="K2" s="98"/>
      <c r="M2" s="98"/>
      <c r="O2" s="110"/>
      <c r="P2" s="100">
        <f>Units!J16</f>
        <v>1</v>
      </c>
      <c r="Q2" s="97"/>
    </row>
    <row r="3" spans="3:18" ht="12.75">
      <c r="C3" s="156" t="s">
        <v>71</v>
      </c>
      <c r="E3" s="108"/>
      <c r="F3" s="108"/>
      <c r="G3" s="103"/>
      <c r="H3" s="108"/>
      <c r="I3" s="108"/>
      <c r="J3" s="108"/>
      <c r="K3" s="98"/>
      <c r="M3" s="98"/>
      <c r="O3" s="110"/>
      <c r="P3" s="109">
        <f>P2</f>
        <v>1</v>
      </c>
      <c r="Q3" s="101">
        <f>IF(P3&lt;B5,1,IF(P3&gt;B529,0.01,LOOKUP(P3,B5:B529,C5:C529)))</f>
        <v>1</v>
      </c>
      <c r="R3" s="102">
        <f>ROUND(Q3,2)</f>
        <v>1</v>
      </c>
    </row>
    <row r="4" spans="2:15" ht="12.75">
      <c r="B4" s="113"/>
      <c r="F4" s="103"/>
      <c r="G4" s="103"/>
      <c r="H4" s="103"/>
      <c r="I4" s="103"/>
      <c r="J4" s="103"/>
      <c r="K4" s="98"/>
      <c r="L4" s="98"/>
      <c r="M4" s="98"/>
      <c r="O4" t="str">
        <f>CONCATENATE("EPS = ",TEXT(EPI!G64,0))</f>
        <v>EPS = 100</v>
      </c>
    </row>
    <row r="5" spans="1:18" ht="12.75">
      <c r="A5" s="198">
        <v>-3</v>
      </c>
      <c r="B5" s="99">
        <f>EXP(A5*SQRT($H$10)+SUMPRODUCT($H$20:$H$39,$N$20:$N$39))</f>
        <v>139.55454120735766</v>
      </c>
      <c r="C5" s="103">
        <f>1-(NORMDIST(A5*SQRT($H$10),0,SQRT($H$10),TRUE))</f>
        <v>0.9986501019683699</v>
      </c>
      <c r="D5" s="102">
        <f aca="true" t="shared" si="0" ref="D5:D68">1-C5</f>
        <v>0.0013498980316301035</v>
      </c>
      <c r="E5" s="105">
        <f aca="true" t="shared" si="1" ref="E5:E68">$P$3</f>
        <v>1</v>
      </c>
      <c r="I5" s="106"/>
      <c r="J5" s="106"/>
      <c r="K5" s="98"/>
      <c r="L5" s="98"/>
      <c r="M5" s="98"/>
      <c r="P5" s="97">
        <v>0</v>
      </c>
      <c r="Q5" s="107">
        <f aca="true" t="shared" si="2" ref="Q5:Q68">+$R$3</f>
        <v>1</v>
      </c>
      <c r="R5" s="104">
        <v>0</v>
      </c>
    </row>
    <row r="6" spans="1:18" ht="12.75">
      <c r="A6" s="198">
        <v>-2.99</v>
      </c>
      <c r="B6" s="99">
        <f aca="true" t="shared" si="3" ref="B6:B69">EXP(A6*SQRT($H$10)+SUMPRODUCT($H$20:$H$39,$N$20:$N$39))</f>
        <v>139.99936131680417</v>
      </c>
      <c r="C6" s="103">
        <f aca="true" t="shared" si="4" ref="C6:C69">1-(NORMDIST(A6*SQRT($H$10),0,SQRT($H$10),TRUE))</f>
        <v>0.9986051127645078</v>
      </c>
      <c r="D6" s="102">
        <f t="shared" si="0"/>
        <v>0.0013948872354921926</v>
      </c>
      <c r="E6" s="105">
        <f t="shared" si="1"/>
        <v>1</v>
      </c>
      <c r="P6" s="97">
        <v>500</v>
      </c>
      <c r="Q6" s="107">
        <f t="shared" si="2"/>
        <v>1</v>
      </c>
      <c r="R6" s="117">
        <f>B529/400</f>
        <v>1.848819343447909</v>
      </c>
    </row>
    <row r="7" spans="1:18" ht="12.75">
      <c r="A7" s="198">
        <v>-2.98</v>
      </c>
      <c r="B7" s="99">
        <f t="shared" si="3"/>
        <v>140.44559925850507</v>
      </c>
      <c r="C7" s="103">
        <f t="shared" si="4"/>
        <v>0.99855875808266</v>
      </c>
      <c r="D7" s="102">
        <f t="shared" si="0"/>
        <v>0.0014412419173399638</v>
      </c>
      <c r="E7" s="105">
        <f t="shared" si="1"/>
        <v>1</v>
      </c>
      <c r="O7" s="111"/>
      <c r="P7" s="97">
        <v>1000</v>
      </c>
      <c r="Q7" s="107">
        <f t="shared" si="2"/>
        <v>1</v>
      </c>
      <c r="R7" s="115">
        <f>R6+$R$6</f>
        <v>3.697638686895818</v>
      </c>
    </row>
    <row r="8" spans="1:18" ht="12.75">
      <c r="A8" s="198">
        <v>-2.97</v>
      </c>
      <c r="B8" s="99">
        <f t="shared" si="3"/>
        <v>140.89325955169912</v>
      </c>
      <c r="C8" s="103">
        <f t="shared" si="4"/>
        <v>0.9985110012547626</v>
      </c>
      <c r="D8" s="102">
        <f t="shared" si="0"/>
        <v>0.0014889987452374465</v>
      </c>
      <c r="E8" s="105">
        <f t="shared" si="1"/>
        <v>1</v>
      </c>
      <c r="O8" s="111"/>
      <c r="P8" s="97">
        <v>1500</v>
      </c>
      <c r="Q8" s="107">
        <f t="shared" si="2"/>
        <v>1</v>
      </c>
      <c r="R8" s="115">
        <f aca="true" t="shared" si="5" ref="R8:R71">R7+$R$6</f>
        <v>5.546458030343727</v>
      </c>
    </row>
    <row r="9" spans="1:18" ht="12.75">
      <c r="A9" s="198">
        <v>-2.96</v>
      </c>
      <c r="B9" s="99">
        <f t="shared" si="3"/>
        <v>141.34234673003007</v>
      </c>
      <c r="C9" s="103">
        <f t="shared" si="4"/>
        <v>0.998461804788262</v>
      </c>
      <c r="D9" s="102">
        <f t="shared" si="0"/>
        <v>0.001538195211738036</v>
      </c>
      <c r="E9" s="105">
        <f t="shared" si="1"/>
        <v>1</v>
      </c>
      <c r="P9" s="97">
        <v>2000</v>
      </c>
      <c r="Q9" s="107">
        <f t="shared" si="2"/>
        <v>1</v>
      </c>
      <c r="R9" s="115">
        <f t="shared" si="5"/>
        <v>7.395277373791636</v>
      </c>
    </row>
    <row r="10" spans="1:18" ht="12.75">
      <c r="A10" s="198">
        <v>-2.95</v>
      </c>
      <c r="B10" s="99">
        <f t="shared" si="3"/>
        <v>141.79286534159183</v>
      </c>
      <c r="C10" s="103">
        <f t="shared" si="4"/>
        <v>0.9984111303526352</v>
      </c>
      <c r="D10" s="102">
        <f t="shared" si="0"/>
        <v>0.0015888696473648212</v>
      </c>
      <c r="E10" s="105">
        <f t="shared" si="1"/>
        <v>1</v>
      </c>
      <c r="G10" s="156" t="str">
        <f>Modelbaseline!G10</f>
        <v>Error variance</v>
      </c>
      <c r="H10" s="97">
        <f>Modelbaseline!H10</f>
        <v>0.101274109</v>
      </c>
      <c r="P10" s="97">
        <v>2500</v>
      </c>
      <c r="Q10" s="107">
        <f t="shared" si="2"/>
        <v>1</v>
      </c>
      <c r="R10" s="115">
        <f t="shared" si="5"/>
        <v>9.244096717239545</v>
      </c>
    </row>
    <row r="11" spans="1:18" ht="12.75">
      <c r="A11" s="198">
        <v>-2.94</v>
      </c>
      <c r="B11" s="99">
        <f t="shared" si="3"/>
        <v>142.2448199489755</v>
      </c>
      <c r="C11" s="103">
        <f t="shared" si="4"/>
        <v>0.998358938765843</v>
      </c>
      <c r="D11" s="102">
        <f t="shared" si="0"/>
        <v>0.0016410612341569708</v>
      </c>
      <c r="E11" s="105">
        <f t="shared" si="1"/>
        <v>1</v>
      </c>
      <c r="P11" s="97">
        <v>3000</v>
      </c>
      <c r="Q11" s="107">
        <f t="shared" si="2"/>
        <v>1</v>
      </c>
      <c r="R11" s="115">
        <f t="shared" si="5"/>
        <v>11.092916060687454</v>
      </c>
    </row>
    <row r="12" spans="1:18" ht="12.75">
      <c r="A12" s="198">
        <v>-2.93</v>
      </c>
      <c r="B12" s="99">
        <f t="shared" si="3"/>
        <v>142.698215129315</v>
      </c>
      <c r="C12" s="103">
        <f t="shared" si="4"/>
        <v>0.9983051899807227</v>
      </c>
      <c r="D12" s="102">
        <f t="shared" si="0"/>
        <v>0.001694810019277293</v>
      </c>
      <c r="E12" s="105">
        <f t="shared" si="1"/>
        <v>1</v>
      </c>
      <c r="P12" s="97">
        <v>3500</v>
      </c>
      <c r="Q12" s="107">
        <f t="shared" si="2"/>
        <v>1</v>
      </c>
      <c r="R12" s="115">
        <f t="shared" si="5"/>
        <v>12.941735404135363</v>
      </c>
    </row>
    <row r="13" spans="1:18" ht="12.75">
      <c r="A13" s="198">
        <v>-2.92</v>
      </c>
      <c r="B13" s="99">
        <f t="shared" si="3"/>
        <v>143.15305547433343</v>
      </c>
      <c r="C13" s="103">
        <f t="shared" si="4"/>
        <v>0.9982498430713239</v>
      </c>
      <c r="D13" s="102">
        <f t="shared" si="0"/>
        <v>0.0017501569286760832</v>
      </c>
      <c r="E13" s="105">
        <f t="shared" si="1"/>
        <v>1</v>
      </c>
      <c r="O13" s="156" t="s">
        <v>39</v>
      </c>
      <c r="P13" s="97">
        <v>4000</v>
      </c>
      <c r="Q13" s="107">
        <f t="shared" si="2"/>
        <v>1</v>
      </c>
      <c r="R13" s="115">
        <f t="shared" si="5"/>
        <v>14.790554747583272</v>
      </c>
    </row>
    <row r="14" spans="1:18" ht="12.75">
      <c r="A14" s="198">
        <v>-2.91</v>
      </c>
      <c r="B14" s="99">
        <f t="shared" si="3"/>
        <v>143.60934559038978</v>
      </c>
      <c r="C14" s="103">
        <f t="shared" si="4"/>
        <v>0.9981928562191936</v>
      </c>
      <c r="D14" s="102">
        <f t="shared" si="0"/>
        <v>0.001807143780806375</v>
      </c>
      <c r="E14" s="105">
        <f t="shared" si="1"/>
        <v>1</v>
      </c>
      <c r="O14" s="191">
        <f>SUM(O23:O33)+O40</f>
        <v>1</v>
      </c>
      <c r="P14" s="97">
        <v>4500</v>
      </c>
      <c r="Q14" s="107">
        <f t="shared" si="2"/>
        <v>1</v>
      </c>
      <c r="R14" s="115">
        <f t="shared" si="5"/>
        <v>16.63937409103118</v>
      </c>
    </row>
    <row r="15" spans="1:18" ht="12.75">
      <c r="A15" s="198">
        <v>-2.9</v>
      </c>
      <c r="B15" s="99">
        <f t="shared" si="3"/>
        <v>144.06709009852557</v>
      </c>
      <c r="C15" s="103">
        <f t="shared" si="4"/>
        <v>0.998134186699616</v>
      </c>
      <c r="D15" s="102">
        <f t="shared" si="0"/>
        <v>0.001865813300384045</v>
      </c>
      <c r="E15" s="105">
        <f t="shared" si="1"/>
        <v>1</v>
      </c>
      <c r="P15" s="97">
        <v>5000</v>
      </c>
      <c r="Q15" s="107">
        <f t="shared" si="2"/>
        <v>1</v>
      </c>
      <c r="R15" s="115">
        <f t="shared" si="5"/>
        <v>18.488193434479086</v>
      </c>
    </row>
    <row r="16" spans="1:18" ht="12.75">
      <c r="A16" s="198">
        <v>-2.89</v>
      </c>
      <c r="B16" s="99">
        <f t="shared" si="3"/>
        <v>144.52629363451115</v>
      </c>
      <c r="C16" s="103">
        <f t="shared" si="4"/>
        <v>0.9980737908678121</v>
      </c>
      <c r="D16" s="102">
        <f t="shared" si="0"/>
        <v>0.0019262091321878838</v>
      </c>
      <c r="E16" s="105">
        <f t="shared" si="1"/>
        <v>1</v>
      </c>
      <c r="O16" s="99"/>
      <c r="P16" s="97">
        <v>5500</v>
      </c>
      <c r="Q16" s="107">
        <f t="shared" si="2"/>
        <v>1</v>
      </c>
      <c r="R16" s="115">
        <f t="shared" si="5"/>
        <v>20.337012777926994</v>
      </c>
    </row>
    <row r="17" spans="1:18" ht="12.75">
      <c r="A17" s="198">
        <v>-2.88</v>
      </c>
      <c r="B17" s="99">
        <f t="shared" si="3"/>
        <v>144.98696084889352</v>
      </c>
      <c r="C17" s="103">
        <f t="shared" si="4"/>
        <v>0.9980116241451057</v>
      </c>
      <c r="D17" s="102">
        <f t="shared" si="0"/>
        <v>0.0019883758548943087</v>
      </c>
      <c r="E17" s="105">
        <f t="shared" si="1"/>
        <v>1</v>
      </c>
      <c r="G17" s="156" t="s">
        <v>77</v>
      </c>
      <c r="P17" s="97">
        <v>6000</v>
      </c>
      <c r="Q17" s="107">
        <f t="shared" si="2"/>
        <v>1</v>
      </c>
      <c r="R17" s="115">
        <f t="shared" si="5"/>
        <v>22.1858321213749</v>
      </c>
    </row>
    <row r="18" spans="1:18" ht="12.75">
      <c r="A18" s="198">
        <v>-2.87</v>
      </c>
      <c r="B18" s="99">
        <f t="shared" si="3"/>
        <v>145.44909640704276</v>
      </c>
      <c r="C18" s="103">
        <f t="shared" si="4"/>
        <v>0.9979476410050603</v>
      </c>
      <c r="D18" s="102">
        <f t="shared" si="0"/>
        <v>0.002052358994939718</v>
      </c>
      <c r="E18" s="105">
        <f t="shared" si="1"/>
        <v>1</v>
      </c>
      <c r="P18" s="97">
        <v>6500</v>
      </c>
      <c r="Q18" s="107">
        <f t="shared" si="2"/>
        <v>1</v>
      </c>
      <c r="R18" s="115">
        <f t="shared" si="5"/>
        <v>24.034651464822808</v>
      </c>
    </row>
    <row r="19" spans="1:18" ht="12.75">
      <c r="A19" s="198">
        <v>-2.86</v>
      </c>
      <c r="B19" s="99">
        <f t="shared" si="3"/>
        <v>145.91270498919948</v>
      </c>
      <c r="C19" s="103">
        <f t="shared" si="4"/>
        <v>0.9978817949595954</v>
      </c>
      <c r="D19" s="102">
        <f t="shared" si="0"/>
        <v>0.0021182050404046082</v>
      </c>
      <c r="E19" s="105">
        <f t="shared" si="1"/>
        <v>1</v>
      </c>
      <c r="G19" s="156" t="str">
        <f>Modelbaseline!G19</f>
        <v>Factor</v>
      </c>
      <c r="H19" s="156" t="s">
        <v>67</v>
      </c>
      <c r="N19" s="156" t="s">
        <v>76</v>
      </c>
      <c r="O19" s="156" t="s">
        <v>72</v>
      </c>
      <c r="P19" s="97">
        <v>7000</v>
      </c>
      <c r="Q19" s="107">
        <f t="shared" si="2"/>
        <v>1</v>
      </c>
      <c r="R19" s="115">
        <f t="shared" si="5"/>
        <v>25.883470808270715</v>
      </c>
    </row>
    <row r="20" spans="1:18" ht="12.75">
      <c r="A20" s="198">
        <v>-2.85</v>
      </c>
      <c r="B20" s="99">
        <f t="shared" si="3"/>
        <v>146.3777912905223</v>
      </c>
      <c r="C20" s="103">
        <f t="shared" si="4"/>
        <v>0.9978140385450868</v>
      </c>
      <c r="D20" s="102">
        <f t="shared" si="0"/>
        <v>0.0021859614549132322</v>
      </c>
      <c r="E20" s="105">
        <f t="shared" si="1"/>
        <v>1</v>
      </c>
      <c r="F20" s="97">
        <f>Modelbaseline!F20</f>
        <v>0</v>
      </c>
      <c r="G20" s="97" t="str">
        <f>Modelbaseline!G20</f>
        <v>lpqs |</v>
      </c>
      <c r="H20" s="97">
        <f>Modelbaseline!H20</f>
        <v>0.7068256</v>
      </c>
      <c r="N20" s="156">
        <f>LN(O20)</f>
        <v>0</v>
      </c>
      <c r="O20" s="197">
        <f>O14</f>
        <v>1</v>
      </c>
      <c r="P20" s="97">
        <v>7500</v>
      </c>
      <c r="Q20" s="107">
        <f t="shared" si="2"/>
        <v>1</v>
      </c>
      <c r="R20" s="115">
        <f t="shared" si="5"/>
        <v>27.732290151718622</v>
      </c>
    </row>
    <row r="21" spans="1:18" ht="12.75">
      <c r="A21" s="198">
        <v>-2.84</v>
      </c>
      <c r="B21" s="99">
        <f t="shared" si="3"/>
        <v>146.84436002113537</v>
      </c>
      <c r="C21" s="103">
        <f t="shared" si="4"/>
        <v>0.9977443233084576</v>
      </c>
      <c r="D21" s="102">
        <f t="shared" si="0"/>
        <v>0.002255676691542363</v>
      </c>
      <c r="E21" s="105">
        <f t="shared" si="1"/>
        <v>1</v>
      </c>
      <c r="F21" s="97" t="str">
        <f>Modelbaseline!F21</f>
        <v>Purchased pulp</v>
      </c>
      <c r="G21" s="97" t="str">
        <f>Modelbaseline!G21</f>
        <v>pulpratio |</v>
      </c>
      <c r="H21" s="97">
        <f>Modelbaseline!H21</f>
        <v>1.119146</v>
      </c>
      <c r="N21" s="103">
        <f>O21/$O$14</f>
        <v>0</v>
      </c>
      <c r="O21" s="167">
        <f>EPI!K30</f>
        <v>0</v>
      </c>
      <c r="P21" s="97">
        <v>8000</v>
      </c>
      <c r="Q21" s="107">
        <f t="shared" si="2"/>
        <v>1</v>
      </c>
      <c r="R21" s="115">
        <f t="shared" si="5"/>
        <v>29.58110949516653</v>
      </c>
    </row>
    <row r="22" spans="1:18" ht="12.75">
      <c r="A22" s="198">
        <v>-2.83</v>
      </c>
      <c r="B22" s="99">
        <f t="shared" si="3"/>
        <v>147.3124159061757</v>
      </c>
      <c r="C22" s="103">
        <f t="shared" si="4"/>
        <v>0.9976725997932685</v>
      </c>
      <c r="D22" s="102">
        <f t="shared" si="0"/>
        <v>0.0023274002067315003</v>
      </c>
      <c r="E22" s="105">
        <f t="shared" si="1"/>
        <v>1</v>
      </c>
      <c r="F22" s="97" t="str">
        <f>Modelbaseline!F22</f>
        <v>Recycled fiber (purchased)</v>
      </c>
      <c r="G22" s="97" t="str">
        <f>Modelbaseline!G22</f>
        <v>recycleratio |</v>
      </c>
      <c r="H22" s="97">
        <f>Modelbaseline!H22</f>
        <v>0.2693669</v>
      </c>
      <c r="N22" s="103">
        <f>O22/O14</f>
        <v>0</v>
      </c>
      <c r="O22" s="99">
        <f>EPI!K31</f>
        <v>0</v>
      </c>
      <c r="P22" s="97">
        <v>8500</v>
      </c>
      <c r="Q22" s="107">
        <f t="shared" si="2"/>
        <v>1</v>
      </c>
      <c r="R22" s="115">
        <f t="shared" si="5"/>
        <v>31.429928838614437</v>
      </c>
    </row>
    <row r="23" spans="1:18" ht="12.75">
      <c r="A23" s="198">
        <v>-2.82</v>
      </c>
      <c r="B23" s="99">
        <f t="shared" si="3"/>
        <v>147.78196368584165</v>
      </c>
      <c r="C23" s="103">
        <f t="shared" si="4"/>
        <v>0.9975988175258107</v>
      </c>
      <c r="D23" s="102">
        <f t="shared" si="0"/>
        <v>0.0024011824741893006</v>
      </c>
      <c r="E23" s="105">
        <f t="shared" si="1"/>
        <v>1</v>
      </c>
      <c r="F23" s="97" t="str">
        <f>Modelbaseline!F23</f>
        <v>Market pulp (sold or transferred)</v>
      </c>
      <c r="G23" s="97">
        <f>Modelbaseline!G23</f>
        <v>0</v>
      </c>
      <c r="H23" s="97">
        <f>Modelbaseline!H23</f>
        <v>0</v>
      </c>
      <c r="N23" s="103"/>
      <c r="O23" s="99">
        <f>EPI!K17</f>
        <v>0</v>
      </c>
      <c r="P23" s="97">
        <v>9000</v>
      </c>
      <c r="Q23" s="107">
        <f t="shared" si="2"/>
        <v>1</v>
      </c>
      <c r="R23" s="115">
        <f t="shared" si="5"/>
        <v>33.278748182062344</v>
      </c>
    </row>
    <row r="24" spans="1:18" ht="12.75">
      <c r="A24" s="198">
        <v>-2.81</v>
      </c>
      <c r="B24" s="99">
        <f t="shared" si="3"/>
        <v>148.25300811544057</v>
      </c>
      <c r="C24" s="103">
        <f t="shared" si="4"/>
        <v>0.9975229250012141</v>
      </c>
      <c r="D24" s="102">
        <f t="shared" si="0"/>
        <v>0.002477074998785911</v>
      </c>
      <c r="E24" s="105">
        <f t="shared" si="1"/>
        <v>1</v>
      </c>
      <c r="F24" s="97" t="str">
        <f>Modelbaseline!F24</f>
        <v>Clay coated printing and converting</v>
      </c>
      <c r="G24" s="97" t="str">
        <f>Modelbaseline!G24</f>
        <v>pqsshare211 |</v>
      </c>
      <c r="H24" s="97">
        <f>Modelbaseline!H24</f>
        <v>0.4029834</v>
      </c>
      <c r="N24" s="103">
        <f>O24/$O$14</f>
        <v>0</v>
      </c>
      <c r="O24" s="99">
        <f>EPI!K18</f>
        <v>0</v>
      </c>
      <c r="P24" s="97">
        <v>9500</v>
      </c>
      <c r="Q24" s="107">
        <f t="shared" si="2"/>
        <v>1</v>
      </c>
      <c r="R24" s="115">
        <f t="shared" si="5"/>
        <v>35.12756752551025</v>
      </c>
    </row>
    <row r="25" spans="1:18" ht="12.75">
      <c r="A25" s="198">
        <v>-2.8</v>
      </c>
      <c r="B25" s="99">
        <f t="shared" si="3"/>
        <v>148.72555396543692</v>
      </c>
      <c r="C25" s="103">
        <f t="shared" si="4"/>
        <v>0.997444869669572</v>
      </c>
      <c r="D25" s="102">
        <f t="shared" si="0"/>
        <v>0.0025551303304279793</v>
      </c>
      <c r="E25" s="105">
        <f t="shared" si="1"/>
        <v>1</v>
      </c>
      <c r="F25" s="97" t="str">
        <f>Modelbaseline!F25</f>
        <v>Uncoated free sheet (&lt;10% mechanical fiber)</v>
      </c>
      <c r="G25" s="97">
        <f>Modelbaseline!G25</f>
        <v>0</v>
      </c>
      <c r="H25" s="97">
        <f>Modelbaseline!H25</f>
        <v>0</v>
      </c>
      <c r="N25" s="103"/>
      <c r="O25" s="99">
        <f>EPI!K19</f>
        <v>0</v>
      </c>
      <c r="P25" s="97">
        <v>10000</v>
      </c>
      <c r="Q25" s="107">
        <f t="shared" si="2"/>
        <v>1</v>
      </c>
      <c r="R25" s="115">
        <f t="shared" si="5"/>
        <v>36.97638686895816</v>
      </c>
    </row>
    <row r="26" spans="1:18" ht="12.75">
      <c r="A26" s="198">
        <v>-2.79</v>
      </c>
      <c r="B26" s="99">
        <f t="shared" si="3"/>
        <v>149.1996060215008</v>
      </c>
      <c r="C26" s="103">
        <f t="shared" si="4"/>
        <v>0.9973645979220951</v>
      </c>
      <c r="D26" s="102">
        <f t="shared" si="0"/>
        <v>0.0026354020779049137</v>
      </c>
      <c r="E26" s="105">
        <f t="shared" si="1"/>
        <v>1</v>
      </c>
      <c r="F26" s="97" t="str">
        <f>Modelbaseline!F26</f>
        <v>Bleached bristols</v>
      </c>
      <c r="G26" s="97">
        <f>Modelbaseline!G26</f>
        <v>0</v>
      </c>
      <c r="H26" s="97">
        <f>Modelbaseline!H26</f>
        <v>0</v>
      </c>
      <c r="N26" s="103"/>
      <c r="O26" s="99">
        <f>EPI!K20</f>
        <v>0</v>
      </c>
      <c r="P26" s="97">
        <v>10500</v>
      </c>
      <c r="Q26" s="107">
        <f t="shared" si="2"/>
        <v>1</v>
      </c>
      <c r="R26" s="115">
        <f t="shared" si="5"/>
        <v>38.825206212406066</v>
      </c>
    </row>
    <row r="27" spans="1:18" ht="12.75">
      <c r="A27" s="198">
        <v>-2.78</v>
      </c>
      <c r="B27" s="99">
        <f t="shared" si="3"/>
        <v>149.67516908455633</v>
      </c>
      <c r="C27" s="103">
        <f t="shared" si="4"/>
        <v>0.9972820550772987</v>
      </c>
      <c r="D27" s="102">
        <f t="shared" si="0"/>
        <v>0.0027179449227012764</v>
      </c>
      <c r="E27" s="105">
        <f t="shared" si="1"/>
        <v>1</v>
      </c>
      <c r="F27" s="97" t="str">
        <f>Modelbaseline!F27</f>
        <v>Unbleached kraft (&gt;80%) packaging and industrial</v>
      </c>
      <c r="G27" s="97">
        <f>Modelbaseline!G27</f>
        <v>0</v>
      </c>
      <c r="H27" s="97">
        <f>Modelbaseline!H27</f>
        <v>0</v>
      </c>
      <c r="N27" s="206"/>
      <c r="O27" s="207">
        <f>EPI!K21</f>
        <v>0</v>
      </c>
      <c r="P27" s="97">
        <v>11000</v>
      </c>
      <c r="Q27" s="107">
        <f t="shared" si="2"/>
        <v>1</v>
      </c>
      <c r="R27" s="115">
        <f t="shared" si="5"/>
        <v>40.67402555585397</v>
      </c>
    </row>
    <row r="28" spans="1:18" ht="12.75">
      <c r="A28" s="198">
        <v>-2.77</v>
      </c>
      <c r="B28" s="99">
        <f t="shared" si="3"/>
        <v>150.15224797082985</v>
      </c>
      <c r="C28" s="103">
        <f t="shared" si="4"/>
        <v>0.997197185367235</v>
      </c>
      <c r="D28" s="102">
        <f t="shared" si="0"/>
        <v>0.002802814632764994</v>
      </c>
      <c r="E28" s="105">
        <f t="shared" si="1"/>
        <v>1</v>
      </c>
      <c r="F28" s="97" t="str">
        <f>Modelbaseline!F28</f>
        <v>Tissue and other creped (roll stock)</v>
      </c>
      <c r="G28" s="97">
        <f>Modelbaseline!G28</f>
        <v>0</v>
      </c>
      <c r="H28" s="97">
        <f>Modelbaseline!H28</f>
        <v>0</v>
      </c>
      <c r="N28" s="103"/>
      <c r="O28" s="167">
        <f>EPI!K22</f>
        <v>0</v>
      </c>
      <c r="P28" s="97">
        <v>11500</v>
      </c>
      <c r="Q28" s="107">
        <f t="shared" si="2"/>
        <v>1</v>
      </c>
      <c r="R28" s="115">
        <f t="shared" si="5"/>
        <v>42.52284489930188</v>
      </c>
    </row>
    <row r="29" spans="1:18" ht="12.75">
      <c r="A29" s="198">
        <v>-2.76</v>
      </c>
      <c r="B29" s="99">
        <f t="shared" si="3"/>
        <v>150.63084751189947</v>
      </c>
      <c r="C29" s="103">
        <f t="shared" si="4"/>
        <v>0.9971099319237738</v>
      </c>
      <c r="D29" s="102">
        <f t="shared" si="0"/>
        <v>0.00289006807622616</v>
      </c>
      <c r="E29" s="105">
        <f t="shared" si="1"/>
        <v>1</v>
      </c>
      <c r="F29" s="97" t="str">
        <f>Modelbaseline!F29</f>
        <v>Tissue and other creped plus sanitary</v>
      </c>
      <c r="G29" s="97" t="str">
        <f>Modelbaseline!G29</f>
        <v>pqsshare21gn |</v>
      </c>
      <c r="H29" s="97">
        <f>Modelbaseline!H29</f>
        <v>0.3240732</v>
      </c>
      <c r="N29" s="103">
        <f>(O29+O28)/$O$14</f>
        <v>0</v>
      </c>
      <c r="O29" s="167">
        <f>EPI!K23</f>
        <v>0</v>
      </c>
      <c r="P29" s="97">
        <v>12000</v>
      </c>
      <c r="Q29" s="107">
        <f t="shared" si="2"/>
        <v>1</v>
      </c>
      <c r="R29" s="115">
        <f t="shared" si="5"/>
        <v>44.37166424274979</v>
      </c>
    </row>
    <row r="30" spans="1:18" ht="12.75">
      <c r="A30" s="198">
        <v>-2.74999999999999</v>
      </c>
      <c r="B30" s="99">
        <f t="shared" si="3"/>
        <v>151.11097255474405</v>
      </c>
      <c r="C30" s="103">
        <f t="shared" si="4"/>
        <v>0.9970202367649453</v>
      </c>
      <c r="D30" s="102">
        <f t="shared" si="0"/>
        <v>0.0029797632350546666</v>
      </c>
      <c r="E30" s="105">
        <f t="shared" si="1"/>
        <v>1</v>
      </c>
      <c r="F30" s="97" t="str">
        <f>Modelbaseline!F30</f>
        <v>Unbleached kraft packaging and industrial converting paperboard</v>
      </c>
      <c r="G30" s="97">
        <f>Modelbaseline!G30</f>
        <v>0</v>
      </c>
      <c r="H30" s="97">
        <f>Modelbaseline!H30</f>
        <v>0</v>
      </c>
      <c r="N30" s="103"/>
      <c r="O30" s="167">
        <f>EPI!K24</f>
        <v>0</v>
      </c>
      <c r="P30" s="97">
        <v>12500</v>
      </c>
      <c r="Q30" s="107">
        <f t="shared" si="2"/>
        <v>1</v>
      </c>
      <c r="R30" s="115">
        <f t="shared" si="5"/>
        <v>46.220483586197695</v>
      </c>
    </row>
    <row r="31" spans="1:18" ht="12.75">
      <c r="A31" s="198">
        <v>-2.73999999999999</v>
      </c>
      <c r="B31" s="99">
        <f t="shared" si="3"/>
        <v>151.5926279617902</v>
      </c>
      <c r="C31" s="103">
        <f t="shared" si="4"/>
        <v>0.9969280407813494</v>
      </c>
      <c r="D31" s="102">
        <f t="shared" si="0"/>
        <v>0.003071959218650555</v>
      </c>
      <c r="E31" s="105">
        <f t="shared" si="1"/>
        <v>1</v>
      </c>
      <c r="F31" s="97" t="str">
        <f>Modelbaseline!F31</f>
        <v>Bleached packaging and industrial converting paperboard</v>
      </c>
      <c r="G31" s="97" t="str">
        <f>Modelbaseline!G31</f>
        <v>pqsshare30 |</v>
      </c>
      <c r="H31" s="97">
        <f>Modelbaseline!H31</f>
        <v>0.1714758</v>
      </c>
      <c r="N31" s="103">
        <f>O31/$O$14</f>
        <v>0</v>
      </c>
      <c r="O31" s="167">
        <f>EPI!K25</f>
        <v>0</v>
      </c>
      <c r="P31" s="97">
        <v>13000</v>
      </c>
      <c r="Q31" s="107">
        <f t="shared" si="2"/>
        <v>1</v>
      </c>
      <c r="R31" s="115">
        <f t="shared" si="5"/>
        <v>48.0693029296456</v>
      </c>
    </row>
    <row r="32" spans="1:18" ht="12.75">
      <c r="A32" s="198">
        <v>-2.72999999999999</v>
      </c>
      <c r="B32" s="99">
        <f t="shared" si="3"/>
        <v>152.07581861096483</v>
      </c>
      <c r="C32" s="103">
        <f t="shared" si="4"/>
        <v>0.9968332837226421</v>
      </c>
      <c r="D32" s="102">
        <f t="shared" si="0"/>
        <v>0.0031667162773578728</v>
      </c>
      <c r="E32" s="105">
        <f t="shared" si="1"/>
        <v>1</v>
      </c>
      <c r="F32" s="97" t="str">
        <f>Modelbaseline!F32</f>
        <v>Semi-chemical, including corrugating medium (&gt;75% virgin)</v>
      </c>
      <c r="G32" s="97">
        <f>Modelbaseline!G32</f>
        <v>0</v>
      </c>
      <c r="H32" s="97">
        <f>Modelbaseline!H32</f>
        <v>0</v>
      </c>
      <c r="N32" s="103"/>
      <c r="O32" s="167">
        <f>EPI!K26</f>
        <v>0</v>
      </c>
      <c r="P32" s="97">
        <v>13500</v>
      </c>
      <c r="Q32" s="107">
        <f t="shared" si="2"/>
        <v>1</v>
      </c>
      <c r="R32" s="115">
        <f t="shared" si="5"/>
        <v>49.91812227309351</v>
      </c>
    </row>
    <row r="33" spans="1:18" ht="12.75">
      <c r="A33" s="198">
        <v>-2.71999999999999</v>
      </c>
      <c r="B33" s="99">
        <f t="shared" si="3"/>
        <v>152.56054939574227</v>
      </c>
      <c r="C33" s="103">
        <f t="shared" si="4"/>
        <v>0.9967359041841086</v>
      </c>
      <c r="D33" s="102">
        <f t="shared" si="0"/>
        <v>0.003264095815891377</v>
      </c>
      <c r="E33" s="105">
        <f t="shared" si="1"/>
        <v>1</v>
      </c>
      <c r="F33" s="97" t="str">
        <f>Modelbaseline!F33</f>
        <v>Recycled paperboard</v>
      </c>
      <c r="G33" s="97">
        <f>Modelbaseline!G33</f>
        <v>0</v>
      </c>
      <c r="H33" s="97">
        <f>Modelbaseline!H33</f>
        <v>0</v>
      </c>
      <c r="N33" s="103"/>
      <c r="O33" s="167">
        <f>EPI!K27</f>
        <v>0</v>
      </c>
      <c r="P33" s="97">
        <v>14000</v>
      </c>
      <c r="Q33" s="107">
        <f t="shared" si="2"/>
        <v>1</v>
      </c>
      <c r="R33" s="115">
        <f t="shared" si="5"/>
        <v>51.766941616541416</v>
      </c>
    </row>
    <row r="34" spans="1:18" ht="12.75">
      <c r="A34" s="198">
        <v>-2.70999999999999</v>
      </c>
      <c r="B34" s="99">
        <f t="shared" si="3"/>
        <v>153.0468252251945</v>
      </c>
      <c r="C34" s="103">
        <f t="shared" si="4"/>
        <v>0.9966358395933307</v>
      </c>
      <c r="D34" s="102">
        <f t="shared" si="0"/>
        <v>0.0033641604066693143</v>
      </c>
      <c r="E34" s="105">
        <f t="shared" si="1"/>
        <v>1</v>
      </c>
      <c r="G34" s="97" t="str">
        <f>Modelbaseline!G34</f>
        <v>pt_dummy |</v>
      </c>
      <c r="H34" s="97">
        <f>Modelbaseline!H34</f>
        <v>0.1108553</v>
      </c>
      <c r="N34" s="97">
        <f>O34</f>
        <v>1</v>
      </c>
      <c r="O34" s="97">
        <f>IF(EPI!K36="yes",1,0)</f>
        <v>1</v>
      </c>
      <c r="P34" s="97">
        <v>14500</v>
      </c>
      <c r="Q34" s="107">
        <f t="shared" si="2"/>
        <v>1</v>
      </c>
      <c r="R34" s="115">
        <f t="shared" si="5"/>
        <v>53.61576095998932</v>
      </c>
    </row>
    <row r="35" spans="1:18" ht="12.75">
      <c r="A35" s="198">
        <v>-2.69999999999999</v>
      </c>
      <c r="B35" s="99">
        <f t="shared" si="3"/>
        <v>153.53465102404084</v>
      </c>
      <c r="C35" s="103">
        <f t="shared" si="4"/>
        <v>0.9965330261969593</v>
      </c>
      <c r="D35" s="102">
        <f t="shared" si="0"/>
        <v>0.0034669738030407293</v>
      </c>
      <c r="E35" s="105">
        <f t="shared" si="1"/>
        <v>1</v>
      </c>
      <c r="G35" s="97" t="str">
        <f>Modelbaseline!G35</f>
        <v>_cons |</v>
      </c>
      <c r="H35" s="97">
        <f>Modelbaseline!H35</f>
        <v>5.782308</v>
      </c>
      <c r="N35" s="97">
        <v>1</v>
      </c>
      <c r="P35" s="97">
        <v>15000</v>
      </c>
      <c r="Q35" s="107">
        <f t="shared" si="2"/>
        <v>1</v>
      </c>
      <c r="R35" s="115">
        <f t="shared" si="5"/>
        <v>55.46458030343723</v>
      </c>
    </row>
    <row r="36" spans="1:18" ht="12.75">
      <c r="A36" s="198">
        <v>-2.68999999999999</v>
      </c>
      <c r="B36" s="99">
        <f t="shared" si="3"/>
        <v>154.02403173269775</v>
      </c>
      <c r="C36" s="103">
        <f t="shared" si="4"/>
        <v>0.9964273990476001</v>
      </c>
      <c r="D36" s="102">
        <f t="shared" si="0"/>
        <v>0.0035726009523998625</v>
      </c>
      <c r="E36" s="105">
        <f t="shared" si="1"/>
        <v>1</v>
      </c>
      <c r="F36" s="97" t="str">
        <f>Modelbaseline!F36</f>
        <v>Chlorine compounds</v>
      </c>
      <c r="G36" s="97" t="str">
        <f>Modelbaseline!G36</f>
        <v>totclshare |</v>
      </c>
      <c r="H36" s="97">
        <f>Modelbaseline!H36</f>
        <v>0.0469367</v>
      </c>
      <c r="N36" s="116">
        <f>(O36/$O$14)*100</f>
        <v>0</v>
      </c>
      <c r="O36" s="116">
        <f>EPI!K34</f>
        <v>0</v>
      </c>
      <c r="P36" s="97">
        <v>15500</v>
      </c>
      <c r="Q36" s="107">
        <f t="shared" si="2"/>
        <v>1</v>
      </c>
      <c r="R36" s="115">
        <f t="shared" si="5"/>
        <v>57.31339964688514</v>
      </c>
    </row>
    <row r="37" spans="1:18" ht="12.75">
      <c r="A37" s="198">
        <v>-2.67999999999999</v>
      </c>
      <c r="B37" s="99">
        <f t="shared" si="3"/>
        <v>154.51497230732906</v>
      </c>
      <c r="C37" s="103">
        <f t="shared" si="4"/>
        <v>0.9963188919908249</v>
      </c>
      <c r="D37" s="102">
        <f t="shared" si="0"/>
        <v>0.0036811080091750936</v>
      </c>
      <c r="E37" s="105">
        <f t="shared" si="1"/>
        <v>1</v>
      </c>
      <c r="F37" s="97" t="str">
        <f>Modelbaseline!F37</f>
        <v>Wood chips</v>
      </c>
      <c r="G37" s="97" t="str">
        <f>Modelbaseline!G37</f>
        <v>chipshare2 |</v>
      </c>
      <c r="H37" s="97">
        <f>Modelbaseline!H37</f>
        <v>0.1107881</v>
      </c>
      <c r="N37" s="116">
        <f>(O37/2.6)/$O$14</f>
        <v>0</v>
      </c>
      <c r="O37" s="116">
        <f>EPI!K32</f>
        <v>0</v>
      </c>
      <c r="P37" s="97">
        <v>16000</v>
      </c>
      <c r="Q37" s="107">
        <f t="shared" si="2"/>
        <v>1</v>
      </c>
      <c r="R37" s="115">
        <f t="shared" si="5"/>
        <v>59.162218990333045</v>
      </c>
    </row>
    <row r="38" spans="1:18" ht="12.75">
      <c r="A38" s="198">
        <v>-2.66999999999999</v>
      </c>
      <c r="B38" s="99">
        <f t="shared" si="3"/>
        <v>155.00747771989566</v>
      </c>
      <c r="C38" s="103">
        <f t="shared" si="4"/>
        <v>0.9962074376523145</v>
      </c>
      <c r="D38" s="102">
        <f t="shared" si="0"/>
        <v>0.0037925623476855463</v>
      </c>
      <c r="E38" s="105">
        <f t="shared" si="1"/>
        <v>1</v>
      </c>
      <c r="F38" s="97" t="str">
        <f>Modelbaseline!F38</f>
        <v>Sodium hydroxide</v>
      </c>
      <c r="G38" s="97" t="str">
        <f>Modelbaseline!G38</f>
        <v>inaohshare |</v>
      </c>
      <c r="H38" s="97">
        <f>Modelbaseline!H38</f>
        <v>0.0903707</v>
      </c>
      <c r="N38" s="116">
        <f>(O38/$O$14)*100</f>
        <v>0</v>
      </c>
      <c r="O38" s="116">
        <f>EPI!K35</f>
        <v>0</v>
      </c>
      <c r="P38" s="97">
        <v>16500</v>
      </c>
      <c r="Q38" s="107">
        <f t="shared" si="2"/>
        <v>1</v>
      </c>
      <c r="R38" s="115">
        <f t="shared" si="5"/>
        <v>61.01103833378095</v>
      </c>
    </row>
    <row r="39" spans="1:18" ht="12.75">
      <c r="A39" s="198">
        <v>-2.65999999999999</v>
      </c>
      <c r="B39" s="99">
        <f t="shared" si="3"/>
        <v>155.50155295820653</v>
      </c>
      <c r="C39" s="103">
        <f t="shared" si="4"/>
        <v>0.9960929674251471</v>
      </c>
      <c r="D39" s="102">
        <f t="shared" si="0"/>
        <v>0.00390703257485292</v>
      </c>
      <c r="E39" s="105">
        <f t="shared" si="1"/>
        <v>1</v>
      </c>
      <c r="F39" s="97" t="str">
        <f>Modelbaseline!F39</f>
        <v>Softwood (share of total fiber)</v>
      </c>
      <c r="G39" s="97" t="str">
        <f>Modelbaseline!G39</f>
        <v>softshare |</v>
      </c>
      <c r="H39" s="97">
        <f>Modelbaseline!H39</f>
        <v>0.2061759</v>
      </c>
      <c r="N39" s="116">
        <f>O39</f>
        <v>0</v>
      </c>
      <c r="O39" s="364">
        <f>EPI!K33/100</f>
        <v>0</v>
      </c>
      <c r="P39" s="97">
        <v>17000</v>
      </c>
      <c r="Q39" s="107">
        <f t="shared" si="2"/>
        <v>1</v>
      </c>
      <c r="R39" s="115">
        <f t="shared" si="5"/>
        <v>62.85985767722886</v>
      </c>
    </row>
    <row r="40" spans="1:18" ht="12.75">
      <c r="A40" s="198">
        <v>-2.64999999999999</v>
      </c>
      <c r="B40" s="99">
        <f t="shared" si="3"/>
        <v>155.9972030259689</v>
      </c>
      <c r="C40" s="103">
        <f t="shared" si="4"/>
        <v>0.9959754114572416</v>
      </c>
      <c r="D40" s="102">
        <f t="shared" si="0"/>
        <v>0.004024588542758445</v>
      </c>
      <c r="E40" s="105">
        <f t="shared" si="1"/>
        <v>1</v>
      </c>
      <c r="F40" s="361" t="s">
        <v>126</v>
      </c>
      <c r="O40" s="116">
        <f>EPI!K28</f>
        <v>1</v>
      </c>
      <c r="P40" s="97">
        <v>17500</v>
      </c>
      <c r="Q40" s="107">
        <f t="shared" si="2"/>
        <v>1</v>
      </c>
      <c r="R40" s="115">
        <f t="shared" si="5"/>
        <v>64.70867702067677</v>
      </c>
    </row>
    <row r="41" spans="1:18" ht="12.75">
      <c r="A41" s="198">
        <v>-2.63999999999999</v>
      </c>
      <c r="B41" s="99">
        <f t="shared" si="3"/>
        <v>156.49443294283887</v>
      </c>
      <c r="C41" s="103">
        <f t="shared" si="4"/>
        <v>0.9958546986389638</v>
      </c>
      <c r="D41" s="102">
        <f t="shared" si="0"/>
        <v>0.004145301361036191</v>
      </c>
      <c r="E41" s="105">
        <f t="shared" si="1"/>
        <v>1</v>
      </c>
      <c r="P41" s="97">
        <v>18000</v>
      </c>
      <c r="Q41" s="107">
        <f t="shared" si="2"/>
        <v>1</v>
      </c>
      <c r="R41" s="115">
        <f t="shared" si="5"/>
        <v>66.55749636412469</v>
      </c>
    </row>
    <row r="42" spans="1:18" ht="12.75">
      <c r="A42" s="198">
        <v>-2.62999999999999</v>
      </c>
      <c r="B42" s="99">
        <f t="shared" si="3"/>
        <v>156.9932477444725</v>
      </c>
      <c r="C42" s="103">
        <f t="shared" si="4"/>
        <v>0.9957307565909105</v>
      </c>
      <c r="D42" s="102">
        <f t="shared" si="0"/>
        <v>0.004269243409089518</v>
      </c>
      <c r="E42" s="105">
        <f t="shared" si="1"/>
        <v>1</v>
      </c>
      <c r="P42" s="97">
        <v>18500</v>
      </c>
      <c r="Q42" s="107">
        <f t="shared" si="2"/>
        <v>1</v>
      </c>
      <c r="R42" s="115">
        <f t="shared" si="5"/>
        <v>68.4063157075726</v>
      </c>
    </row>
    <row r="43" spans="1:18" ht="12.75">
      <c r="A43" s="198">
        <v>-2.61999999999999</v>
      </c>
      <c r="B43" s="99">
        <f t="shared" si="3"/>
        <v>157.4936524825763</v>
      </c>
      <c r="C43" s="103">
        <f t="shared" si="4"/>
        <v>0.9956035116518785</v>
      </c>
      <c r="D43" s="102">
        <f t="shared" si="0"/>
        <v>0.004396488348121452</v>
      </c>
      <c r="E43" s="105">
        <f t="shared" si="1"/>
        <v>1</v>
      </c>
      <c r="P43" s="97">
        <v>19000</v>
      </c>
      <c r="Q43" s="107">
        <f t="shared" si="2"/>
        <v>1</v>
      </c>
      <c r="R43" s="115">
        <f t="shared" si="5"/>
        <v>70.25513505102052</v>
      </c>
    </row>
    <row r="44" spans="1:18" ht="12.75">
      <c r="A44" s="198">
        <v>-2.60999999999999</v>
      </c>
      <c r="B44" s="99">
        <f t="shared" si="3"/>
        <v>157.995652224959</v>
      </c>
      <c r="C44" s="103">
        <f t="shared" si="4"/>
        <v>0.9954728888670326</v>
      </c>
      <c r="D44" s="102">
        <f t="shared" si="0"/>
        <v>0.004527111132967443</v>
      </c>
      <c r="E44" s="105">
        <f t="shared" si="1"/>
        <v>1</v>
      </c>
      <c r="P44" s="97">
        <v>19500</v>
      </c>
      <c r="Q44" s="107">
        <f t="shared" si="2"/>
        <v>1</v>
      </c>
      <c r="R44" s="115">
        <f t="shared" si="5"/>
        <v>72.10395439446843</v>
      </c>
    </row>
    <row r="45" spans="1:18" ht="12.75">
      <c r="A45" s="198">
        <v>-2.59999999999999</v>
      </c>
      <c r="B45" s="99">
        <f t="shared" si="3"/>
        <v>158.4992520555826</v>
      </c>
      <c r="C45" s="103">
        <f t="shared" si="4"/>
        <v>0.9953388119762812</v>
      </c>
      <c r="D45" s="102">
        <f t="shared" si="0"/>
        <v>0.004661188023718843</v>
      </c>
      <c r="E45" s="105">
        <f t="shared" si="1"/>
        <v>1</v>
      </c>
      <c r="P45" s="97">
        <v>20000</v>
      </c>
      <c r="Q45" s="107">
        <f t="shared" si="2"/>
        <v>1</v>
      </c>
      <c r="R45" s="115">
        <f t="shared" si="5"/>
        <v>73.95277373791635</v>
      </c>
    </row>
    <row r="46" spans="1:18" ht="12.75">
      <c r="A46" s="198">
        <v>-2.58999999999999</v>
      </c>
      <c r="B46" s="99">
        <f t="shared" si="3"/>
        <v>159.0044570746138</v>
      </c>
      <c r="C46" s="103">
        <f t="shared" si="4"/>
        <v>0.9952012034028737</v>
      </c>
      <c r="D46" s="102">
        <f t="shared" si="0"/>
        <v>0.004798796597126342</v>
      </c>
      <c r="E46" s="105">
        <f t="shared" si="1"/>
        <v>1</v>
      </c>
      <c r="P46" s="97">
        <v>20500</v>
      </c>
      <c r="Q46" s="107">
        <f t="shared" si="2"/>
        <v>1</v>
      </c>
      <c r="R46" s="115">
        <f t="shared" si="5"/>
        <v>75.80159308136426</v>
      </c>
    </row>
    <row r="47" spans="1:18" ht="12.75">
      <c r="A47" s="198">
        <v>-2.57999999999999</v>
      </c>
      <c r="B47" s="99">
        <f t="shared" si="3"/>
        <v>159.51127239847577</v>
      </c>
      <c r="C47" s="103">
        <f t="shared" si="4"/>
        <v>0.9950599842422292</v>
      </c>
      <c r="D47" s="102">
        <f t="shared" si="0"/>
        <v>0.00494001575777081</v>
      </c>
      <c r="E47" s="105">
        <f t="shared" si="1"/>
        <v>1</v>
      </c>
      <c r="P47" s="97">
        <v>21000</v>
      </c>
      <c r="Q47" s="107">
        <f t="shared" si="2"/>
        <v>1</v>
      </c>
      <c r="R47" s="115">
        <f t="shared" si="5"/>
        <v>77.65041242481217</v>
      </c>
    </row>
    <row r="48" spans="1:18" ht="12.75">
      <c r="A48" s="198">
        <v>-2.56999999999999</v>
      </c>
      <c r="B48" s="99">
        <f t="shared" si="3"/>
        <v>160.01970315989982</v>
      </c>
      <c r="C48" s="103">
        <f t="shared" si="4"/>
        <v>0.9949150742510088</v>
      </c>
      <c r="D48" s="102">
        <f t="shared" si="0"/>
        <v>0.00508492574899122</v>
      </c>
      <c r="E48" s="105">
        <f t="shared" si="1"/>
        <v>1</v>
      </c>
      <c r="P48" s="97">
        <v>21500</v>
      </c>
      <c r="Q48" s="107">
        <f t="shared" si="2"/>
        <v>1</v>
      </c>
      <c r="R48" s="115">
        <f t="shared" si="5"/>
        <v>79.49923176826009</v>
      </c>
    </row>
    <row r="49" spans="1:18" ht="12.75">
      <c r="A49" s="198">
        <v>-2.55999999999999</v>
      </c>
      <c r="B49" s="99">
        <f t="shared" si="3"/>
        <v>160.5297545079777</v>
      </c>
      <c r="C49" s="103">
        <f t="shared" si="4"/>
        <v>0.9947663918364441</v>
      </c>
      <c r="D49" s="102">
        <f t="shared" si="0"/>
        <v>0.005233608163555892</v>
      </c>
      <c r="E49" s="105">
        <f t="shared" si="1"/>
        <v>1</v>
      </c>
      <c r="P49" s="97">
        <v>22000</v>
      </c>
      <c r="Q49" s="107">
        <f t="shared" si="2"/>
        <v>1</v>
      </c>
      <c r="R49" s="115">
        <f t="shared" si="5"/>
        <v>81.348051111708</v>
      </c>
    </row>
    <row r="50" spans="1:18" ht="12.75">
      <c r="A50" s="198">
        <v>-2.54999999999999</v>
      </c>
      <c r="B50" s="99">
        <f t="shared" si="3"/>
        <v>161.04143160821312</v>
      </c>
      <c r="C50" s="103">
        <f t="shared" si="4"/>
        <v>0.9946138540459332</v>
      </c>
      <c r="D50" s="102">
        <f t="shared" si="0"/>
        <v>0.005386145954066834</v>
      </c>
      <c r="E50" s="105">
        <f t="shared" si="1"/>
        <v>1</v>
      </c>
      <c r="P50" s="97">
        <v>22500</v>
      </c>
      <c r="Q50" s="107">
        <f t="shared" si="2"/>
        <v>1</v>
      </c>
      <c r="R50" s="115">
        <f t="shared" si="5"/>
        <v>83.19687045515592</v>
      </c>
    </row>
    <row r="51" spans="1:18" ht="12.75">
      <c r="A51" s="198">
        <v>-2.53999999999999</v>
      </c>
      <c r="B51" s="99">
        <f t="shared" si="3"/>
        <v>161.55473964257473</v>
      </c>
      <c r="C51" s="103">
        <f t="shared" si="4"/>
        <v>0.9944573765569172</v>
      </c>
      <c r="D51" s="102">
        <f t="shared" si="0"/>
        <v>0.0055426234430827614</v>
      </c>
      <c r="E51" s="105">
        <f t="shared" si="1"/>
        <v>1</v>
      </c>
      <c r="P51" s="97">
        <v>23000</v>
      </c>
      <c r="Q51" s="107">
        <f t="shared" si="2"/>
        <v>1</v>
      </c>
      <c r="R51" s="115">
        <f t="shared" si="5"/>
        <v>85.04568979860383</v>
      </c>
    </row>
    <row r="52" spans="1:18" ht="12.75">
      <c r="A52" s="198">
        <v>-2.52999999999999</v>
      </c>
      <c r="B52" s="99">
        <f t="shared" si="3"/>
        <v>162.0696838095484</v>
      </c>
      <c r="C52" s="103">
        <f t="shared" si="4"/>
        <v>0.9942968736670491</v>
      </c>
      <c r="D52" s="102">
        <f t="shared" si="0"/>
        <v>0.005703126332950892</v>
      </c>
      <c r="E52" s="105">
        <f t="shared" si="1"/>
        <v>1</v>
      </c>
      <c r="P52" s="97">
        <v>23500</v>
      </c>
      <c r="Q52" s="107">
        <f t="shared" si="2"/>
        <v>1</v>
      </c>
      <c r="R52" s="115">
        <f t="shared" si="5"/>
        <v>86.89450914205175</v>
      </c>
    </row>
    <row r="53" spans="1:18" ht="12.75">
      <c r="A53" s="198">
        <v>-2.51999999999999</v>
      </c>
      <c r="B53" s="99">
        <f t="shared" si="3"/>
        <v>162.58626932418963</v>
      </c>
      <c r="C53" s="103">
        <f t="shared" si="4"/>
        <v>0.9941322582846672</v>
      </c>
      <c r="D53" s="102">
        <f t="shared" si="0"/>
        <v>0.005867741715332775</v>
      </c>
      <c r="E53" s="105">
        <f t="shared" si="1"/>
        <v>1</v>
      </c>
      <c r="P53" s="97">
        <v>24000</v>
      </c>
      <c r="Q53" s="107">
        <f t="shared" si="2"/>
        <v>1</v>
      </c>
      <c r="R53" s="115">
        <f t="shared" si="5"/>
        <v>88.74332848549966</v>
      </c>
    </row>
    <row r="54" spans="1:18" ht="12.75">
      <c r="A54" s="198">
        <v>-2.50999999999999</v>
      </c>
      <c r="B54" s="99">
        <f t="shared" si="3"/>
        <v>163.10450141817665</v>
      </c>
      <c r="C54" s="103">
        <f t="shared" si="4"/>
        <v>0.9939634419195872</v>
      </c>
      <c r="D54" s="102">
        <f t="shared" si="0"/>
        <v>0.006036558080412813</v>
      </c>
      <c r="E54" s="105">
        <f t="shared" si="1"/>
        <v>1</v>
      </c>
      <c r="P54" s="97">
        <v>24500</v>
      </c>
      <c r="Q54" s="107">
        <f t="shared" si="2"/>
        <v>1</v>
      </c>
      <c r="R54" s="115">
        <f t="shared" si="5"/>
        <v>90.59214782894757</v>
      </c>
    </row>
    <row r="55" spans="1:18" ht="12.75">
      <c r="A55" s="198">
        <v>-2.49999999999999</v>
      </c>
      <c r="B55" s="99">
        <f t="shared" si="3"/>
        <v>163.62438533986338</v>
      </c>
      <c r="C55" s="103">
        <f t="shared" si="4"/>
        <v>0.9937903346742237</v>
      </c>
      <c r="D55" s="102">
        <f t="shared" si="0"/>
        <v>0.00620966532577627</v>
      </c>
      <c r="E55" s="105">
        <f t="shared" si="1"/>
        <v>1</v>
      </c>
      <c r="P55" s="97">
        <v>25000</v>
      </c>
      <c r="Q55" s="107">
        <f t="shared" si="2"/>
        <v>1</v>
      </c>
      <c r="R55" s="115">
        <f t="shared" si="5"/>
        <v>92.44096717239549</v>
      </c>
    </row>
    <row r="56" spans="1:18" ht="12.75">
      <c r="A56" s="198">
        <v>-2.48999999999999</v>
      </c>
      <c r="B56" s="99">
        <f t="shared" si="3"/>
        <v>164.14592635433203</v>
      </c>
      <c r="C56" s="103">
        <f t="shared" si="4"/>
        <v>0.9936128452350567</v>
      </c>
      <c r="D56" s="102">
        <f t="shared" si="0"/>
        <v>0.006387154764943337</v>
      </c>
      <c r="E56" s="105">
        <f t="shared" si="1"/>
        <v>1</v>
      </c>
      <c r="P56" s="97">
        <v>25500</v>
      </c>
      <c r="Q56" s="107">
        <f t="shared" si="2"/>
        <v>1</v>
      </c>
      <c r="R56" s="115">
        <f t="shared" si="5"/>
        <v>94.2897865158434</v>
      </c>
    </row>
    <row r="57" spans="1:18" ht="12.75">
      <c r="A57" s="198">
        <v>-2.47999999999999</v>
      </c>
      <c r="B57" s="99">
        <f t="shared" si="3"/>
        <v>164.66912974344743</v>
      </c>
      <c r="C57" s="103">
        <f t="shared" si="4"/>
        <v>0.9934308808644531</v>
      </c>
      <c r="D57" s="102">
        <f t="shared" si="0"/>
        <v>0.006569119135546919</v>
      </c>
      <c r="E57" s="105">
        <f t="shared" si="1"/>
        <v>1</v>
      </c>
      <c r="P57" s="97">
        <v>26000</v>
      </c>
      <c r="Q57" s="107">
        <f t="shared" si="2"/>
        <v>1</v>
      </c>
      <c r="R57" s="115">
        <f t="shared" si="5"/>
        <v>96.13860585929132</v>
      </c>
    </row>
    <row r="58" spans="1:18" ht="12.75">
      <c r="A58" s="198">
        <v>-2.46999999999999</v>
      </c>
      <c r="B58" s="99">
        <f t="shared" si="3"/>
        <v>165.19400080590972</v>
      </c>
      <c r="C58" s="103">
        <f t="shared" si="4"/>
        <v>0.9932443473928592</v>
      </c>
      <c r="D58" s="102">
        <f t="shared" si="0"/>
        <v>0.0067556526071408385</v>
      </c>
      <c r="E58" s="105">
        <f t="shared" si="1"/>
        <v>1</v>
      </c>
      <c r="P58" s="97">
        <v>26500</v>
      </c>
      <c r="Q58" s="107">
        <f t="shared" si="2"/>
        <v>1</v>
      </c>
      <c r="R58" s="115">
        <f t="shared" si="5"/>
        <v>97.98742520273923</v>
      </c>
    </row>
    <row r="59" spans="1:18" ht="12.75">
      <c r="A59" s="198">
        <v>-2.45999999999999</v>
      </c>
      <c r="B59" s="99">
        <f t="shared" si="3"/>
        <v>165.7205448573083</v>
      </c>
      <c r="C59" s="103">
        <f t="shared" si="4"/>
        <v>0.9930531492113756</v>
      </c>
      <c r="D59" s="102">
        <f t="shared" si="0"/>
        <v>0.006946850788624448</v>
      </c>
      <c r="E59" s="105">
        <f t="shared" si="1"/>
        <v>1</v>
      </c>
      <c r="P59" s="97">
        <v>27000</v>
      </c>
      <c r="Q59" s="107">
        <f t="shared" si="2"/>
        <v>1</v>
      </c>
      <c r="R59" s="115">
        <f t="shared" si="5"/>
        <v>99.83624454618715</v>
      </c>
    </row>
    <row r="60" spans="1:18" ht="12.75">
      <c r="A60" s="198">
        <v>-2.44999999999999</v>
      </c>
      <c r="B60" s="99">
        <f t="shared" si="3"/>
        <v>166.24876723017564</v>
      </c>
      <c r="C60" s="103">
        <f t="shared" si="4"/>
        <v>0.9928571892647284</v>
      </c>
      <c r="D60" s="102">
        <f t="shared" si="0"/>
        <v>0.007142810735271565</v>
      </c>
      <c r="E60" s="105">
        <f t="shared" si="1"/>
        <v>1</v>
      </c>
      <c r="P60" s="97">
        <v>27500</v>
      </c>
      <c r="Q60" s="107">
        <f t="shared" si="2"/>
        <v>1</v>
      </c>
      <c r="R60" s="115">
        <f t="shared" si="5"/>
        <v>101.68506388963506</v>
      </c>
    </row>
    <row r="61" spans="1:18" ht="12.75">
      <c r="A61" s="198">
        <v>-2.43999999999999</v>
      </c>
      <c r="B61" s="99">
        <f t="shared" si="3"/>
        <v>166.77867327404127</v>
      </c>
      <c r="C61" s="103">
        <f t="shared" si="4"/>
        <v>0.9926563690446515</v>
      </c>
      <c r="D61" s="102">
        <f t="shared" si="0"/>
        <v>0.007343630955348512</v>
      </c>
      <c r="E61" s="105">
        <f t="shared" si="1"/>
        <v>1</v>
      </c>
      <c r="P61" s="97">
        <v>28000</v>
      </c>
      <c r="Q61" s="107">
        <f t="shared" si="2"/>
        <v>1</v>
      </c>
      <c r="R61" s="115">
        <f t="shared" si="5"/>
        <v>103.53388323308297</v>
      </c>
    </row>
    <row r="62" spans="1:18" ht="12.75">
      <c r="A62" s="198">
        <v>-2.42999999999999</v>
      </c>
      <c r="B62" s="99">
        <f t="shared" si="3"/>
        <v>167.31026835548613</v>
      </c>
      <c r="C62" s="103">
        <f t="shared" si="4"/>
        <v>0.9924505885836906</v>
      </c>
      <c r="D62" s="102">
        <f t="shared" si="0"/>
        <v>0.007549411416309382</v>
      </c>
      <c r="E62" s="105">
        <f t="shared" si="1"/>
        <v>1</v>
      </c>
      <c r="P62" s="97">
        <v>28500</v>
      </c>
      <c r="Q62" s="107">
        <f t="shared" si="2"/>
        <v>1</v>
      </c>
      <c r="R62" s="115">
        <f t="shared" si="5"/>
        <v>105.38270257653089</v>
      </c>
    </row>
    <row r="63" spans="1:18" ht="12.75">
      <c r="A63" s="198">
        <v>-2.41999999999999</v>
      </c>
      <c r="B63" s="99">
        <f t="shared" si="3"/>
        <v>167.84355785819625</v>
      </c>
      <c r="C63" s="103">
        <f t="shared" si="4"/>
        <v>0.9922397464494461</v>
      </c>
      <c r="D63" s="102">
        <f t="shared" si="0"/>
        <v>0.007760253550553875</v>
      </c>
      <c r="E63" s="105">
        <f t="shared" si="1"/>
        <v>1</v>
      </c>
      <c r="P63" s="97">
        <v>29000</v>
      </c>
      <c r="Q63" s="107">
        <f t="shared" si="2"/>
        <v>1</v>
      </c>
      <c r="R63" s="115">
        <f t="shared" si="5"/>
        <v>107.2315219199788</v>
      </c>
    </row>
    <row r="64" spans="1:18" ht="12.75">
      <c r="A64" s="198">
        <v>-2.40999999999999</v>
      </c>
      <c r="B64" s="99">
        <f t="shared" si="3"/>
        <v>168.3785471830183</v>
      </c>
      <c r="C64" s="103">
        <f t="shared" si="4"/>
        <v>0.992023739739266</v>
      </c>
      <c r="D64" s="102">
        <f t="shared" si="0"/>
        <v>0.007976260260733947</v>
      </c>
      <c r="E64" s="105">
        <f t="shared" si="1"/>
        <v>1</v>
      </c>
      <c r="P64" s="97">
        <v>29500</v>
      </c>
      <c r="Q64" s="107">
        <f t="shared" si="2"/>
        <v>1</v>
      </c>
      <c r="R64" s="115">
        <f t="shared" si="5"/>
        <v>109.08034126342672</v>
      </c>
    </row>
    <row r="65" spans="1:18" ht="12.75">
      <c r="A65" s="198">
        <v>-2.39999999999999</v>
      </c>
      <c r="B65" s="99">
        <f t="shared" si="3"/>
        <v>168.91524174801356</v>
      </c>
      <c r="C65" s="103">
        <f t="shared" si="4"/>
        <v>0.9918024640754036</v>
      </c>
      <c r="D65" s="102">
        <f t="shared" si="0"/>
        <v>0.008197535924596377</v>
      </c>
      <c r="E65" s="105">
        <f t="shared" si="1"/>
        <v>1</v>
      </c>
      <c r="P65" s="97">
        <v>30000</v>
      </c>
      <c r="Q65" s="107">
        <f t="shared" si="2"/>
        <v>1</v>
      </c>
      <c r="R65" s="115">
        <f t="shared" si="5"/>
        <v>110.92916060687463</v>
      </c>
    </row>
    <row r="66" spans="1:18" ht="12.75">
      <c r="A66" s="198">
        <v>-2.38999999999999</v>
      </c>
      <c r="B66" s="99">
        <f t="shared" si="3"/>
        <v>169.453646988513</v>
      </c>
      <c r="C66" s="103">
        <f t="shared" si="4"/>
        <v>0.991575813600654</v>
      </c>
      <c r="D66" s="102">
        <f t="shared" si="0"/>
        <v>0.008424186399345945</v>
      </c>
      <c r="E66" s="105">
        <f t="shared" si="1"/>
        <v>1</v>
      </c>
      <c r="P66" s="97">
        <v>30500</v>
      </c>
      <c r="Q66" s="107">
        <f t="shared" si="2"/>
        <v>1</v>
      </c>
      <c r="R66" s="115">
        <f t="shared" si="5"/>
        <v>112.77797995032255</v>
      </c>
    </row>
    <row r="67" spans="1:18" ht="12.75">
      <c r="A67" s="198">
        <v>-2.37999999999999</v>
      </c>
      <c r="B67" s="99">
        <f t="shared" si="3"/>
        <v>169.99376835717246</v>
      </c>
      <c r="C67" s="103">
        <f t="shared" si="4"/>
        <v>0.9913436809744832</v>
      </c>
      <c r="D67" s="102">
        <f t="shared" si="0"/>
        <v>0.008656319025516779</v>
      </c>
      <c r="E67" s="105">
        <f t="shared" si="1"/>
        <v>1</v>
      </c>
      <c r="P67" s="97">
        <v>31000</v>
      </c>
      <c r="Q67" s="107">
        <f t="shared" si="2"/>
        <v>1</v>
      </c>
      <c r="R67" s="115">
        <f t="shared" si="5"/>
        <v>114.62679929377046</v>
      </c>
    </row>
    <row r="68" spans="1:18" ht="12.75">
      <c r="A68" s="198">
        <v>-2.36999999999999</v>
      </c>
      <c r="B68" s="99">
        <f t="shared" si="3"/>
        <v>170.53561132402731</v>
      </c>
      <c r="C68" s="103">
        <f t="shared" si="4"/>
        <v>0.991105957369663</v>
      </c>
      <c r="D68" s="102">
        <f t="shared" si="0"/>
        <v>0.008894042630336996</v>
      </c>
      <c r="E68" s="105">
        <f t="shared" si="1"/>
        <v>1</v>
      </c>
      <c r="P68" s="97">
        <v>31500</v>
      </c>
      <c r="Q68" s="107">
        <f t="shared" si="2"/>
        <v>1</v>
      </c>
      <c r="R68" s="115">
        <f t="shared" si="5"/>
        <v>116.47561863721837</v>
      </c>
    </row>
    <row r="69" spans="1:18" ht="12.75">
      <c r="A69" s="198">
        <v>-2.35999999999999</v>
      </c>
      <c r="B69" s="99">
        <f t="shared" si="3"/>
        <v>171.07918137654872</v>
      </c>
      <c r="C69" s="103">
        <f t="shared" si="4"/>
        <v>0.9908625324694271</v>
      </c>
      <c r="D69" s="102">
        <f aca="true" t="shared" si="6" ref="D69:D132">1-C69</f>
        <v>0.009137467530572874</v>
      </c>
      <c r="E69" s="105">
        <f aca="true" t="shared" si="7" ref="E69:E132">$P$3</f>
        <v>1</v>
      </c>
      <c r="P69" s="97">
        <v>32000</v>
      </c>
      <c r="Q69" s="107">
        <f aca="true" t="shared" si="8" ref="Q69:Q132">+$R$3</f>
        <v>1</v>
      </c>
      <c r="R69" s="115">
        <f t="shared" si="5"/>
        <v>118.32443798066629</v>
      </c>
    </row>
    <row r="70" spans="1:18" ht="12.75">
      <c r="A70" s="198">
        <v>-2.34999999999999</v>
      </c>
      <c r="B70" s="99">
        <f aca="true" t="shared" si="9" ref="B70:B133">EXP(A70*SQRT($H$10)+SUMPRODUCT($H$20:$H$39,$N$20:$N$39))</f>
        <v>171.62448401969854</v>
      </c>
      <c r="C70" s="103">
        <f aca="true" t="shared" si="10" ref="C70:C133">1-(NORMDIST(A70*SQRT($H$10),0,SQRT($H$10),TRUE))</f>
        <v>0.9906132944651612</v>
      </c>
      <c r="D70" s="102">
        <f t="shared" si="6"/>
        <v>0.00938670553483878</v>
      </c>
      <c r="E70" s="105">
        <f t="shared" si="7"/>
        <v>1</v>
      </c>
      <c r="P70" s="97">
        <v>32500</v>
      </c>
      <c r="Q70" s="107">
        <f t="shared" si="8"/>
        <v>1</v>
      </c>
      <c r="R70" s="115">
        <f t="shared" si="5"/>
        <v>120.1732573241142</v>
      </c>
    </row>
    <row r="71" spans="1:18" ht="12.75">
      <c r="A71" s="198">
        <v>-2.33999999999999</v>
      </c>
      <c r="B71" s="99">
        <f t="shared" si="9"/>
        <v>172.17152477598546</v>
      </c>
      <c r="C71" s="103">
        <f t="shared" si="10"/>
        <v>0.9903581300546415</v>
      </c>
      <c r="D71" s="102">
        <f t="shared" si="6"/>
        <v>0.009641869945358539</v>
      </c>
      <c r="E71" s="105">
        <f t="shared" si="7"/>
        <v>1</v>
      </c>
      <c r="P71" s="97">
        <v>33000</v>
      </c>
      <c r="Q71" s="107">
        <f t="shared" si="8"/>
        <v>1</v>
      </c>
      <c r="R71" s="115">
        <f t="shared" si="5"/>
        <v>122.02207666756212</v>
      </c>
    </row>
    <row r="72" spans="1:18" ht="12.75">
      <c r="A72" s="198">
        <v>-2.32999999999998</v>
      </c>
      <c r="B72" s="99">
        <f t="shared" si="9"/>
        <v>172.7203091855212</v>
      </c>
      <c r="C72" s="103">
        <f t="shared" si="10"/>
        <v>0.9900969244408352</v>
      </c>
      <c r="D72" s="102">
        <f t="shared" si="6"/>
        <v>0.009903075559164809</v>
      </c>
      <c r="E72" s="105">
        <f t="shared" si="7"/>
        <v>1</v>
      </c>
      <c r="P72" s="97">
        <v>33500</v>
      </c>
      <c r="Q72" s="107">
        <f t="shared" si="8"/>
        <v>1</v>
      </c>
      <c r="R72" s="115">
        <f aca="true" t="shared" si="11" ref="R72:R135">R71+$R$6</f>
        <v>123.87089601101003</v>
      </c>
    </row>
    <row r="73" spans="1:18" ht="12.75">
      <c r="A73" s="198">
        <v>-2.31999999999999</v>
      </c>
      <c r="B73" s="99">
        <f t="shared" si="9"/>
        <v>173.27084280607386</v>
      </c>
      <c r="C73" s="103">
        <f t="shared" si="10"/>
        <v>0.9898295613312801</v>
      </c>
      <c r="D73" s="102">
        <f t="shared" si="6"/>
        <v>0.010170438668719917</v>
      </c>
      <c r="E73" s="105">
        <f t="shared" si="7"/>
        <v>1</v>
      </c>
      <c r="P73" s="97">
        <v>34000</v>
      </c>
      <c r="Q73" s="107">
        <f t="shared" si="8"/>
        <v>1</v>
      </c>
      <c r="R73" s="115">
        <f t="shared" si="11"/>
        <v>125.71971535445795</v>
      </c>
    </row>
    <row r="74" spans="1:18" ht="12.75">
      <c r="A74" s="198">
        <v>-2.30999999999998</v>
      </c>
      <c r="B74" s="99">
        <f t="shared" si="9"/>
        <v>173.8231312131308</v>
      </c>
      <c r="C74" s="103">
        <f t="shared" si="10"/>
        <v>0.9895559229380484</v>
      </c>
      <c r="D74" s="102">
        <f t="shared" si="6"/>
        <v>0.010444077061951607</v>
      </c>
      <c r="E74" s="105">
        <f t="shared" si="7"/>
        <v>1</v>
      </c>
      <c r="P74" s="97">
        <v>34500</v>
      </c>
      <c r="Q74" s="107">
        <f t="shared" si="8"/>
        <v>1</v>
      </c>
      <c r="R74" s="115">
        <f t="shared" si="11"/>
        <v>127.56853469790586</v>
      </c>
    </row>
    <row r="75" spans="1:18" ht="12.75">
      <c r="A75" s="198">
        <v>-2.29999999999998</v>
      </c>
      <c r="B75" s="99">
        <f t="shared" si="9"/>
        <v>174.37717999994652</v>
      </c>
      <c r="C75" s="103">
        <f t="shared" si="10"/>
        <v>0.9892758899783236</v>
      </c>
      <c r="D75" s="102">
        <f t="shared" si="6"/>
        <v>0.010724110021676392</v>
      </c>
      <c r="E75" s="105">
        <f t="shared" si="7"/>
        <v>1</v>
      </c>
      <c r="P75" s="97">
        <v>35000</v>
      </c>
      <c r="Q75" s="107">
        <f t="shared" si="8"/>
        <v>1</v>
      </c>
      <c r="R75" s="115">
        <f t="shared" si="11"/>
        <v>129.41735404135378</v>
      </c>
    </row>
    <row r="76" spans="1:18" ht="12.75">
      <c r="A76" s="198">
        <v>-2.28999999999998</v>
      </c>
      <c r="B76" s="99">
        <f t="shared" si="9"/>
        <v>174.9329947776061</v>
      </c>
      <c r="C76" s="103">
        <f t="shared" si="10"/>
        <v>0.988989341675588</v>
      </c>
      <c r="D76" s="102">
        <f t="shared" si="6"/>
        <v>0.011010658324411948</v>
      </c>
      <c r="E76" s="105">
        <f t="shared" si="7"/>
        <v>1</v>
      </c>
      <c r="P76" s="97">
        <v>35500</v>
      </c>
      <c r="Q76" s="107">
        <f t="shared" si="8"/>
        <v>1</v>
      </c>
      <c r="R76" s="115">
        <f t="shared" si="11"/>
        <v>131.26617338480168</v>
      </c>
    </row>
    <row r="77" spans="1:18" ht="12.75">
      <c r="A77" s="198">
        <v>-2.27999999999998</v>
      </c>
      <c r="B77" s="99">
        <f t="shared" si="9"/>
        <v>175.49058117507906</v>
      </c>
      <c r="C77" s="103">
        <f t="shared" si="10"/>
        <v>0.9886961557614466</v>
      </c>
      <c r="D77" s="102">
        <f t="shared" si="6"/>
        <v>0.011303844238553351</v>
      </c>
      <c r="E77" s="105">
        <f t="shared" si="7"/>
        <v>1</v>
      </c>
      <c r="P77" s="97">
        <v>36000</v>
      </c>
      <c r="Q77" s="107">
        <f t="shared" si="8"/>
        <v>1</v>
      </c>
      <c r="R77" s="115">
        <f t="shared" si="11"/>
        <v>133.11499272824958</v>
      </c>
    </row>
    <row r="78" spans="1:18" ht="12.75">
      <c r="A78" s="198">
        <v>-2.26999999999998</v>
      </c>
      <c r="B78" s="99">
        <f t="shared" si="9"/>
        <v>176.04994483927644</v>
      </c>
      <c r="C78" s="103">
        <f t="shared" si="10"/>
        <v>0.9883962084780958</v>
      </c>
      <c r="D78" s="102">
        <f t="shared" si="6"/>
        <v>0.011603791521904161</v>
      </c>
      <c r="E78" s="105">
        <f t="shared" si="7"/>
        <v>1</v>
      </c>
      <c r="P78" s="97">
        <v>36500</v>
      </c>
      <c r="Q78" s="107">
        <f t="shared" si="8"/>
        <v>1</v>
      </c>
      <c r="R78" s="115">
        <f t="shared" si="11"/>
        <v>134.96381207169748</v>
      </c>
    </row>
    <row r="79" spans="1:18" ht="12.75">
      <c r="A79" s="198">
        <v>-2.25999999999998</v>
      </c>
      <c r="B79" s="99">
        <f t="shared" si="9"/>
        <v>176.61109143510882</v>
      </c>
      <c r="C79" s="103">
        <f t="shared" si="10"/>
        <v>0.9880893745814523</v>
      </c>
      <c r="D79" s="102">
        <f t="shared" si="6"/>
        <v>0.011910625418547705</v>
      </c>
      <c r="E79" s="105">
        <f t="shared" si="7"/>
        <v>1</v>
      </c>
      <c r="P79" s="97">
        <v>37000</v>
      </c>
      <c r="Q79" s="107">
        <f t="shared" si="8"/>
        <v>1</v>
      </c>
      <c r="R79" s="115">
        <f t="shared" si="11"/>
        <v>136.81263141514538</v>
      </c>
    </row>
    <row r="80" spans="1:18" ht="12.75">
      <c r="A80" s="198">
        <v>-2.24999999999998</v>
      </c>
      <c r="B80" s="99">
        <f t="shared" si="9"/>
        <v>177.17402664554317</v>
      </c>
      <c r="C80" s="103">
        <f t="shared" si="10"/>
        <v>0.9877755273449547</v>
      </c>
      <c r="D80" s="102">
        <f t="shared" si="6"/>
        <v>0.012224472655045338</v>
      </c>
      <c r="E80" s="105">
        <f t="shared" si="7"/>
        <v>1</v>
      </c>
      <c r="P80" s="97">
        <v>37500</v>
      </c>
      <c r="Q80" s="107">
        <f t="shared" si="8"/>
        <v>1</v>
      </c>
      <c r="R80" s="115">
        <f t="shared" si="11"/>
        <v>138.66145075859328</v>
      </c>
    </row>
    <row r="81" spans="1:18" ht="12.75">
      <c r="A81" s="198">
        <v>-2.23999999999998</v>
      </c>
      <c r="B81" s="99">
        <f t="shared" si="9"/>
        <v>177.73875617166047</v>
      </c>
      <c r="C81" s="103">
        <f t="shared" si="10"/>
        <v>0.9874545385640527</v>
      </c>
      <c r="D81" s="102">
        <f t="shared" si="6"/>
        <v>0.012545461435947258</v>
      </c>
      <c r="E81" s="105">
        <f t="shared" si="7"/>
        <v>1</v>
      </c>
      <c r="P81" s="97">
        <v>38000</v>
      </c>
      <c r="Q81" s="107">
        <f t="shared" si="8"/>
        <v>1</v>
      </c>
      <c r="R81" s="115">
        <f t="shared" si="11"/>
        <v>140.51027010204118</v>
      </c>
    </row>
    <row r="82" spans="1:18" ht="12.75">
      <c r="A82" s="198">
        <v>-2.22999999999998</v>
      </c>
      <c r="B82" s="99">
        <f t="shared" si="9"/>
        <v>178.30528573271368</v>
      </c>
      <c r="C82" s="103">
        <f t="shared" si="10"/>
        <v>0.9871262785613973</v>
      </c>
      <c r="D82" s="102">
        <f t="shared" si="6"/>
        <v>0.012873721438602659</v>
      </c>
      <c r="E82" s="105">
        <f t="shared" si="7"/>
        <v>1</v>
      </c>
      <c r="P82" s="97">
        <v>38500</v>
      </c>
      <c r="Q82" s="107">
        <f t="shared" si="8"/>
        <v>1</v>
      </c>
      <c r="R82" s="115">
        <f t="shared" si="11"/>
        <v>142.35908944548908</v>
      </c>
    </row>
    <row r="83" spans="1:18" ht="12.75">
      <c r="A83" s="198">
        <v>-2.21999999999998</v>
      </c>
      <c r="B83" s="99">
        <f t="shared" si="9"/>
        <v>178.873621066185</v>
      </c>
      <c r="C83" s="103">
        <f t="shared" si="10"/>
        <v>0.9867906161927431</v>
      </c>
      <c r="D83" s="102">
        <f t="shared" si="6"/>
        <v>0.013209383807256891</v>
      </c>
      <c r="E83" s="105">
        <f t="shared" si="7"/>
        <v>1</v>
      </c>
      <c r="P83" s="97">
        <v>39000</v>
      </c>
      <c r="Q83" s="107">
        <f t="shared" si="8"/>
        <v>1</v>
      </c>
      <c r="R83" s="115">
        <f t="shared" si="11"/>
        <v>144.20790878893698</v>
      </c>
    </row>
    <row r="84" spans="1:18" ht="12.75">
      <c r="A84" s="198">
        <v>-2.20999999999998</v>
      </c>
      <c r="B84" s="99">
        <f t="shared" si="9"/>
        <v>179.44376792784482</v>
      </c>
      <c r="C84" s="103">
        <f t="shared" si="10"/>
        <v>0.9864474188535793</v>
      </c>
      <c r="D84" s="102">
        <f t="shared" si="6"/>
        <v>0.013552581146420661</v>
      </c>
      <c r="E84" s="105">
        <f t="shared" si="7"/>
        <v>1</v>
      </c>
      <c r="P84" s="97">
        <v>39500</v>
      </c>
      <c r="Q84" s="107">
        <f t="shared" si="8"/>
        <v>1</v>
      </c>
      <c r="R84" s="115">
        <f t="shared" si="11"/>
        <v>146.05672813238488</v>
      </c>
    </row>
    <row r="85" spans="1:18" ht="12.75">
      <c r="A85" s="198">
        <v>-2.19999999999998</v>
      </c>
      <c r="B85" s="99">
        <f t="shared" si="9"/>
        <v>180.01573209180964</v>
      </c>
      <c r="C85" s="103">
        <f t="shared" si="10"/>
        <v>0.9860965524865006</v>
      </c>
      <c r="D85" s="102">
        <f t="shared" si="6"/>
        <v>0.013903447513499367</v>
      </c>
      <c r="E85" s="105">
        <f t="shared" si="7"/>
        <v>1</v>
      </c>
      <c r="P85" s="97">
        <v>40000</v>
      </c>
      <c r="Q85" s="107">
        <f t="shared" si="8"/>
        <v>1</v>
      </c>
      <c r="R85" s="115">
        <f t="shared" si="11"/>
        <v>147.90554747583278</v>
      </c>
    </row>
    <row r="86" spans="1:18" ht="12.75">
      <c r="A86" s="198">
        <v>-2.18999999999998</v>
      </c>
      <c r="B86" s="99">
        <f t="shared" si="9"/>
        <v>180.5895193506004</v>
      </c>
      <c r="C86" s="103">
        <f t="shared" si="10"/>
        <v>0.9857378815893304</v>
      </c>
      <c r="D86" s="102">
        <f t="shared" si="6"/>
        <v>0.0142621184106696</v>
      </c>
      <c r="E86" s="105">
        <f t="shared" si="7"/>
        <v>1</v>
      </c>
      <c r="P86" s="97">
        <v>40500</v>
      </c>
      <c r="Q86" s="107">
        <f t="shared" si="8"/>
        <v>1</v>
      </c>
      <c r="R86" s="115">
        <f t="shared" si="11"/>
        <v>149.75436681928068</v>
      </c>
    </row>
    <row r="87" spans="1:18" ht="12.75">
      <c r="A87" s="198">
        <v>-2.17999999999998</v>
      </c>
      <c r="B87" s="99">
        <f t="shared" si="9"/>
        <v>181.16513551520137</v>
      </c>
      <c r="C87" s="103">
        <f t="shared" si="10"/>
        <v>0.98537126922401</v>
      </c>
      <c r="D87" s="102">
        <f t="shared" si="6"/>
        <v>0.014628730775990029</v>
      </c>
      <c r="E87" s="105">
        <f t="shared" si="7"/>
        <v>1</v>
      </c>
      <c r="P87" s="97">
        <v>41000</v>
      </c>
      <c r="Q87" s="107">
        <f t="shared" si="8"/>
        <v>1</v>
      </c>
      <c r="R87" s="115">
        <f t="shared" si="11"/>
        <v>151.60318616272858</v>
      </c>
    </row>
    <row r="88" spans="1:18" ht="12.75">
      <c r="A88" s="198">
        <v>-2.16999999999998</v>
      </c>
      <c r="B88" s="99">
        <f t="shared" si="9"/>
        <v>181.7425864151189</v>
      </c>
      <c r="C88" s="103">
        <f t="shared" si="10"/>
        <v>0.9849965770262671</v>
      </c>
      <c r="D88" s="102">
        <f t="shared" si="6"/>
        <v>0.015003422973732916</v>
      </c>
      <c r="E88" s="105">
        <f t="shared" si="7"/>
        <v>1</v>
      </c>
      <c r="P88" s="97">
        <v>41500</v>
      </c>
      <c r="Q88" s="107">
        <f t="shared" si="8"/>
        <v>1</v>
      </c>
      <c r="R88" s="115">
        <f t="shared" si="11"/>
        <v>153.45200550617648</v>
      </c>
    </row>
    <row r="89" spans="1:18" ht="12.75">
      <c r="A89" s="198">
        <v>-2.15999999999998</v>
      </c>
      <c r="B89" s="99">
        <f t="shared" si="9"/>
        <v>182.32187789844042</v>
      </c>
      <c r="C89" s="103">
        <f t="shared" si="10"/>
        <v>0.9846136652160737</v>
      </c>
      <c r="D89" s="102">
        <f t="shared" si="6"/>
        <v>0.015386334783926259</v>
      </c>
      <c r="E89" s="105">
        <f t="shared" si="7"/>
        <v>1</v>
      </c>
      <c r="P89" s="97">
        <v>42000</v>
      </c>
      <c r="Q89" s="107">
        <f t="shared" si="8"/>
        <v>1</v>
      </c>
      <c r="R89" s="115">
        <f t="shared" si="11"/>
        <v>155.30082484962438</v>
      </c>
    </row>
    <row r="90" spans="1:18" ht="12.75">
      <c r="A90" s="198">
        <v>-2.14999999999998</v>
      </c>
      <c r="B90" s="99">
        <f t="shared" si="9"/>
        <v>182.90301583189395</v>
      </c>
      <c r="C90" s="103">
        <f t="shared" si="10"/>
        <v>0.9842223926089086</v>
      </c>
      <c r="D90" s="102">
        <f t="shared" si="6"/>
        <v>0.015777607391091353</v>
      </c>
      <c r="E90" s="105">
        <f t="shared" si="7"/>
        <v>1</v>
      </c>
      <c r="P90" s="97">
        <v>42500</v>
      </c>
      <c r="Q90" s="107">
        <f t="shared" si="8"/>
        <v>1</v>
      </c>
      <c r="R90" s="115">
        <f t="shared" si="11"/>
        <v>157.14964419307228</v>
      </c>
    </row>
    <row r="91" spans="1:18" ht="12.75">
      <c r="A91" s="198">
        <v>-2.13999999999998</v>
      </c>
      <c r="B91" s="99">
        <f t="shared" si="9"/>
        <v>183.4860061009068</v>
      </c>
      <c r="C91" s="103">
        <f t="shared" si="10"/>
        <v>0.9838226166278331</v>
      </c>
      <c r="D91" s="102">
        <f t="shared" si="6"/>
        <v>0.016177383372166898</v>
      </c>
      <c r="E91" s="105">
        <f t="shared" si="7"/>
        <v>1</v>
      </c>
      <c r="P91" s="97">
        <v>43000</v>
      </c>
      <c r="Q91" s="107">
        <f t="shared" si="8"/>
        <v>1</v>
      </c>
      <c r="R91" s="115">
        <f t="shared" si="11"/>
        <v>158.99846353652018</v>
      </c>
    </row>
    <row r="92" spans="1:18" ht="12.75">
      <c r="A92" s="198">
        <v>-2.12999999999998</v>
      </c>
      <c r="B92" s="99">
        <f t="shared" si="9"/>
        <v>184.07085460966607</v>
      </c>
      <c r="C92" s="103">
        <f t="shared" si="10"/>
        <v>0.9834141933163941</v>
      </c>
      <c r="D92" s="102">
        <f t="shared" si="6"/>
        <v>0.016585806683605875</v>
      </c>
      <c r="E92" s="105">
        <f t="shared" si="7"/>
        <v>1</v>
      </c>
      <c r="P92" s="97">
        <v>43500</v>
      </c>
      <c r="Q92" s="107">
        <f t="shared" si="8"/>
        <v>1</v>
      </c>
      <c r="R92" s="115">
        <f t="shared" si="11"/>
        <v>160.84728287996808</v>
      </c>
    </row>
    <row r="93" spans="1:18" ht="12.75">
      <c r="A93" s="198">
        <v>-2.11999999999998</v>
      </c>
      <c r="B93" s="99">
        <f t="shared" si="9"/>
        <v>184.65756728117796</v>
      </c>
      <c r="C93" s="103">
        <f t="shared" si="10"/>
        <v>0.9829969773523664</v>
      </c>
      <c r="D93" s="102">
        <f t="shared" si="6"/>
        <v>0.017003022647633648</v>
      </c>
      <c r="E93" s="105">
        <f t="shared" si="7"/>
        <v>1</v>
      </c>
      <c r="P93" s="97">
        <v>44000</v>
      </c>
      <c r="Q93" s="107">
        <f t="shared" si="8"/>
        <v>1</v>
      </c>
      <c r="R93" s="115">
        <f t="shared" si="11"/>
        <v>162.69610222341598</v>
      </c>
    </row>
    <row r="94" spans="1:18" ht="12.75">
      <c r="A94" s="198">
        <v>-2.10999999999998</v>
      </c>
      <c r="B94" s="99">
        <f t="shared" si="9"/>
        <v>185.24615005732795</v>
      </c>
      <c r="C94" s="103">
        <f t="shared" si="10"/>
        <v>0.982570822062342</v>
      </c>
      <c r="D94" s="102">
        <f t="shared" si="6"/>
        <v>0.01742917793765797</v>
      </c>
      <c r="E94" s="105">
        <f t="shared" si="7"/>
        <v>1</v>
      </c>
      <c r="P94" s="97">
        <v>44500</v>
      </c>
      <c r="Q94" s="107">
        <f t="shared" si="8"/>
        <v>1</v>
      </c>
      <c r="R94" s="115">
        <f t="shared" si="11"/>
        <v>164.54492156686388</v>
      </c>
    </row>
    <row r="95" spans="1:18" ht="12.75">
      <c r="A95" s="198">
        <v>-2.09999999999998</v>
      </c>
      <c r="B95" s="99">
        <f t="shared" si="9"/>
        <v>185.83660889894034</v>
      </c>
      <c r="C95" s="103">
        <f t="shared" si="10"/>
        <v>0.9821355794371825</v>
      </c>
      <c r="D95" s="102">
        <f t="shared" si="6"/>
        <v>0.01786442056281745</v>
      </c>
      <c r="E95" s="105">
        <f t="shared" si="7"/>
        <v>1</v>
      </c>
      <c r="P95" s="97">
        <v>45000</v>
      </c>
      <c r="Q95" s="107">
        <f t="shared" si="8"/>
        <v>1</v>
      </c>
      <c r="R95" s="115">
        <f t="shared" si="11"/>
        <v>166.39374091031178</v>
      </c>
    </row>
    <row r="96" spans="1:18" ht="12.75">
      <c r="A96" s="198">
        <v>-2.08999999999998</v>
      </c>
      <c r="B96" s="99">
        <f t="shared" si="9"/>
        <v>186.42894978583968</v>
      </c>
      <c r="C96" s="103">
        <f t="shared" si="10"/>
        <v>0.9816911001483402</v>
      </c>
      <c r="D96" s="102">
        <f t="shared" si="6"/>
        <v>0.018308899851659843</v>
      </c>
      <c r="E96" s="105">
        <f t="shared" si="7"/>
        <v>1</v>
      </c>
      <c r="P96" s="97">
        <v>45500</v>
      </c>
      <c r="Q96" s="107">
        <f t="shared" si="8"/>
        <v>1</v>
      </c>
      <c r="R96" s="115">
        <f t="shared" si="11"/>
        <v>168.24256025375968</v>
      </c>
    </row>
    <row r="97" spans="1:18" ht="12.75">
      <c r="A97" s="198">
        <v>-2.07999999999998</v>
      </c>
      <c r="B97" s="99">
        <f t="shared" si="9"/>
        <v>187.02317871691054</v>
      </c>
      <c r="C97" s="103">
        <f t="shared" si="10"/>
        <v>0.9812372335650613</v>
      </c>
      <c r="D97" s="102">
        <f t="shared" si="6"/>
        <v>0.018762766434938682</v>
      </c>
      <c r="E97" s="105">
        <f t="shared" si="7"/>
        <v>1</v>
      </c>
      <c r="P97" s="97">
        <v>46000</v>
      </c>
      <c r="Q97" s="107">
        <f t="shared" si="8"/>
        <v>1</v>
      </c>
      <c r="R97" s="115">
        <f t="shared" si="11"/>
        <v>170.09137959720758</v>
      </c>
    </row>
    <row r="98" spans="1:18" ht="12.75">
      <c r="A98" s="198">
        <v>-2.06999999999998</v>
      </c>
      <c r="B98" s="99">
        <f t="shared" si="9"/>
        <v>187.61930171015862</v>
      </c>
      <c r="C98" s="103">
        <f t="shared" si="10"/>
        <v>0.9807738277724818</v>
      </c>
      <c r="D98" s="102">
        <f t="shared" si="6"/>
        <v>0.019226172227518212</v>
      </c>
      <c r="E98" s="105">
        <f t="shared" si="7"/>
        <v>1</v>
      </c>
      <c r="P98" s="97">
        <v>46500</v>
      </c>
      <c r="Q98" s="107">
        <f t="shared" si="8"/>
        <v>1</v>
      </c>
      <c r="R98" s="115">
        <f t="shared" si="11"/>
        <v>171.94019894065548</v>
      </c>
    </row>
    <row r="99" spans="1:18" ht="12.75">
      <c r="A99" s="198">
        <v>-2.05999999999998</v>
      </c>
      <c r="B99" s="99">
        <f t="shared" si="9"/>
        <v>188.21732480277146</v>
      </c>
      <c r="C99" s="103">
        <f t="shared" si="10"/>
        <v>0.9803007295906222</v>
      </c>
      <c r="D99" s="102">
        <f t="shared" si="6"/>
        <v>0.0196992704093778</v>
      </c>
      <c r="E99" s="105">
        <f t="shared" si="7"/>
        <v>1</v>
      </c>
      <c r="P99" s="97">
        <v>47000</v>
      </c>
      <c r="Q99" s="107">
        <f t="shared" si="8"/>
        <v>1</v>
      </c>
      <c r="R99" s="115">
        <f t="shared" si="11"/>
        <v>173.78901828410338</v>
      </c>
    </row>
    <row r="100" spans="1:18" ht="12.75">
      <c r="A100" s="198">
        <v>-2.04999999999998</v>
      </c>
      <c r="B100" s="99">
        <f t="shared" si="9"/>
        <v>188.8172540511798</v>
      </c>
      <c r="C100" s="103">
        <f t="shared" si="10"/>
        <v>0.9798177845942946</v>
      </c>
      <c r="D100" s="102">
        <f t="shared" si="6"/>
        <v>0.020182215405705417</v>
      </c>
      <c r="E100" s="105">
        <f t="shared" si="7"/>
        <v>1</v>
      </c>
      <c r="P100" s="97">
        <v>47500</v>
      </c>
      <c r="Q100" s="107">
        <f t="shared" si="8"/>
        <v>1</v>
      </c>
      <c r="R100" s="115">
        <f t="shared" si="11"/>
        <v>175.63783762755128</v>
      </c>
    </row>
    <row r="101" spans="1:18" ht="12.75">
      <c r="A101" s="198">
        <v>-2.03999999999998</v>
      </c>
      <c r="B101" s="99">
        <f t="shared" si="9"/>
        <v>189.41909553111873</v>
      </c>
      <c r="C101" s="103">
        <f t="shared" si="10"/>
        <v>0.9793248371339289</v>
      </c>
      <c r="D101" s="102">
        <f t="shared" si="6"/>
        <v>0.020675162866071073</v>
      </c>
      <c r="E101" s="105">
        <f t="shared" si="7"/>
        <v>1</v>
      </c>
      <c r="P101" s="97">
        <v>48000</v>
      </c>
      <c r="Q101" s="107">
        <f t="shared" si="8"/>
        <v>1</v>
      </c>
      <c r="R101" s="115">
        <f t="shared" si="11"/>
        <v>177.48665697099918</v>
      </c>
    </row>
    <row r="102" spans="1:18" ht="12.75">
      <c r="A102" s="198">
        <v>-2.02999999999998</v>
      </c>
      <c r="B102" s="99">
        <f t="shared" si="9"/>
        <v>190.02285533768955</v>
      </c>
      <c r="C102" s="103">
        <f t="shared" si="10"/>
        <v>0.9788217303573267</v>
      </c>
      <c r="D102" s="102">
        <f t="shared" si="6"/>
        <v>0.02117826964267333</v>
      </c>
      <c r="E102" s="105">
        <f t="shared" si="7"/>
        <v>1</v>
      </c>
      <c r="P102" s="97">
        <v>48500</v>
      </c>
      <c r="Q102" s="107">
        <f t="shared" si="8"/>
        <v>1</v>
      </c>
      <c r="R102" s="115">
        <f t="shared" si="11"/>
        <v>179.33547631444708</v>
      </c>
    </row>
    <row r="103" spans="1:18" ht="12.75">
      <c r="A103" s="198">
        <v>-2.01999999999998</v>
      </c>
      <c r="B103" s="99">
        <f t="shared" si="9"/>
        <v>190.62853958542075</v>
      </c>
      <c r="C103" s="103">
        <f t="shared" si="10"/>
        <v>0.9783083062323522</v>
      </c>
      <c r="D103" s="102">
        <f t="shared" si="6"/>
        <v>0.02169169376764779</v>
      </c>
      <c r="E103" s="105">
        <f t="shared" si="7"/>
        <v>1</v>
      </c>
      <c r="P103" s="97">
        <v>49000</v>
      </c>
      <c r="Q103" s="107">
        <f t="shared" si="8"/>
        <v>1</v>
      </c>
      <c r="R103" s="115">
        <f t="shared" si="11"/>
        <v>181.18429565789498</v>
      </c>
    </row>
    <row r="104" spans="1:18" ht="12.75">
      <c r="A104" s="198">
        <v>-2.00999999999998</v>
      </c>
      <c r="B104" s="99">
        <f t="shared" si="9"/>
        <v>191.2361544083309</v>
      </c>
      <c r="C104" s="103">
        <f t="shared" si="10"/>
        <v>0.9777844055705674</v>
      </c>
      <c r="D104" s="102">
        <f t="shared" si="6"/>
        <v>0.02221559442943255</v>
      </c>
      <c r="E104" s="105">
        <f t="shared" si="7"/>
        <v>1</v>
      </c>
      <c r="P104" s="97">
        <v>49500</v>
      </c>
      <c r="Q104" s="107">
        <f t="shared" si="8"/>
        <v>1</v>
      </c>
      <c r="R104" s="115">
        <f t="shared" si="11"/>
        <v>183.03311500134288</v>
      </c>
    </row>
    <row r="105" spans="1:18" ht="12.75">
      <c r="A105" s="198">
        <v>-1.99999999999998</v>
      </c>
      <c r="B105" s="99">
        <f t="shared" si="9"/>
        <v>191.84570595999017</v>
      </c>
      <c r="C105" s="103">
        <f t="shared" si="10"/>
        <v>0.9772498680518197</v>
      </c>
      <c r="D105" s="102">
        <f t="shared" si="6"/>
        <v>0.02275013194818032</v>
      </c>
      <c r="E105" s="105">
        <f t="shared" si="7"/>
        <v>1</v>
      </c>
      <c r="P105" s="97">
        <v>50000</v>
      </c>
      <c r="Q105" s="107">
        <f t="shared" si="8"/>
        <v>1</v>
      </c>
      <c r="R105" s="115">
        <f t="shared" si="11"/>
        <v>184.88193434479078</v>
      </c>
    </row>
    <row r="106" spans="1:18" ht="12.75">
      <c r="A106" s="198">
        <v>-1.98999999999998</v>
      </c>
      <c r="B106" s="99">
        <f t="shared" si="9"/>
        <v>192.45720041358283</v>
      </c>
      <c r="C106" s="103">
        <f t="shared" si="10"/>
        <v>0.976704532249787</v>
      </c>
      <c r="D106" s="102">
        <f t="shared" si="6"/>
        <v>0.02329546775021296</v>
      </c>
      <c r="E106" s="105">
        <f t="shared" si="7"/>
        <v>1</v>
      </c>
      <c r="P106" s="97">
        <v>50500</v>
      </c>
      <c r="Q106" s="107">
        <f t="shared" si="8"/>
        <v>1</v>
      </c>
      <c r="R106" s="115">
        <f t="shared" si="11"/>
        <v>186.73075368823868</v>
      </c>
    </row>
    <row r="107" spans="1:18" ht="12.75">
      <c r="A107" s="198">
        <v>-1.97999999999998</v>
      </c>
      <c r="B107" s="99">
        <f t="shared" si="9"/>
        <v>193.07064396196984</v>
      </c>
      <c r="C107" s="103">
        <f t="shared" si="10"/>
        <v>0.9761482356584904</v>
      </c>
      <c r="D107" s="102">
        <f t="shared" si="6"/>
        <v>0.023851764341509596</v>
      </c>
      <c r="E107" s="105">
        <f t="shared" si="7"/>
        <v>1</v>
      </c>
      <c r="P107" s="97">
        <v>51000</v>
      </c>
      <c r="Q107" s="107">
        <f t="shared" si="8"/>
        <v>1</v>
      </c>
      <c r="R107" s="115">
        <f t="shared" si="11"/>
        <v>188.57957303168658</v>
      </c>
    </row>
    <row r="108" spans="1:18" ht="12.75">
      <c r="A108" s="198">
        <v>-1.96999999999998</v>
      </c>
      <c r="B108" s="99">
        <f t="shared" si="9"/>
        <v>193.686042817751</v>
      </c>
      <c r="C108" s="103">
        <f t="shared" si="10"/>
        <v>0.9755808147197763</v>
      </c>
      <c r="D108" s="102">
        <f t="shared" si="6"/>
        <v>0.024419185280223688</v>
      </c>
      <c r="E108" s="105">
        <f t="shared" si="7"/>
        <v>1</v>
      </c>
      <c r="P108" s="97">
        <v>51500</v>
      </c>
      <c r="Q108" s="107">
        <f t="shared" si="8"/>
        <v>1</v>
      </c>
      <c r="R108" s="115">
        <f t="shared" si="11"/>
        <v>190.42839237513448</v>
      </c>
    </row>
    <row r="109" spans="1:18" ht="12.75">
      <c r="A109" s="198">
        <v>-1.95999999999998</v>
      </c>
      <c r="B109" s="99">
        <f t="shared" si="9"/>
        <v>194.3034032133288</v>
      </c>
      <c r="C109" s="103">
        <f t="shared" si="10"/>
        <v>0.9750021048517784</v>
      </c>
      <c r="D109" s="102">
        <f t="shared" si="6"/>
        <v>0.024997895148221594</v>
      </c>
      <c r="E109" s="105">
        <f t="shared" si="7"/>
        <v>1</v>
      </c>
      <c r="P109" s="97">
        <v>52000</v>
      </c>
      <c r="Q109" s="107">
        <f t="shared" si="8"/>
        <v>1</v>
      </c>
      <c r="R109" s="115">
        <f t="shared" si="11"/>
        <v>192.27721171858238</v>
      </c>
    </row>
    <row r="110" spans="1:18" ht="12.75">
      <c r="A110" s="198">
        <v>-1.94999999999998</v>
      </c>
      <c r="B110" s="99">
        <f t="shared" si="9"/>
        <v>194.92273140097095</v>
      </c>
      <c r="C110" s="103">
        <f t="shared" si="10"/>
        <v>0.9744119404783602</v>
      </c>
      <c r="D110" s="102">
        <f t="shared" si="6"/>
        <v>0.025588059521639783</v>
      </c>
      <c r="E110" s="105">
        <f t="shared" si="7"/>
        <v>1</v>
      </c>
      <c r="P110" s="97">
        <v>52500</v>
      </c>
      <c r="Q110" s="107">
        <f t="shared" si="8"/>
        <v>1</v>
      </c>
      <c r="R110" s="115">
        <f t="shared" si="11"/>
        <v>194.12603106203028</v>
      </c>
    </row>
    <row r="111" spans="1:18" ht="12.75">
      <c r="A111" s="198">
        <v>-1.93999999999998</v>
      </c>
      <c r="B111" s="99">
        <f t="shared" si="9"/>
        <v>195.54403365287374</v>
      </c>
      <c r="C111" s="103">
        <f t="shared" si="10"/>
        <v>0.973810155059546</v>
      </c>
      <c r="D111" s="102">
        <f t="shared" si="6"/>
        <v>0.026189844940453955</v>
      </c>
      <c r="E111" s="105">
        <f t="shared" si="7"/>
        <v>1</v>
      </c>
      <c r="P111" s="97">
        <v>53000</v>
      </c>
      <c r="Q111" s="107">
        <f t="shared" si="8"/>
        <v>1</v>
      </c>
      <c r="R111" s="115">
        <f t="shared" si="11"/>
        <v>195.97485040547818</v>
      </c>
    </row>
    <row r="112" spans="1:18" ht="12.75">
      <c r="A112" s="198">
        <v>-1.92999999999998</v>
      </c>
      <c r="B112" s="99">
        <f t="shared" si="9"/>
        <v>196.16731626122572</v>
      </c>
      <c r="C112" s="103">
        <f t="shared" si="10"/>
        <v>0.9731965811229438</v>
      </c>
      <c r="D112" s="102">
        <f t="shared" si="6"/>
        <v>0.026803418877056173</v>
      </c>
      <c r="E112" s="105">
        <f t="shared" si="7"/>
        <v>1</v>
      </c>
      <c r="P112" s="97">
        <v>53500</v>
      </c>
      <c r="Q112" s="107">
        <f t="shared" si="8"/>
        <v>1</v>
      </c>
      <c r="R112" s="115">
        <f t="shared" si="11"/>
        <v>197.82366974892608</v>
      </c>
    </row>
    <row r="113" spans="1:18" ht="12.75">
      <c r="A113" s="198">
        <v>-1.91999999999998</v>
      </c>
      <c r="B113" s="99">
        <f t="shared" si="9"/>
        <v>196.79258553827125</v>
      </c>
      <c r="C113" s="103">
        <f t="shared" si="10"/>
        <v>0.972571050296162</v>
      </c>
      <c r="D113" s="102">
        <f t="shared" si="6"/>
        <v>0.027428949703838024</v>
      </c>
      <c r="E113" s="105">
        <f t="shared" si="7"/>
        <v>1</v>
      </c>
      <c r="P113" s="97">
        <v>54000</v>
      </c>
      <c r="Q113" s="107">
        <f t="shared" si="8"/>
        <v>1</v>
      </c>
      <c r="R113" s="115">
        <f t="shared" si="11"/>
        <v>199.67248909237398</v>
      </c>
    </row>
    <row r="114" spans="1:18" ht="12.75">
      <c r="A114" s="198">
        <v>-1.90999999999998</v>
      </c>
      <c r="B114" s="99">
        <f t="shared" si="9"/>
        <v>197.41984781637478</v>
      </c>
      <c r="C114" s="103">
        <f t="shared" si="10"/>
        <v>0.9719333933402262</v>
      </c>
      <c r="D114" s="102">
        <f t="shared" si="6"/>
        <v>0.028066606659773785</v>
      </c>
      <c r="E114" s="105">
        <f t="shared" si="7"/>
        <v>1</v>
      </c>
      <c r="P114" s="97">
        <v>54500</v>
      </c>
      <c r="Q114" s="107">
        <f t="shared" si="8"/>
        <v>1</v>
      </c>
      <c r="R114" s="115">
        <f t="shared" si="11"/>
        <v>201.52130843582188</v>
      </c>
    </row>
    <row r="115" spans="1:18" ht="12.75">
      <c r="A115" s="198">
        <v>-1.89999999999997</v>
      </c>
      <c r="B115" s="99">
        <f t="shared" si="9"/>
        <v>198.04910944808466</v>
      </c>
      <c r="C115" s="103">
        <f t="shared" si="10"/>
        <v>0.9712834401839963</v>
      </c>
      <c r="D115" s="102">
        <f t="shared" si="6"/>
        <v>0.02871655981600374</v>
      </c>
      <c r="E115" s="105">
        <f t="shared" si="7"/>
        <v>1</v>
      </c>
      <c r="P115" s="97">
        <v>55000</v>
      </c>
      <c r="Q115" s="107">
        <f t="shared" si="8"/>
        <v>1</v>
      </c>
      <c r="R115" s="115">
        <f t="shared" si="11"/>
        <v>203.37012777926978</v>
      </c>
    </row>
    <row r="116" spans="1:18" ht="12.75">
      <c r="A116" s="198">
        <v>-1.88999999999997</v>
      </c>
      <c r="B116" s="99">
        <f t="shared" si="9"/>
        <v>198.68037680619653</v>
      </c>
      <c r="C116" s="103">
        <f t="shared" si="10"/>
        <v>0.9706210199595886</v>
      </c>
      <c r="D116" s="102">
        <f t="shared" si="6"/>
        <v>0.029378980040411395</v>
      </c>
      <c r="E116" s="105">
        <f t="shared" si="7"/>
        <v>1</v>
      </c>
      <c r="P116" s="97">
        <v>55500</v>
      </c>
      <c r="Q116" s="107">
        <f t="shared" si="8"/>
        <v>1</v>
      </c>
      <c r="R116" s="115">
        <f t="shared" si="11"/>
        <v>205.21894712271768</v>
      </c>
    </row>
    <row r="117" spans="1:18" ht="12.75">
      <c r="A117" s="198">
        <v>-1.87999999999997</v>
      </c>
      <c r="B117" s="99">
        <f t="shared" si="9"/>
        <v>199.3136562838204</v>
      </c>
      <c r="C117" s="103">
        <f t="shared" si="10"/>
        <v>0.9699459610387982</v>
      </c>
      <c r="D117" s="102">
        <f t="shared" si="6"/>
        <v>0.030054038961201845</v>
      </c>
      <c r="E117" s="105">
        <f t="shared" si="7"/>
        <v>1</v>
      </c>
      <c r="P117" s="97">
        <v>56000</v>
      </c>
      <c r="Q117" s="107">
        <f t="shared" si="8"/>
        <v>1</v>
      </c>
      <c r="R117" s="115">
        <f t="shared" si="11"/>
        <v>207.06776646616558</v>
      </c>
    </row>
    <row r="118" spans="1:18" ht="12.75">
      <c r="A118" s="198">
        <v>-1.86999999999997</v>
      </c>
      <c r="B118" s="99">
        <f t="shared" si="9"/>
        <v>199.94895429444276</v>
      </c>
      <c r="C118" s="103">
        <f t="shared" si="10"/>
        <v>0.969258091070532</v>
      </c>
      <c r="D118" s="102">
        <f t="shared" si="6"/>
        <v>0.030741908929468043</v>
      </c>
      <c r="E118" s="105">
        <f t="shared" si="7"/>
        <v>1</v>
      </c>
      <c r="P118" s="97">
        <v>56500</v>
      </c>
      <c r="Q118" s="107">
        <f t="shared" si="8"/>
        <v>1</v>
      </c>
      <c r="R118" s="115">
        <f t="shared" si="11"/>
        <v>208.91658580961348</v>
      </c>
    </row>
    <row r="119" spans="1:18" ht="12.75">
      <c r="A119" s="198">
        <v>-1.85999999999997</v>
      </c>
      <c r="B119" s="99">
        <f t="shared" si="9"/>
        <v>200.58627727199328</v>
      </c>
      <c r="C119" s="103">
        <f t="shared" si="10"/>
        <v>0.9685572370192451</v>
      </c>
      <c r="D119" s="102">
        <f t="shared" si="6"/>
        <v>0.03144276298075488</v>
      </c>
      <c r="E119" s="105">
        <f t="shared" si="7"/>
        <v>1</v>
      </c>
      <c r="P119" s="97">
        <v>57000</v>
      </c>
      <c r="Q119" s="107">
        <f t="shared" si="8"/>
        <v>1</v>
      </c>
      <c r="R119" s="115">
        <f t="shared" si="11"/>
        <v>210.76540515306138</v>
      </c>
    </row>
    <row r="120" spans="1:18" ht="12.75">
      <c r="A120" s="198">
        <v>-1.84999999999997</v>
      </c>
      <c r="B120" s="99">
        <f t="shared" si="9"/>
        <v>201.22563167090905</v>
      </c>
      <c r="C120" s="103">
        <f t="shared" si="10"/>
        <v>0.967843225204384</v>
      </c>
      <c r="D120" s="102">
        <f t="shared" si="6"/>
        <v>0.03215677479561596</v>
      </c>
      <c r="E120" s="105">
        <f t="shared" si="7"/>
        <v>1</v>
      </c>
      <c r="P120" s="97">
        <v>57500</v>
      </c>
      <c r="Q120" s="107">
        <f t="shared" si="8"/>
        <v>1</v>
      </c>
      <c r="R120" s="115">
        <f t="shared" si="11"/>
        <v>212.61422449650928</v>
      </c>
    </row>
    <row r="121" spans="1:18" ht="12.75">
      <c r="A121" s="198">
        <v>-1.83999999999997</v>
      </c>
      <c r="B121" s="99">
        <f t="shared" si="9"/>
        <v>201.86702396620026</v>
      </c>
      <c r="C121" s="103">
        <f t="shared" si="10"/>
        <v>0.9671158813408339</v>
      </c>
      <c r="D121" s="102">
        <f t="shared" si="6"/>
        <v>0.03288411865916607</v>
      </c>
      <c r="E121" s="105">
        <f t="shared" si="7"/>
        <v>1</v>
      </c>
      <c r="P121" s="97">
        <v>58000</v>
      </c>
      <c r="Q121" s="107">
        <f t="shared" si="8"/>
        <v>1</v>
      </c>
      <c r="R121" s="115">
        <f t="shared" si="11"/>
        <v>214.46304383995718</v>
      </c>
    </row>
    <row r="122" spans="1:18" ht="12.75">
      <c r="A122" s="198">
        <v>-1.82999999999997</v>
      </c>
      <c r="B122" s="99">
        <f t="shared" si="9"/>
        <v>202.51046065351568</v>
      </c>
      <c r="C122" s="103">
        <f t="shared" si="10"/>
        <v>0.9663750305803694</v>
      </c>
      <c r="D122" s="102">
        <f t="shared" si="6"/>
        <v>0.03362496941963056</v>
      </c>
      <c r="E122" s="105">
        <f t="shared" si="7"/>
        <v>1</v>
      </c>
      <c r="P122" s="97">
        <v>58500</v>
      </c>
      <c r="Q122" s="107">
        <f t="shared" si="8"/>
        <v>1</v>
      </c>
      <c r="R122" s="115">
        <f t="shared" si="11"/>
        <v>216.31186318340508</v>
      </c>
    </row>
    <row r="123" spans="1:18" ht="12.75">
      <c r="A123" s="198">
        <v>-1.81999999999997</v>
      </c>
      <c r="B123" s="99">
        <f t="shared" si="9"/>
        <v>203.15594824920876</v>
      </c>
      <c r="C123" s="103">
        <f t="shared" si="10"/>
        <v>0.9656204975541077</v>
      </c>
      <c r="D123" s="102">
        <f t="shared" si="6"/>
        <v>0.034379502445892274</v>
      </c>
      <c r="E123" s="105">
        <f t="shared" si="7"/>
        <v>1</v>
      </c>
      <c r="P123" s="97">
        <v>59000</v>
      </c>
      <c r="Q123" s="107">
        <f t="shared" si="8"/>
        <v>1</v>
      </c>
      <c r="R123" s="115">
        <f t="shared" si="11"/>
        <v>218.16068252685298</v>
      </c>
    </row>
    <row r="124" spans="1:18" ht="12.75">
      <c r="A124" s="198">
        <v>-1.80999999999997</v>
      </c>
      <c r="B124" s="99">
        <f t="shared" si="9"/>
        <v>203.8034932904027</v>
      </c>
      <c r="C124" s="103">
        <f t="shared" si="10"/>
        <v>0.9648521064159589</v>
      </c>
      <c r="D124" s="102">
        <f t="shared" si="6"/>
        <v>0.035147893584041134</v>
      </c>
      <c r="E124" s="105">
        <f t="shared" si="7"/>
        <v>1</v>
      </c>
      <c r="P124" s="97">
        <v>59500</v>
      </c>
      <c r="Q124" s="107">
        <f t="shared" si="8"/>
        <v>1</v>
      </c>
      <c r="R124" s="115">
        <f t="shared" si="11"/>
        <v>220.00950187030088</v>
      </c>
    </row>
    <row r="125" spans="1:18" ht="12.75">
      <c r="A125" s="198">
        <v>-1.79999999999997</v>
      </c>
      <c r="B125" s="99">
        <f t="shared" si="9"/>
        <v>204.453102335058</v>
      </c>
      <c r="C125" s="103">
        <f t="shared" si="10"/>
        <v>0.9640696808870719</v>
      </c>
      <c r="D125" s="102">
        <f t="shared" si="6"/>
        <v>0.0359303191129281</v>
      </c>
      <c r="E125" s="105">
        <f t="shared" si="7"/>
        <v>1</v>
      </c>
      <c r="P125" s="97">
        <v>60000</v>
      </c>
      <c r="Q125" s="107">
        <f t="shared" si="8"/>
        <v>1</v>
      </c>
      <c r="R125" s="115">
        <f t="shared" si="11"/>
        <v>221.85832121374878</v>
      </c>
    </row>
    <row r="126" spans="1:18" ht="12.75">
      <c r="A126" s="198">
        <v>-1.78999999999997</v>
      </c>
      <c r="B126" s="99">
        <f t="shared" si="9"/>
        <v>205.1047819620379</v>
      </c>
      <c r="C126" s="103">
        <f t="shared" si="10"/>
        <v>0.9632730443012713</v>
      </c>
      <c r="D126" s="102">
        <f t="shared" si="6"/>
        <v>0.03672695569872875</v>
      </c>
      <c r="E126" s="105">
        <f t="shared" si="7"/>
        <v>1</v>
      </c>
      <c r="P126" s="97">
        <v>60500</v>
      </c>
      <c r="Q126" s="107">
        <f t="shared" si="8"/>
        <v>1</v>
      </c>
      <c r="R126" s="115">
        <f t="shared" si="11"/>
        <v>223.70714055719668</v>
      </c>
    </row>
    <row r="127" spans="1:18" ht="12.75">
      <c r="A127" s="198">
        <v>-1.77999999999997</v>
      </c>
      <c r="B127" s="99">
        <f t="shared" si="9"/>
        <v>205.7585387711753</v>
      </c>
      <c r="C127" s="103">
        <f t="shared" si="10"/>
        <v>0.9624620196514808</v>
      </c>
      <c r="D127" s="102">
        <f t="shared" si="6"/>
        <v>0.037537980348519184</v>
      </c>
      <c r="E127" s="105">
        <f t="shared" si="7"/>
        <v>1</v>
      </c>
      <c r="P127" s="97">
        <v>61000</v>
      </c>
      <c r="Q127" s="107">
        <f t="shared" si="8"/>
        <v>1</v>
      </c>
      <c r="R127" s="115">
        <f t="shared" si="11"/>
        <v>225.55595990064458</v>
      </c>
    </row>
    <row r="128" spans="1:18" ht="12.75">
      <c r="A128" s="198">
        <v>-1.76999999999997</v>
      </c>
      <c r="B128" s="99">
        <f t="shared" si="9"/>
        <v>206.41437938333965</v>
      </c>
      <c r="C128" s="103">
        <f t="shared" si="10"/>
        <v>0.9616364296371263</v>
      </c>
      <c r="D128" s="102">
        <f t="shared" si="6"/>
        <v>0.038363570362873745</v>
      </c>
      <c r="E128" s="105">
        <f t="shared" si="7"/>
        <v>1</v>
      </c>
      <c r="P128" s="97">
        <v>61500</v>
      </c>
      <c r="Q128" s="107">
        <f t="shared" si="8"/>
        <v>1</v>
      </c>
      <c r="R128" s="115">
        <f t="shared" si="11"/>
        <v>227.40477924409248</v>
      </c>
    </row>
    <row r="129" spans="1:18" ht="12.75">
      <c r="A129" s="198">
        <v>-1.75999999999997</v>
      </c>
      <c r="B129" s="99">
        <f t="shared" si="9"/>
        <v>207.0723104405041</v>
      </c>
      <c r="C129" s="103">
        <f t="shared" si="10"/>
        <v>0.9607960967125148</v>
      </c>
      <c r="D129" s="102">
        <f t="shared" si="6"/>
        <v>0.03920390328748524</v>
      </c>
      <c r="E129" s="105">
        <f t="shared" si="7"/>
        <v>1</v>
      </c>
      <c r="P129" s="97">
        <v>62000</v>
      </c>
      <c r="Q129" s="107">
        <f t="shared" si="8"/>
        <v>1</v>
      </c>
      <c r="R129" s="115">
        <f t="shared" si="11"/>
        <v>229.25359858754038</v>
      </c>
    </row>
    <row r="130" spans="1:18" ht="12.75">
      <c r="A130" s="198">
        <v>-1.74999999999997</v>
      </c>
      <c r="B130" s="99">
        <f t="shared" si="9"/>
        <v>207.73233860581206</v>
      </c>
      <c r="C130" s="103">
        <f t="shared" si="10"/>
        <v>0.9599408431361803</v>
      </c>
      <c r="D130" s="102">
        <f t="shared" si="6"/>
        <v>0.04005915686381967</v>
      </c>
      <c r="E130" s="105">
        <f t="shared" si="7"/>
        <v>1</v>
      </c>
      <c r="P130" s="97">
        <v>62500</v>
      </c>
      <c r="Q130" s="107">
        <f t="shared" si="8"/>
        <v>1</v>
      </c>
      <c r="R130" s="115">
        <f t="shared" si="11"/>
        <v>231.10241793098828</v>
      </c>
    </row>
    <row r="131" spans="1:18" ht="12.75">
      <c r="A131" s="198">
        <v>-1.73999999999997</v>
      </c>
      <c r="B131" s="99">
        <f t="shared" si="9"/>
        <v>208.3944705636458</v>
      </c>
      <c r="C131" s="103">
        <f t="shared" si="10"/>
        <v>0.95907049102119</v>
      </c>
      <c r="D131" s="102">
        <f t="shared" si="6"/>
        <v>0.04092950897880998</v>
      </c>
      <c r="E131" s="105">
        <f t="shared" si="7"/>
        <v>1</v>
      </c>
      <c r="P131" s="97">
        <v>63000</v>
      </c>
      <c r="Q131" s="107">
        <f t="shared" si="8"/>
        <v>1</v>
      </c>
      <c r="R131" s="115">
        <f t="shared" si="11"/>
        <v>232.95123727443618</v>
      </c>
    </row>
    <row r="132" spans="1:18" ht="12.75">
      <c r="A132" s="198">
        <v>-1.72999999999997</v>
      </c>
      <c r="B132" s="99">
        <f t="shared" si="9"/>
        <v>209.05871301969339</v>
      </c>
      <c r="C132" s="103">
        <f t="shared" si="10"/>
        <v>0.9581848623864023</v>
      </c>
      <c r="D132" s="102">
        <f t="shared" si="6"/>
        <v>0.041815137613597675</v>
      </c>
      <c r="E132" s="105">
        <f t="shared" si="7"/>
        <v>1</v>
      </c>
      <c r="P132" s="97">
        <v>63500</v>
      </c>
      <c r="Q132" s="107">
        <f t="shared" si="8"/>
        <v>1</v>
      </c>
      <c r="R132" s="115">
        <f t="shared" si="11"/>
        <v>234.80005661788408</v>
      </c>
    </row>
    <row r="133" spans="1:18" ht="12.75">
      <c r="A133" s="198">
        <v>-1.71999999999997</v>
      </c>
      <c r="B133" s="99">
        <f t="shared" si="9"/>
        <v>209.72507270101679</v>
      </c>
      <c r="C133" s="103">
        <f t="shared" si="10"/>
        <v>0.9572837792086684</v>
      </c>
      <c r="D133" s="102">
        <f aca="true" t="shared" si="12" ref="D133:D196">1-C133</f>
        <v>0.04271622079133164</v>
      </c>
      <c r="E133" s="105">
        <f aca="true" t="shared" si="13" ref="E133:E196">$P$3</f>
        <v>1</v>
      </c>
      <c r="P133" s="97">
        <v>64000</v>
      </c>
      <c r="Q133" s="107">
        <f aca="true" t="shared" si="14" ref="Q133:Q196">+$R$3</f>
        <v>1</v>
      </c>
      <c r="R133" s="115">
        <f t="shared" si="11"/>
        <v>236.64887596133198</v>
      </c>
    </row>
    <row r="134" spans="1:18" ht="12.75">
      <c r="A134" s="198">
        <v>-1.70999999999997</v>
      </c>
      <c r="B134" s="99">
        <f aca="true" t="shared" si="15" ref="B134:B197">EXP(A134*SQRT($H$10)+SUMPRODUCT($H$20:$H$39,$N$20:$N$39))</f>
        <v>210.39355635611997</v>
      </c>
      <c r="C134" s="103">
        <f aca="true" t="shared" si="16" ref="C134:C197">1-(NORMDIST(A134*SQRT($H$10),0,SQRT($H$10),TRUE))</f>
        <v>0.9563670634759653</v>
      </c>
      <c r="D134" s="102">
        <f t="shared" si="12"/>
        <v>0.04363293652403466</v>
      </c>
      <c r="E134" s="105">
        <f t="shared" si="13"/>
        <v>1</v>
      </c>
      <c r="P134" s="97">
        <v>64500</v>
      </c>
      <c r="Q134" s="107">
        <f t="shared" si="14"/>
        <v>1</v>
      </c>
      <c r="R134" s="115">
        <f t="shared" si="11"/>
        <v>238.49769530477988</v>
      </c>
    </row>
    <row r="135" spans="1:18" ht="12.75">
      <c r="A135" s="198">
        <v>-1.69999999999997</v>
      </c>
      <c r="B135" s="99">
        <f t="shared" si="15"/>
        <v>211.06417075501753</v>
      </c>
      <c r="C135" s="103">
        <f t="shared" si="16"/>
        <v>0.9554345372414541</v>
      </c>
      <c r="D135" s="102">
        <f t="shared" si="12"/>
        <v>0.04456546275854589</v>
      </c>
      <c r="E135" s="105">
        <f t="shared" si="13"/>
        <v>1</v>
      </c>
      <c r="P135" s="97">
        <v>65000</v>
      </c>
      <c r="Q135" s="107">
        <f t="shared" si="14"/>
        <v>1</v>
      </c>
      <c r="R135" s="115">
        <f t="shared" si="11"/>
        <v>240.34651464822778</v>
      </c>
    </row>
    <row r="136" spans="1:18" ht="12.75">
      <c r="A136" s="198">
        <v>-1.68999999999997</v>
      </c>
      <c r="B136" s="99">
        <f t="shared" si="15"/>
        <v>211.7369226893024</v>
      </c>
      <c r="C136" s="103">
        <f t="shared" si="16"/>
        <v>0.9544860226784474</v>
      </c>
      <c r="D136" s="102">
        <f t="shared" si="12"/>
        <v>0.0455139773215526</v>
      </c>
      <c r="E136" s="105">
        <f t="shared" si="13"/>
        <v>1</v>
      </c>
      <c r="P136" s="97">
        <v>65500</v>
      </c>
      <c r="Q136" s="107">
        <f t="shared" si="14"/>
        <v>1</v>
      </c>
      <c r="R136" s="115">
        <f aca="true" t="shared" si="17" ref="R136:R199">R135+$R$6</f>
        <v>242.19533399167568</v>
      </c>
    </row>
    <row r="137" spans="1:18" ht="12.75">
      <c r="A137" s="198">
        <v>-1.67999999999997</v>
      </c>
      <c r="B137" s="99">
        <f t="shared" si="15"/>
        <v>212.41181897221574</v>
      </c>
      <c r="C137" s="103">
        <f t="shared" si="16"/>
        <v>0.953521342136277</v>
      </c>
      <c r="D137" s="102">
        <f t="shared" si="12"/>
        <v>0.04647865786372296</v>
      </c>
      <c r="E137" s="105">
        <f t="shared" si="13"/>
        <v>1</v>
      </c>
      <c r="P137" s="97">
        <v>66000</v>
      </c>
      <c r="Q137" s="107">
        <f t="shared" si="14"/>
        <v>1</v>
      </c>
      <c r="R137" s="115">
        <f t="shared" si="17"/>
        <v>244.04415333512358</v>
      </c>
    </row>
    <row r="138" spans="1:18" ht="12.75">
      <c r="A138" s="198">
        <v>-1.66999999999997</v>
      </c>
      <c r="B138" s="99">
        <f t="shared" si="15"/>
        <v>213.0888664387153</v>
      </c>
      <c r="C138" s="103">
        <f t="shared" si="16"/>
        <v>0.9525403181970498</v>
      </c>
      <c r="D138" s="102">
        <f t="shared" si="12"/>
        <v>0.04745968180295024</v>
      </c>
      <c r="E138" s="105">
        <f t="shared" si="13"/>
        <v>1</v>
      </c>
      <c r="P138" s="97">
        <v>66500</v>
      </c>
      <c r="Q138" s="107">
        <f t="shared" si="14"/>
        <v>1</v>
      </c>
      <c r="R138" s="115">
        <f t="shared" si="17"/>
        <v>245.89297267857148</v>
      </c>
    </row>
    <row r="139" spans="1:18" ht="12.75">
      <c r="A139" s="198">
        <v>-1.65999999999997</v>
      </c>
      <c r="B139" s="99">
        <f t="shared" si="15"/>
        <v>213.76807194554482</v>
      </c>
      <c r="C139" s="103">
        <f t="shared" si="16"/>
        <v>0.9515427737332741</v>
      </c>
      <c r="D139" s="102">
        <f t="shared" si="12"/>
        <v>0.048457226266725884</v>
      </c>
      <c r="E139" s="105">
        <f t="shared" si="13"/>
        <v>1</v>
      </c>
      <c r="P139" s="97">
        <v>67000</v>
      </c>
      <c r="Q139" s="107">
        <f t="shared" si="14"/>
        <v>1</v>
      </c>
      <c r="R139" s="115">
        <f t="shared" si="17"/>
        <v>247.74179202201938</v>
      </c>
    </row>
    <row r="140" spans="1:18" ht="12.75">
      <c r="A140" s="198">
        <v>-1.64999999999997</v>
      </c>
      <c r="B140" s="99">
        <f t="shared" si="15"/>
        <v>214.44944237130332</v>
      </c>
      <c r="C140" s="103">
        <f t="shared" si="16"/>
        <v>0.9505285319663488</v>
      </c>
      <c r="D140" s="102">
        <f t="shared" si="12"/>
        <v>0.04947146803365121</v>
      </c>
      <c r="E140" s="105">
        <f t="shared" si="13"/>
        <v>1</v>
      </c>
      <c r="P140" s="97">
        <v>67500</v>
      </c>
      <c r="Q140" s="107">
        <f t="shared" si="14"/>
        <v>1</v>
      </c>
      <c r="R140" s="115">
        <f t="shared" si="17"/>
        <v>249.59061136546728</v>
      </c>
    </row>
    <row r="141" spans="1:18" ht="12.75">
      <c r="A141" s="198">
        <v>-1.63999999999997</v>
      </c>
      <c r="B141" s="99">
        <f t="shared" si="15"/>
        <v>215.13298461651488</v>
      </c>
      <c r="C141" s="103">
        <f t="shared" si="16"/>
        <v>0.9494974165258931</v>
      </c>
      <c r="D141" s="102">
        <f t="shared" si="12"/>
        <v>0.050502583474106855</v>
      </c>
      <c r="E141" s="105">
        <f t="shared" si="13"/>
        <v>1</v>
      </c>
      <c r="P141" s="97">
        <v>68000</v>
      </c>
      <c r="Q141" s="107">
        <f t="shared" si="14"/>
        <v>1</v>
      </c>
      <c r="R141" s="115">
        <f t="shared" si="17"/>
        <v>251.43943070891518</v>
      </c>
    </row>
    <row r="142" spans="1:18" ht="12.75">
      <c r="A142" s="198">
        <v>-1.62999999999997</v>
      </c>
      <c r="B142" s="99">
        <f t="shared" si="15"/>
        <v>215.81870560369873</v>
      </c>
      <c r="C142" s="103">
        <f t="shared" si="16"/>
        <v>0.9484492515099074</v>
      </c>
      <c r="D142" s="102">
        <f t="shared" si="12"/>
        <v>0.05155074849009256</v>
      </c>
      <c r="E142" s="105">
        <f t="shared" si="13"/>
        <v>1</v>
      </c>
      <c r="P142" s="97">
        <v>68500</v>
      </c>
      <c r="Q142" s="107">
        <f t="shared" si="14"/>
        <v>1</v>
      </c>
      <c r="R142" s="115">
        <f t="shared" si="17"/>
        <v>253.28825005236308</v>
      </c>
    </row>
    <row r="143" spans="1:18" ht="12.75">
      <c r="A143" s="198">
        <v>-1.61999999999997</v>
      </c>
      <c r="B143" s="99">
        <f t="shared" si="15"/>
        <v>216.50661227743856</v>
      </c>
      <c r="C143" s="103">
        <f t="shared" si="16"/>
        <v>0.9473838615457447</v>
      </c>
      <c r="D143" s="102">
        <f t="shared" si="12"/>
        <v>0.05261613845425528</v>
      </c>
      <c r="E143" s="105">
        <f t="shared" si="13"/>
        <v>1</v>
      </c>
      <c r="P143" s="97">
        <v>69000</v>
      </c>
      <c r="Q143" s="107">
        <f t="shared" si="14"/>
        <v>1</v>
      </c>
      <c r="R143" s="115">
        <f t="shared" si="17"/>
        <v>255.13706939581098</v>
      </c>
    </row>
    <row r="144" spans="1:18" ht="12.75">
      <c r="A144" s="198">
        <v>-1.60999999999997</v>
      </c>
      <c r="B144" s="99">
        <f t="shared" si="15"/>
        <v>217.19671160445398</v>
      </c>
      <c r="C144" s="103">
        <f t="shared" si="16"/>
        <v>0.946301071851877</v>
      </c>
      <c r="D144" s="102">
        <f t="shared" si="12"/>
        <v>0.05369892814812305</v>
      </c>
      <c r="E144" s="105">
        <f t="shared" si="13"/>
        <v>1</v>
      </c>
      <c r="P144" s="97">
        <v>69500</v>
      </c>
      <c r="Q144" s="107">
        <f t="shared" si="14"/>
        <v>1</v>
      </c>
      <c r="R144" s="115">
        <f t="shared" si="17"/>
        <v>256.9858887392589</v>
      </c>
    </row>
    <row r="145" spans="1:18" ht="12.75">
      <c r="A145" s="198">
        <v>-1.59999999999997</v>
      </c>
      <c r="B145" s="99">
        <f t="shared" si="15"/>
        <v>217.88901057367036</v>
      </c>
      <c r="C145" s="103">
        <f t="shared" si="16"/>
        <v>0.9452007083004387</v>
      </c>
      <c r="D145" s="102">
        <f t="shared" si="12"/>
        <v>0.054799291699561326</v>
      </c>
      <c r="E145" s="105">
        <f t="shared" si="13"/>
        <v>1</v>
      </c>
      <c r="P145" s="97">
        <v>70000</v>
      </c>
      <c r="Q145" s="107">
        <f t="shared" si="14"/>
        <v>1</v>
      </c>
      <c r="R145" s="115">
        <f t="shared" si="17"/>
        <v>258.8347080827068</v>
      </c>
    </row>
    <row r="146" spans="1:18" ht="12.75">
      <c r="A146" s="198">
        <v>-1.58999999999997</v>
      </c>
      <c r="B146" s="99">
        <f t="shared" si="15"/>
        <v>218.58351619628968</v>
      </c>
      <c r="C146" s="103">
        <f t="shared" si="16"/>
        <v>0.9440825974805271</v>
      </c>
      <c r="D146" s="102">
        <f t="shared" si="12"/>
        <v>0.05591740251947286</v>
      </c>
      <c r="E146" s="105">
        <f t="shared" si="13"/>
        <v>1</v>
      </c>
      <c r="P146" s="97">
        <v>70500</v>
      </c>
      <c r="Q146" s="107">
        <f t="shared" si="14"/>
        <v>1</v>
      </c>
      <c r="R146" s="115">
        <f t="shared" si="17"/>
        <v>260.68352742615474</v>
      </c>
    </row>
    <row r="147" spans="1:18" ht="12.75">
      <c r="A147" s="198">
        <v>-1.57999999999997</v>
      </c>
      <c r="B147" s="99">
        <f t="shared" si="15"/>
        <v>219.28023550586175</v>
      </c>
      <c r="C147" s="103">
        <f t="shared" si="16"/>
        <v>0.9429465667622424</v>
      </c>
      <c r="D147" s="102">
        <f t="shared" si="12"/>
        <v>0.05705343323775758</v>
      </c>
      <c r="E147" s="105">
        <f t="shared" si="13"/>
        <v>1</v>
      </c>
      <c r="P147" s="97">
        <v>71000</v>
      </c>
      <c r="Q147" s="107">
        <f t="shared" si="14"/>
        <v>1</v>
      </c>
      <c r="R147" s="115">
        <f t="shared" si="17"/>
        <v>262.53234676960267</v>
      </c>
    </row>
    <row r="148" spans="1:18" ht="12.75">
      <c r="A148" s="198">
        <v>-1.56999999999997</v>
      </c>
      <c r="B148" s="99">
        <f t="shared" si="15"/>
        <v>219.97917555835545</v>
      </c>
      <c r="C148" s="103">
        <f t="shared" si="16"/>
        <v>0.9417924443614435</v>
      </c>
      <c r="D148" s="102">
        <f t="shared" si="12"/>
        <v>0.05820755563855651</v>
      </c>
      <c r="E148" s="105">
        <f t="shared" si="13"/>
        <v>1</v>
      </c>
      <c r="P148" s="97">
        <v>71500</v>
      </c>
      <c r="Q148" s="107">
        <f t="shared" si="14"/>
        <v>1</v>
      </c>
      <c r="R148" s="115">
        <f t="shared" si="17"/>
        <v>264.3811661130506</v>
      </c>
    </row>
    <row r="149" spans="1:18" ht="12.75">
      <c r="A149" s="198">
        <v>-1.55999999999997</v>
      </c>
      <c r="B149" s="99">
        <f t="shared" si="15"/>
        <v>220.68034343222942</v>
      </c>
      <c r="C149" s="103">
        <f t="shared" si="16"/>
        <v>0.9406200594052034</v>
      </c>
      <c r="D149" s="102">
        <f t="shared" si="12"/>
        <v>0.059379940594796565</v>
      </c>
      <c r="E149" s="105">
        <f t="shared" si="13"/>
        <v>1</v>
      </c>
      <c r="P149" s="97">
        <v>72000</v>
      </c>
      <c r="Q149" s="107">
        <f t="shared" si="14"/>
        <v>1</v>
      </c>
      <c r="R149" s="115">
        <f t="shared" si="17"/>
        <v>266.2299854564985</v>
      </c>
    </row>
    <row r="150" spans="1:18" ht="12.75">
      <c r="A150" s="198">
        <v>-1.54999999999997</v>
      </c>
      <c r="B150" s="99">
        <f t="shared" si="15"/>
        <v>221.38374622850506</v>
      </c>
      <c r="C150" s="103">
        <f t="shared" si="16"/>
        <v>0.9394292419979374</v>
      </c>
      <c r="D150" s="102">
        <f t="shared" si="12"/>
        <v>0.060570758002062575</v>
      </c>
      <c r="E150" s="105">
        <f t="shared" si="13"/>
        <v>1</v>
      </c>
      <c r="P150" s="97">
        <v>72500</v>
      </c>
      <c r="Q150" s="107">
        <f t="shared" si="14"/>
        <v>1</v>
      </c>
      <c r="R150" s="115">
        <f t="shared" si="17"/>
        <v>268.07880479994645</v>
      </c>
    </row>
    <row r="151" spans="1:18" ht="12.75">
      <c r="A151" s="198">
        <v>-1.53999999999997</v>
      </c>
      <c r="B151" s="99">
        <f t="shared" si="15"/>
        <v>222.08939107083748</v>
      </c>
      <c r="C151" s="103">
        <f t="shared" si="16"/>
        <v>0.9382198232881844</v>
      </c>
      <c r="D151" s="102">
        <f t="shared" si="12"/>
        <v>0.06178017671181557</v>
      </c>
      <c r="E151" s="105">
        <f t="shared" si="13"/>
        <v>1</v>
      </c>
      <c r="P151" s="97">
        <v>73000</v>
      </c>
      <c r="Q151" s="107">
        <f t="shared" si="14"/>
        <v>1</v>
      </c>
      <c r="R151" s="115">
        <f t="shared" si="17"/>
        <v>269.9276241433944</v>
      </c>
    </row>
    <row r="152" spans="1:18" ht="12.75">
      <c r="A152" s="198">
        <v>-1.52999999999997</v>
      </c>
      <c r="B152" s="99">
        <f t="shared" si="15"/>
        <v>222.79728510558806</v>
      </c>
      <c r="C152" s="103">
        <f t="shared" si="16"/>
        <v>0.9369916355360178</v>
      </c>
      <c r="D152" s="102">
        <f t="shared" si="12"/>
        <v>0.06300836446398217</v>
      </c>
      <c r="E152" s="105">
        <f t="shared" si="13"/>
        <v>1</v>
      </c>
      <c r="P152" s="97">
        <v>73500</v>
      </c>
      <c r="Q152" s="107">
        <f t="shared" si="14"/>
        <v>1</v>
      </c>
      <c r="R152" s="115">
        <f t="shared" si="17"/>
        <v>271.7764434868423</v>
      </c>
    </row>
    <row r="153" spans="1:18" ht="12.75">
      <c r="A153" s="198">
        <v>-1.51999999999997</v>
      </c>
      <c r="B153" s="99">
        <f t="shared" si="15"/>
        <v>223.50743550189654</v>
      </c>
      <c r="C153" s="103">
        <f t="shared" si="16"/>
        <v>0.9357445121810604</v>
      </c>
      <c r="D153" s="102">
        <f t="shared" si="12"/>
        <v>0.06425548781893964</v>
      </c>
      <c r="E153" s="105">
        <f t="shared" si="13"/>
        <v>1</v>
      </c>
      <c r="P153" s="97">
        <v>74000</v>
      </c>
      <c r="Q153" s="107">
        <f t="shared" si="14"/>
        <v>1</v>
      </c>
      <c r="R153" s="115">
        <f t="shared" si="17"/>
        <v>273.62526283029024</v>
      </c>
    </row>
    <row r="154" spans="1:18" ht="12.75">
      <c r="A154" s="198">
        <v>-1.50999999999997</v>
      </c>
      <c r="B154" s="99">
        <f t="shared" si="15"/>
        <v>224.21984945175407</v>
      </c>
      <c r="C154" s="103">
        <f t="shared" si="16"/>
        <v>0.9344782879110797</v>
      </c>
      <c r="D154" s="102">
        <f t="shared" si="12"/>
        <v>0.06552171208892033</v>
      </c>
      <c r="E154" s="105">
        <f t="shared" si="13"/>
        <v>1</v>
      </c>
      <c r="P154" s="97">
        <v>74500</v>
      </c>
      <c r="Q154" s="107">
        <f t="shared" si="14"/>
        <v>1</v>
      </c>
      <c r="R154" s="115">
        <f t="shared" si="17"/>
        <v>275.47408217373817</v>
      </c>
    </row>
    <row r="155" spans="1:18" ht="12.75">
      <c r="A155" s="198">
        <v>-1.49999999999997</v>
      </c>
      <c r="B155" s="99">
        <f t="shared" si="15"/>
        <v>224.93453417007518</v>
      </c>
      <c r="C155" s="103">
        <f t="shared" si="16"/>
        <v>0.933192798731138</v>
      </c>
      <c r="D155" s="102">
        <f t="shared" si="12"/>
        <v>0.06680720126886197</v>
      </c>
      <c r="E155" s="105">
        <f t="shared" si="13"/>
        <v>1</v>
      </c>
      <c r="P155" s="97">
        <v>75000</v>
      </c>
      <c r="Q155" s="107">
        <f t="shared" si="14"/>
        <v>1</v>
      </c>
      <c r="R155" s="115">
        <f t="shared" si="17"/>
        <v>277.3229015171861</v>
      </c>
    </row>
    <row r="156" spans="1:18" ht="12.75">
      <c r="A156" s="198">
        <v>-1.48999999999997</v>
      </c>
      <c r="B156" s="99">
        <f t="shared" si="15"/>
        <v>225.65149689477192</v>
      </c>
      <c r="C156" s="103">
        <f t="shared" si="16"/>
        <v>0.9318878820332706</v>
      </c>
      <c r="D156" s="102">
        <f t="shared" si="12"/>
        <v>0.06811211796672945</v>
      </c>
      <c r="E156" s="105">
        <f t="shared" si="13"/>
        <v>1</v>
      </c>
      <c r="P156" s="97">
        <v>75500</v>
      </c>
      <c r="Q156" s="107">
        <f t="shared" si="14"/>
        <v>1</v>
      </c>
      <c r="R156" s="115">
        <f t="shared" si="17"/>
        <v>279.171720860634</v>
      </c>
    </row>
    <row r="157" spans="1:18" ht="12.75">
      <c r="A157" s="198">
        <v>-1.47999999999997</v>
      </c>
      <c r="B157" s="99">
        <f t="shared" si="15"/>
        <v>226.3707448868266</v>
      </c>
      <c r="C157" s="103">
        <f t="shared" si="16"/>
        <v>0.9305633766666643</v>
      </c>
      <c r="D157" s="102">
        <f t="shared" si="12"/>
        <v>0.06943662333333567</v>
      </c>
      <c r="E157" s="105">
        <f t="shared" si="13"/>
        <v>1</v>
      </c>
      <c r="P157" s="97">
        <v>76000</v>
      </c>
      <c r="Q157" s="107">
        <f t="shared" si="14"/>
        <v>1</v>
      </c>
      <c r="R157" s="115">
        <f t="shared" si="17"/>
        <v>281.02054020408195</v>
      </c>
    </row>
    <row r="158" spans="1:18" ht="12.75">
      <c r="A158" s="198">
        <v>-1.46999999999996</v>
      </c>
      <c r="B158" s="99">
        <f t="shared" si="15"/>
        <v>227.09228543036608</v>
      </c>
      <c r="C158" s="103">
        <f t="shared" si="16"/>
        <v>0.9292191230083091</v>
      </c>
      <c r="D158" s="102">
        <f t="shared" si="12"/>
        <v>0.07078087699169089</v>
      </c>
      <c r="E158" s="105">
        <f t="shared" si="13"/>
        <v>1</v>
      </c>
      <c r="P158" s="97">
        <v>76500</v>
      </c>
      <c r="Q158" s="107">
        <f t="shared" si="14"/>
        <v>1</v>
      </c>
      <c r="R158" s="115">
        <f t="shared" si="17"/>
        <v>282.8693595475299</v>
      </c>
    </row>
    <row r="159" spans="1:18" ht="12.75">
      <c r="A159" s="198">
        <v>-1.45999999999996</v>
      </c>
      <c r="B159" s="99">
        <f t="shared" si="15"/>
        <v>227.8161258327325</v>
      </c>
      <c r="C159" s="103">
        <f t="shared" si="16"/>
        <v>0.9278549630341008</v>
      </c>
      <c r="D159" s="102">
        <f t="shared" si="12"/>
        <v>0.07214503696589925</v>
      </c>
      <c r="E159" s="105">
        <f t="shared" si="13"/>
        <v>1</v>
      </c>
      <c r="P159" s="97">
        <v>77000</v>
      </c>
      <c r="Q159" s="107">
        <f t="shared" si="14"/>
        <v>1</v>
      </c>
      <c r="R159" s="115">
        <f t="shared" si="17"/>
        <v>284.7181788909778</v>
      </c>
    </row>
    <row r="160" spans="1:18" ht="12.75">
      <c r="A160" s="198">
        <v>-1.44999999999996</v>
      </c>
      <c r="B160" s="99">
        <f t="shared" si="15"/>
        <v>228.542273424562</v>
      </c>
      <c r="C160" s="103">
        <f t="shared" si="16"/>
        <v>0.926470740390346</v>
      </c>
      <c r="D160" s="102">
        <f t="shared" si="12"/>
        <v>0.07352925960965395</v>
      </c>
      <c r="E160" s="105">
        <f t="shared" si="13"/>
        <v>1</v>
      </c>
      <c r="P160" s="97">
        <v>77500</v>
      </c>
      <c r="Q160" s="107">
        <f t="shared" si="14"/>
        <v>1</v>
      </c>
      <c r="R160" s="115">
        <f t="shared" si="17"/>
        <v>286.56699823442574</v>
      </c>
    </row>
    <row r="161" spans="1:18" ht="12.75">
      <c r="A161" s="198">
        <v>-1.43999999999996</v>
      </c>
      <c r="B161" s="99">
        <f t="shared" si="15"/>
        <v>229.27073555985586</v>
      </c>
      <c r="C161" s="103">
        <f t="shared" si="16"/>
        <v>0.9250663004656673</v>
      </c>
      <c r="D161" s="102">
        <f t="shared" si="12"/>
        <v>0.07493369953433271</v>
      </c>
      <c r="E161" s="105">
        <f t="shared" si="13"/>
        <v>1</v>
      </c>
      <c r="P161" s="97">
        <v>78000</v>
      </c>
      <c r="Q161" s="107">
        <f t="shared" si="14"/>
        <v>1</v>
      </c>
      <c r="R161" s="115">
        <f t="shared" si="17"/>
        <v>288.41581757787367</v>
      </c>
    </row>
    <row r="162" spans="1:18" ht="12.75">
      <c r="A162" s="198">
        <v>-1.42999999999996</v>
      </c>
      <c r="B162" s="99">
        <f t="shared" si="15"/>
        <v>230.0015196160557</v>
      </c>
      <c r="C162" s="103">
        <f t="shared" si="16"/>
        <v>0.9236414904632552</v>
      </c>
      <c r="D162" s="102">
        <f t="shared" si="12"/>
        <v>0.07635850953674483</v>
      </c>
      <c r="E162" s="105">
        <f t="shared" si="13"/>
        <v>1</v>
      </c>
      <c r="P162" s="97">
        <v>78500</v>
      </c>
      <c r="Q162" s="107">
        <f t="shared" si="14"/>
        <v>1</v>
      </c>
      <c r="R162" s="115">
        <f t="shared" si="17"/>
        <v>290.2646369213216</v>
      </c>
    </row>
    <row r="163" spans="1:18" ht="12.75">
      <c r="A163" s="198">
        <v>-1.41999999999996</v>
      </c>
      <c r="B163" s="99">
        <f t="shared" si="15"/>
        <v>230.73463299411833</v>
      </c>
      <c r="C163" s="103">
        <f t="shared" si="16"/>
        <v>0.9221961594734478</v>
      </c>
      <c r="D163" s="102">
        <f t="shared" si="12"/>
        <v>0.0778038405265522</v>
      </c>
      <c r="E163" s="105">
        <f t="shared" si="13"/>
        <v>1</v>
      </c>
      <c r="P163" s="97">
        <v>79000</v>
      </c>
      <c r="Q163" s="107">
        <f t="shared" si="14"/>
        <v>1</v>
      </c>
      <c r="R163" s="115">
        <f t="shared" si="17"/>
        <v>292.1134562647695</v>
      </c>
    </row>
    <row r="164" spans="1:18" ht="12.75">
      <c r="A164" s="198">
        <v>-1.40999999999996</v>
      </c>
      <c r="B164" s="99">
        <f t="shared" si="15"/>
        <v>231.47008311859005</v>
      </c>
      <c r="C164" s="103">
        <f t="shared" si="16"/>
        <v>0.9207301585466017</v>
      </c>
      <c r="D164" s="102">
        <f t="shared" si="12"/>
        <v>0.07926984145339833</v>
      </c>
      <c r="E164" s="105">
        <f t="shared" si="13"/>
        <v>1</v>
      </c>
      <c r="P164" s="97">
        <v>79500</v>
      </c>
      <c r="Q164" s="107">
        <f t="shared" si="14"/>
        <v>1</v>
      </c>
      <c r="R164" s="115">
        <f t="shared" si="17"/>
        <v>293.96227560821745</v>
      </c>
    </row>
    <row r="165" spans="1:18" ht="12.75">
      <c r="A165" s="198">
        <v>-1.39999999999996</v>
      </c>
      <c r="B165" s="99">
        <f t="shared" si="15"/>
        <v>232.20787743768295</v>
      </c>
      <c r="C165" s="103">
        <f t="shared" si="16"/>
        <v>0.9192433407662229</v>
      </c>
      <c r="D165" s="102">
        <f t="shared" si="12"/>
        <v>0.08075665923377706</v>
      </c>
      <c r="E165" s="105">
        <f t="shared" si="13"/>
        <v>1</v>
      </c>
      <c r="P165" s="97">
        <v>80000</v>
      </c>
      <c r="Q165" s="107">
        <f t="shared" si="14"/>
        <v>1</v>
      </c>
      <c r="R165" s="115">
        <f t="shared" si="17"/>
        <v>295.8110949516654</v>
      </c>
    </row>
    <row r="166" spans="1:18" ht="12.75">
      <c r="A166" s="198">
        <v>-1.38999999999996</v>
      </c>
      <c r="B166" s="99">
        <f t="shared" si="15"/>
        <v>232.94802342334955</v>
      </c>
      <c r="C166" s="103">
        <f t="shared" si="16"/>
        <v>0.917735561322325</v>
      </c>
      <c r="D166" s="102">
        <f t="shared" si="12"/>
        <v>0.08226443867767497</v>
      </c>
      <c r="E166" s="105">
        <f t="shared" si="13"/>
        <v>1</v>
      </c>
      <c r="P166" s="97">
        <v>80500</v>
      </c>
      <c r="Q166" s="107">
        <f t="shared" si="14"/>
        <v>1</v>
      </c>
      <c r="R166" s="115">
        <f t="shared" si="17"/>
        <v>297.6599142951133</v>
      </c>
    </row>
    <row r="167" spans="1:18" ht="12.75">
      <c r="A167" s="198">
        <v>-1.37999999999996</v>
      </c>
      <c r="B167" s="99">
        <f t="shared" si="15"/>
        <v>233.69052857135875</v>
      </c>
      <c r="C167" s="103">
        <f t="shared" si="16"/>
        <v>0.9162066775849796</v>
      </c>
      <c r="D167" s="102">
        <f t="shared" si="12"/>
        <v>0.08379332241502035</v>
      </c>
      <c r="E167" s="105">
        <f t="shared" si="13"/>
        <v>1</v>
      </c>
      <c r="P167" s="97">
        <v>81000</v>
      </c>
      <c r="Q167" s="107">
        <f t="shared" si="14"/>
        <v>1</v>
      </c>
      <c r="R167" s="115">
        <f t="shared" si="17"/>
        <v>299.50873363856124</v>
      </c>
    </row>
    <row r="168" spans="1:18" ht="12.75">
      <c r="A168" s="198">
        <v>-1.36999999999996</v>
      </c>
      <c r="B168" s="99">
        <f t="shared" si="15"/>
        <v>234.43540040137157</v>
      </c>
      <c r="C168" s="103">
        <f t="shared" si="16"/>
        <v>0.9146565491780267</v>
      </c>
      <c r="D168" s="102">
        <f t="shared" si="12"/>
        <v>0.08534345082197325</v>
      </c>
      <c r="E168" s="105">
        <f t="shared" si="13"/>
        <v>1</v>
      </c>
      <c r="P168" s="97">
        <v>81500</v>
      </c>
      <c r="Q168" s="107">
        <f t="shared" si="14"/>
        <v>1</v>
      </c>
      <c r="R168" s="115">
        <f t="shared" si="17"/>
        <v>301.35755298200917</v>
      </c>
    </row>
    <row r="169" spans="1:18" ht="12.75">
      <c r="A169" s="198">
        <v>-1.35999999999996</v>
      </c>
      <c r="B169" s="99">
        <f t="shared" si="15"/>
        <v>235.1826464570177</v>
      </c>
      <c r="C169" s="103">
        <f t="shared" si="16"/>
        <v>0.9130850380529086</v>
      </c>
      <c r="D169" s="102">
        <f t="shared" si="12"/>
        <v>0.08691496194709136</v>
      </c>
      <c r="E169" s="105">
        <f t="shared" si="13"/>
        <v>1</v>
      </c>
      <c r="P169" s="97">
        <v>82000</v>
      </c>
      <c r="Q169" s="107">
        <f t="shared" si="14"/>
        <v>1</v>
      </c>
      <c r="R169" s="115">
        <f t="shared" si="17"/>
        <v>303.2063723254571</v>
      </c>
    </row>
    <row r="170" spans="1:18" ht="12.75">
      <c r="A170" s="198">
        <v>-1.34999999999996</v>
      </c>
      <c r="B170" s="99">
        <f t="shared" si="15"/>
        <v>235.932274305971</v>
      </c>
      <c r="C170" s="103">
        <f t="shared" si="16"/>
        <v>0.9114920085625915</v>
      </c>
      <c r="D170" s="102">
        <f t="shared" si="12"/>
        <v>0.0885079914374085</v>
      </c>
      <c r="E170" s="105">
        <f t="shared" si="13"/>
        <v>1</v>
      </c>
      <c r="P170" s="97">
        <v>82500</v>
      </c>
      <c r="Q170" s="107">
        <f t="shared" si="14"/>
        <v>1</v>
      </c>
      <c r="R170" s="115">
        <f t="shared" si="17"/>
        <v>305.055191668905</v>
      </c>
    </row>
    <row r="171" spans="1:18" ht="12.75">
      <c r="A171" s="198">
        <v>-1.33999999999996</v>
      </c>
      <c r="B171" s="99">
        <f t="shared" si="15"/>
        <v>236.68429154002723</v>
      </c>
      <c r="C171" s="103">
        <f t="shared" si="16"/>
        <v>0.909877327535541</v>
      </c>
      <c r="D171" s="102">
        <f t="shared" si="12"/>
        <v>0.09012267246445904</v>
      </c>
      <c r="E171" s="105">
        <f t="shared" si="13"/>
        <v>1</v>
      </c>
      <c r="P171" s="97">
        <v>83000</v>
      </c>
      <c r="Q171" s="107">
        <f t="shared" si="14"/>
        <v>1</v>
      </c>
      <c r="R171" s="115">
        <f t="shared" si="17"/>
        <v>306.90401101235295</v>
      </c>
    </row>
    <row r="172" spans="1:18" ht="12.75">
      <c r="A172" s="198">
        <v>-1.32999999999996</v>
      </c>
      <c r="B172" s="99">
        <f t="shared" si="15"/>
        <v>237.43870577518044</v>
      </c>
      <c r="C172" s="103">
        <f t="shared" si="16"/>
        <v>0.9082408643497126</v>
      </c>
      <c r="D172" s="102">
        <f t="shared" si="12"/>
        <v>0.09175913565028737</v>
      </c>
      <c r="E172" s="105">
        <f t="shared" si="13"/>
        <v>1</v>
      </c>
      <c r="P172" s="97">
        <v>83500</v>
      </c>
      <c r="Q172" s="107">
        <f t="shared" si="14"/>
        <v>1</v>
      </c>
      <c r="R172" s="115">
        <f t="shared" si="17"/>
        <v>308.7528303558009</v>
      </c>
    </row>
    <row r="173" spans="1:18" ht="12.75">
      <c r="A173" s="198">
        <v>-1.31999999999996</v>
      </c>
      <c r="B173" s="99">
        <f t="shared" si="15"/>
        <v>238.1955246517</v>
      </c>
      <c r="C173" s="103">
        <f t="shared" si="16"/>
        <v>0.9065824910065216</v>
      </c>
      <c r="D173" s="102">
        <f t="shared" si="12"/>
        <v>0.09341750899347845</v>
      </c>
      <c r="E173" s="105">
        <f t="shared" si="13"/>
        <v>1</v>
      </c>
      <c r="P173" s="97">
        <v>84000</v>
      </c>
      <c r="Q173" s="107">
        <f t="shared" si="14"/>
        <v>1</v>
      </c>
      <c r="R173" s="115">
        <f t="shared" si="17"/>
        <v>310.6016496992488</v>
      </c>
    </row>
    <row r="174" spans="1:18" ht="12.75">
      <c r="A174" s="198">
        <v>-1.30999999999996</v>
      </c>
      <c r="B174" s="99">
        <f t="shared" si="15"/>
        <v>238.9547558342081</v>
      </c>
      <c r="C174" s="103">
        <f t="shared" si="16"/>
        <v>0.9049020822047542</v>
      </c>
      <c r="D174" s="102">
        <f t="shared" si="12"/>
        <v>0.09509791779524579</v>
      </c>
      <c r="E174" s="105">
        <f t="shared" si="13"/>
        <v>1</v>
      </c>
      <c r="P174" s="97">
        <v>84500</v>
      </c>
      <c r="Q174" s="107">
        <f t="shared" si="14"/>
        <v>1</v>
      </c>
      <c r="R174" s="115">
        <f t="shared" si="17"/>
        <v>312.45046904269674</v>
      </c>
    </row>
    <row r="175" spans="1:18" ht="12.75">
      <c r="A175" s="198">
        <v>-1.29999999999996</v>
      </c>
      <c r="B175" s="99">
        <f t="shared" si="15"/>
        <v>239.7164070117576</v>
      </c>
      <c r="C175" s="103">
        <f t="shared" si="16"/>
        <v>0.9031995154143828</v>
      </c>
      <c r="D175" s="102">
        <f t="shared" si="12"/>
        <v>0.09680048458561719</v>
      </c>
      <c r="E175" s="105">
        <f t="shared" si="13"/>
        <v>1</v>
      </c>
      <c r="P175" s="97">
        <v>85000</v>
      </c>
      <c r="Q175" s="107">
        <f t="shared" si="14"/>
        <v>1</v>
      </c>
      <c r="R175" s="115">
        <f t="shared" si="17"/>
        <v>314.29928838614467</v>
      </c>
    </row>
    <row r="176" spans="1:18" ht="12.75">
      <c r="A176" s="198">
        <v>-1.28999999999996</v>
      </c>
      <c r="B176" s="99">
        <f t="shared" si="15"/>
        <v>240.48048589790906</v>
      </c>
      <c r="C176" s="103">
        <f t="shared" si="16"/>
        <v>0.9014746709502452</v>
      </c>
      <c r="D176" s="102">
        <f t="shared" si="12"/>
        <v>0.09852532904975475</v>
      </c>
      <c r="E176" s="105">
        <f t="shared" si="13"/>
        <v>1</v>
      </c>
      <c r="P176" s="97">
        <v>85500</v>
      </c>
      <c r="Q176" s="107">
        <f t="shared" si="14"/>
        <v>1</v>
      </c>
      <c r="R176" s="115">
        <f t="shared" si="17"/>
        <v>316.1481077295926</v>
      </c>
    </row>
    <row r="177" spans="1:18" ht="12.75">
      <c r="A177" s="198">
        <v>-1.27999999999996</v>
      </c>
      <c r="B177" s="99">
        <f t="shared" si="15"/>
        <v>241.24700023081004</v>
      </c>
      <c r="C177" s="103">
        <f t="shared" si="16"/>
        <v>0.899727432045551</v>
      </c>
      <c r="D177" s="102">
        <f t="shared" si="12"/>
        <v>0.10027256795444905</v>
      </c>
      <c r="E177" s="105">
        <f t="shared" si="13"/>
        <v>1</v>
      </c>
      <c r="P177" s="97">
        <v>86000</v>
      </c>
      <c r="Q177" s="107">
        <f t="shared" si="14"/>
        <v>1</v>
      </c>
      <c r="R177" s="115">
        <f t="shared" si="17"/>
        <v>317.9969270730405</v>
      </c>
    </row>
    <row r="178" spans="1:18" ht="12.75">
      <c r="A178" s="198">
        <v>-1.26999999999996</v>
      </c>
      <c r="B178" s="99">
        <f t="shared" si="15"/>
        <v>242.01595777327267</v>
      </c>
      <c r="C178" s="103">
        <f t="shared" si="16"/>
        <v>0.8979576849251738</v>
      </c>
      <c r="D178" s="102">
        <f t="shared" si="12"/>
        <v>0.1020423150748262</v>
      </c>
      <c r="E178" s="105">
        <f t="shared" si="13"/>
        <v>1</v>
      </c>
      <c r="P178" s="97">
        <v>86500</v>
      </c>
      <c r="Q178" s="107">
        <f t="shared" si="14"/>
        <v>1</v>
      </c>
      <c r="R178" s="115">
        <f t="shared" si="17"/>
        <v>319.84574641648845</v>
      </c>
    </row>
    <row r="179" spans="1:18" ht="12.75">
      <c r="A179" s="198">
        <v>-1.25999999999996</v>
      </c>
      <c r="B179" s="99">
        <f t="shared" si="15"/>
        <v>242.78736631285258</v>
      </c>
      <c r="C179" s="103">
        <f t="shared" si="16"/>
        <v>0.8961653188786924</v>
      </c>
      <c r="D179" s="102">
        <f t="shared" si="12"/>
        <v>0.10383468112130756</v>
      </c>
      <c r="E179" s="105">
        <f t="shared" si="13"/>
        <v>1</v>
      </c>
      <c r="P179" s="97">
        <v>87000</v>
      </c>
      <c r="Q179" s="107">
        <f t="shared" si="14"/>
        <v>1</v>
      </c>
      <c r="R179" s="115">
        <f t="shared" si="17"/>
        <v>321.6945657599364</v>
      </c>
    </row>
    <row r="180" spans="1:18" ht="12.75">
      <c r="A180" s="198">
        <v>-1.24999999999996</v>
      </c>
      <c r="B180" s="99">
        <f t="shared" si="15"/>
        <v>243.56123366192756</v>
      </c>
      <c r="C180" s="103">
        <f t="shared" si="16"/>
        <v>0.8943502263331374</v>
      </c>
      <c r="D180" s="102">
        <f t="shared" si="12"/>
        <v>0.10564977366686257</v>
      </c>
      <c r="E180" s="105">
        <f t="shared" si="13"/>
        <v>1</v>
      </c>
      <c r="P180" s="97">
        <v>87500</v>
      </c>
      <c r="Q180" s="107">
        <f t="shared" si="14"/>
        <v>1</v>
      </c>
      <c r="R180" s="115">
        <f t="shared" si="17"/>
        <v>323.5433851033843</v>
      </c>
    </row>
    <row r="181" spans="1:18" ht="12.75">
      <c r="A181" s="198">
        <v>-1.23999999999996</v>
      </c>
      <c r="B181" s="99">
        <f t="shared" si="15"/>
        <v>244.33756765777687</v>
      </c>
      <c r="C181" s="103">
        <f t="shared" si="16"/>
        <v>0.8925123029254057</v>
      </c>
      <c r="D181" s="102">
        <f t="shared" si="12"/>
        <v>0.10748769707459427</v>
      </c>
      <c r="E181" s="105">
        <f t="shared" si="13"/>
        <v>1</v>
      </c>
      <c r="P181" s="97">
        <v>88000</v>
      </c>
      <c r="Q181" s="107">
        <f t="shared" si="14"/>
        <v>1</v>
      </c>
      <c r="R181" s="115">
        <f t="shared" si="17"/>
        <v>325.39220444683224</v>
      </c>
    </row>
    <row r="182" spans="1:18" ht="12.75">
      <c r="A182" s="198">
        <v>-1.22999999999996</v>
      </c>
      <c r="B182" s="99">
        <f t="shared" si="15"/>
        <v>245.11637616266077</v>
      </c>
      <c r="C182" s="103">
        <f t="shared" si="16"/>
        <v>0.8906514475743006</v>
      </c>
      <c r="D182" s="102">
        <f t="shared" si="12"/>
        <v>0.10934855242569941</v>
      </c>
      <c r="E182" s="105">
        <f t="shared" si="13"/>
        <v>1</v>
      </c>
      <c r="P182" s="97">
        <v>88500</v>
      </c>
      <c r="Q182" s="107">
        <f t="shared" si="14"/>
        <v>1</v>
      </c>
      <c r="R182" s="115">
        <f t="shared" si="17"/>
        <v>327.24102379028017</v>
      </c>
    </row>
    <row r="183" spans="1:18" ht="12.75">
      <c r="A183" s="198">
        <v>-1.21999999999996</v>
      </c>
      <c r="B183" s="99">
        <f t="shared" si="15"/>
        <v>245.89766706389915</v>
      </c>
      <c r="C183" s="103">
        <f t="shared" si="16"/>
        <v>0.8887675625521578</v>
      </c>
      <c r="D183" s="102">
        <f t="shared" si="12"/>
        <v>0.11123243744784217</v>
      </c>
      <c r="E183" s="105">
        <f t="shared" si="13"/>
        <v>1</v>
      </c>
      <c r="P183" s="97">
        <v>89000</v>
      </c>
      <c r="Q183" s="107">
        <f t="shared" si="14"/>
        <v>1</v>
      </c>
      <c r="R183" s="115">
        <f t="shared" si="17"/>
        <v>329.0898431337281</v>
      </c>
    </row>
    <row r="184" spans="1:18" ht="12.75">
      <c r="A184" s="198">
        <v>-1.20999999999996</v>
      </c>
      <c r="B184" s="99">
        <f t="shared" si="15"/>
        <v>246.68144827395295</v>
      </c>
      <c r="C184" s="103">
        <f t="shared" si="16"/>
        <v>0.886860553556015</v>
      </c>
      <c r="D184" s="102">
        <f t="shared" si="12"/>
        <v>0.11313944644398499</v>
      </c>
      <c r="E184" s="105">
        <f t="shared" si="13"/>
        <v>1</v>
      </c>
      <c r="P184" s="97">
        <v>89500</v>
      </c>
      <c r="Q184" s="107">
        <f t="shared" si="14"/>
        <v>1</v>
      </c>
      <c r="R184" s="115">
        <f t="shared" si="17"/>
        <v>330.938662477176</v>
      </c>
    </row>
    <row r="185" spans="1:18" ht="12.75">
      <c r="A185" s="198">
        <v>-1.19999999999996</v>
      </c>
      <c r="B185" s="99">
        <f t="shared" si="15"/>
        <v>247.46772773050324</v>
      </c>
      <c r="C185" s="103">
        <f t="shared" si="16"/>
        <v>0.884930329778284</v>
      </c>
      <c r="D185" s="102">
        <f t="shared" si="12"/>
        <v>0.11506967022171599</v>
      </c>
      <c r="E185" s="105">
        <f t="shared" si="13"/>
        <v>1</v>
      </c>
      <c r="P185" s="97">
        <v>90000</v>
      </c>
      <c r="Q185" s="107">
        <f t="shared" si="14"/>
        <v>1</v>
      </c>
      <c r="R185" s="115">
        <f t="shared" si="17"/>
        <v>332.78748182062395</v>
      </c>
    </row>
    <row r="186" spans="1:18" ht="12.75">
      <c r="A186" s="198">
        <v>-1.18999999999996</v>
      </c>
      <c r="B186" s="99">
        <f t="shared" si="15"/>
        <v>248.25651339653183</v>
      </c>
      <c r="C186" s="103">
        <f t="shared" si="16"/>
        <v>0.8829768039768834</v>
      </c>
      <c r="D186" s="102">
        <f t="shared" si="12"/>
        <v>0.11702319602311662</v>
      </c>
      <c r="E186" s="105">
        <f t="shared" si="13"/>
        <v>1</v>
      </c>
      <c r="P186" s="97">
        <v>90500</v>
      </c>
      <c r="Q186" s="107">
        <f t="shared" si="14"/>
        <v>1</v>
      </c>
      <c r="R186" s="115">
        <f t="shared" si="17"/>
        <v>334.6363011640719</v>
      </c>
    </row>
    <row r="187" spans="1:18" ht="12.75">
      <c r="A187" s="198">
        <v>-1.17999999999996</v>
      </c>
      <c r="B187" s="99">
        <f t="shared" si="15"/>
        <v>249.04781326040208</v>
      </c>
      <c r="C187" s="103">
        <f t="shared" si="16"/>
        <v>0.8809998925447914</v>
      </c>
      <c r="D187" s="102">
        <f t="shared" si="12"/>
        <v>0.11900010745520861</v>
      </c>
      <c r="E187" s="105">
        <f t="shared" si="13"/>
        <v>1</v>
      </c>
      <c r="P187" s="97">
        <v>91000</v>
      </c>
      <c r="Q187" s="107">
        <f t="shared" si="14"/>
        <v>1</v>
      </c>
      <c r="R187" s="115">
        <f t="shared" si="17"/>
        <v>336.4851205075198</v>
      </c>
    </row>
    <row r="188" spans="1:18" ht="12.75">
      <c r="A188" s="198">
        <v>-1.16999999999996</v>
      </c>
      <c r="B188" s="99">
        <f t="shared" si="15"/>
        <v>249.84163533593977</v>
      </c>
      <c r="C188" s="103">
        <f t="shared" si="16"/>
        <v>0.8789995155789737</v>
      </c>
      <c r="D188" s="102">
        <f t="shared" si="12"/>
        <v>0.12100048442102629</v>
      </c>
      <c r="E188" s="105">
        <f t="shared" si="13"/>
        <v>1</v>
      </c>
      <c r="P188" s="97">
        <v>91500</v>
      </c>
      <c r="Q188" s="107">
        <f t="shared" si="14"/>
        <v>1</v>
      </c>
      <c r="R188" s="115">
        <f t="shared" si="17"/>
        <v>338.33393985096774</v>
      </c>
    </row>
    <row r="189" spans="1:18" ht="12.75">
      <c r="A189" s="198">
        <v>-1.15999999999996</v>
      </c>
      <c r="B189" s="99">
        <f t="shared" si="15"/>
        <v>250.63798766251364</v>
      </c>
      <c r="C189" s="103">
        <f t="shared" si="16"/>
        <v>0.8769755969486485</v>
      </c>
      <c r="D189" s="102">
        <f t="shared" si="12"/>
        <v>0.12302440305135154</v>
      </c>
      <c r="E189" s="105">
        <f t="shared" si="13"/>
        <v>1</v>
      </c>
      <c r="P189" s="97">
        <v>92000</v>
      </c>
      <c r="Q189" s="107">
        <f t="shared" si="14"/>
        <v>1</v>
      </c>
      <c r="R189" s="115">
        <f t="shared" si="17"/>
        <v>340.18275919441567</v>
      </c>
    </row>
    <row r="190" spans="1:18" ht="12.75">
      <c r="A190" s="198">
        <v>-1.14999999999996</v>
      </c>
      <c r="B190" s="99">
        <f t="shared" si="15"/>
        <v>251.43687830511794</v>
      </c>
      <c r="C190" s="103">
        <f t="shared" si="16"/>
        <v>0.8749280643628415</v>
      </c>
      <c r="D190" s="102">
        <f t="shared" si="12"/>
        <v>0.12507193563715846</v>
      </c>
      <c r="E190" s="105">
        <f t="shared" si="13"/>
        <v>1</v>
      </c>
      <c r="P190" s="97">
        <v>92500</v>
      </c>
      <c r="Q190" s="107">
        <f t="shared" si="14"/>
        <v>1</v>
      </c>
      <c r="R190" s="115">
        <f t="shared" si="17"/>
        <v>342.0315785378636</v>
      </c>
    </row>
    <row r="191" spans="1:18" ht="12.75">
      <c r="A191" s="198">
        <v>-1.13999999999996</v>
      </c>
      <c r="B191" s="99">
        <f t="shared" si="15"/>
        <v>252.23831535445328</v>
      </c>
      <c r="C191" s="103">
        <f t="shared" si="16"/>
        <v>0.8728568494371934</v>
      </c>
      <c r="D191" s="102">
        <f t="shared" si="12"/>
        <v>0.12714315056280656</v>
      </c>
      <c r="E191" s="105">
        <f t="shared" si="13"/>
        <v>1</v>
      </c>
      <c r="P191" s="97">
        <v>93000</v>
      </c>
      <c r="Q191" s="107">
        <f t="shared" si="14"/>
        <v>1</v>
      </c>
      <c r="R191" s="115">
        <f t="shared" si="17"/>
        <v>343.8803978813115</v>
      </c>
    </row>
    <row r="192" spans="1:18" ht="12.75">
      <c r="A192" s="198">
        <v>-1.12999999999996</v>
      </c>
      <c r="B192" s="99">
        <f t="shared" si="15"/>
        <v>253.04230692700884</v>
      </c>
      <c r="C192" s="103">
        <f t="shared" si="16"/>
        <v>0.8707618877599738</v>
      </c>
      <c r="D192" s="102">
        <f t="shared" si="12"/>
        <v>0.12923811224002624</v>
      </c>
      <c r="E192" s="105">
        <f t="shared" si="13"/>
        <v>1</v>
      </c>
      <c r="P192" s="97">
        <v>93500</v>
      </c>
      <c r="Q192" s="107">
        <f t="shared" si="14"/>
        <v>1</v>
      </c>
      <c r="R192" s="115">
        <f t="shared" si="17"/>
        <v>345.72921722475945</v>
      </c>
    </row>
    <row r="193" spans="1:18" ht="12.75">
      <c r="A193" s="198">
        <v>-1.11999999999996</v>
      </c>
      <c r="B193" s="99">
        <f t="shared" si="15"/>
        <v>253.84886116514448</v>
      </c>
      <c r="C193" s="103">
        <f t="shared" si="16"/>
        <v>0.8686431189572608</v>
      </c>
      <c r="D193" s="102">
        <f t="shared" si="12"/>
        <v>0.13135688104273924</v>
      </c>
      <c r="E193" s="105">
        <f t="shared" si="13"/>
        <v>1</v>
      </c>
      <c r="P193" s="97">
        <v>94000</v>
      </c>
      <c r="Q193" s="107">
        <f t="shared" si="14"/>
        <v>1</v>
      </c>
      <c r="R193" s="115">
        <f t="shared" si="17"/>
        <v>347.5780365682074</v>
      </c>
    </row>
    <row r="194" spans="1:18" ht="12.75">
      <c r="A194" s="198">
        <v>-1.10999999999996</v>
      </c>
      <c r="B194" s="99">
        <f t="shared" si="15"/>
        <v>254.65798623717353</v>
      </c>
      <c r="C194" s="103">
        <f t="shared" si="16"/>
        <v>0.8665004867572441</v>
      </c>
      <c r="D194" s="102">
        <f t="shared" si="12"/>
        <v>0.13349951324275589</v>
      </c>
      <c r="E194" s="105">
        <f t="shared" si="13"/>
        <v>1</v>
      </c>
      <c r="P194" s="97">
        <v>94500</v>
      </c>
      <c r="Q194" s="107">
        <f t="shared" si="14"/>
        <v>1</v>
      </c>
      <c r="R194" s="115">
        <f t="shared" si="17"/>
        <v>349.4268559116553</v>
      </c>
    </row>
    <row r="195" spans="1:18" ht="12.75">
      <c r="A195" s="198">
        <v>-1.09999999999996</v>
      </c>
      <c r="B195" s="99">
        <f t="shared" si="15"/>
        <v>255.46969033744452</v>
      </c>
      <c r="C195" s="103">
        <f t="shared" si="16"/>
        <v>0.8643339390536087</v>
      </c>
      <c r="D195" s="102">
        <f t="shared" si="12"/>
        <v>0.13566606094639133</v>
      </c>
      <c r="E195" s="105">
        <f t="shared" si="13"/>
        <v>1</v>
      </c>
      <c r="P195" s="97">
        <v>95000</v>
      </c>
      <c r="Q195" s="107">
        <f t="shared" si="14"/>
        <v>1</v>
      </c>
      <c r="R195" s="115">
        <f t="shared" si="17"/>
        <v>351.27567525510324</v>
      </c>
    </row>
    <row r="196" spans="1:18" ht="12.75">
      <c r="A196" s="198">
        <v>-1.08999999999996</v>
      </c>
      <c r="B196" s="99">
        <f t="shared" si="15"/>
        <v>256.28398168642553</v>
      </c>
      <c r="C196" s="103">
        <f t="shared" si="16"/>
        <v>0.8621434279679556</v>
      </c>
      <c r="D196" s="102">
        <f t="shared" si="12"/>
        <v>0.13785657203204438</v>
      </c>
      <c r="E196" s="105">
        <f t="shared" si="13"/>
        <v>1</v>
      </c>
      <c r="P196" s="97">
        <v>95500</v>
      </c>
      <c r="Q196" s="107">
        <f t="shared" si="14"/>
        <v>1</v>
      </c>
      <c r="R196" s="115">
        <f t="shared" si="17"/>
        <v>353.12449459855117</v>
      </c>
    </row>
    <row r="197" spans="1:18" ht="12.75">
      <c r="A197" s="198">
        <v>-1.07999999999996</v>
      </c>
      <c r="B197" s="99">
        <f t="shared" si="15"/>
        <v>257.10086853078667</v>
      </c>
      <c r="C197" s="103">
        <f t="shared" si="16"/>
        <v>0.8599289099112221</v>
      </c>
      <c r="D197" s="102">
        <f aca="true" t="shared" si="18" ref="D197:D260">1-C197</f>
        <v>0.14007109008877794</v>
      </c>
      <c r="E197" s="105">
        <f aca="true" t="shared" si="19" ref="E197:E260">$P$3</f>
        <v>1</v>
      </c>
      <c r="P197" s="97">
        <v>96000</v>
      </c>
      <c r="Q197" s="107">
        <f aca="true" t="shared" si="20" ref="Q197:Q260">+$R$3</f>
        <v>1</v>
      </c>
      <c r="R197" s="115">
        <f t="shared" si="17"/>
        <v>354.9733139419991</v>
      </c>
    </row>
    <row r="198" spans="1:18" ht="12.75">
      <c r="A198" s="198">
        <v>-1.06999999999996</v>
      </c>
      <c r="B198" s="99">
        <f aca="true" t="shared" si="21" ref="B198:B261">EXP(A198*SQRT($H$10)+SUMPRODUCT($H$20:$H$39,$N$20:$N$39))</f>
        <v>257.9203591434836</v>
      </c>
      <c r="C198" s="103">
        <f aca="true" t="shared" si="22" ref="C198:C261">1-(NORMDIST(A198*SQRT($H$10),0,SQRT($H$10),TRUE))</f>
        <v>0.8576903456440519</v>
      </c>
      <c r="D198" s="102">
        <f t="shared" si="18"/>
        <v>0.1423096543559481</v>
      </c>
      <c r="E198" s="105">
        <f t="shared" si="19"/>
        <v>1</v>
      </c>
      <c r="P198" s="97">
        <v>96500</v>
      </c>
      <c r="Q198" s="107">
        <f t="shared" si="20"/>
        <v>1</v>
      </c>
      <c r="R198" s="115">
        <f t="shared" si="17"/>
        <v>356.822133285447</v>
      </c>
    </row>
    <row r="199" spans="1:18" ht="12.75">
      <c r="A199" s="198">
        <v>-1.05999999999996</v>
      </c>
      <c r="B199" s="99">
        <f t="shared" si="21"/>
        <v>258.74246182384155</v>
      </c>
      <c r="C199" s="103">
        <f t="shared" si="22"/>
        <v>0.8554277003360813</v>
      </c>
      <c r="D199" s="102">
        <f t="shared" si="18"/>
        <v>0.1445722996639187</v>
      </c>
      <c r="E199" s="105">
        <f t="shared" si="19"/>
        <v>1</v>
      </c>
      <c r="P199" s="97">
        <v>97000</v>
      </c>
      <c r="Q199" s="107">
        <f t="shared" si="20"/>
        <v>1</v>
      </c>
      <c r="R199" s="115">
        <f t="shared" si="17"/>
        <v>358.67095262889495</v>
      </c>
    </row>
    <row r="200" spans="1:18" ht="12.75">
      <c r="A200" s="198">
        <v>-1.04999999999996</v>
      </c>
      <c r="B200" s="99">
        <f t="shared" si="21"/>
        <v>259.5671848976393</v>
      </c>
      <c r="C200" s="103">
        <f t="shared" si="22"/>
        <v>0.8531409436240949</v>
      </c>
      <c r="D200" s="102">
        <f t="shared" si="18"/>
        <v>0.14685905637590513</v>
      </c>
      <c r="E200" s="105">
        <f t="shared" si="19"/>
        <v>1</v>
      </c>
      <c r="P200" s="97">
        <v>97500</v>
      </c>
      <c r="Q200" s="107">
        <f t="shared" si="20"/>
        <v>1</v>
      </c>
      <c r="R200" s="115">
        <f aca="true" t="shared" si="23" ref="R200:R263">R199+$R$6</f>
        <v>360.5197719723429</v>
      </c>
    </row>
    <row r="201" spans="1:18" ht="12.75">
      <c r="A201" s="198">
        <v>-1.03999999999995</v>
      </c>
      <c r="B201" s="99">
        <f t="shared" si="21"/>
        <v>260.3945367171937</v>
      </c>
      <c r="C201" s="103">
        <f t="shared" si="22"/>
        <v>0.850830049669007</v>
      </c>
      <c r="D201" s="102">
        <f t="shared" si="18"/>
        <v>0.149169950330993</v>
      </c>
      <c r="E201" s="105">
        <f t="shared" si="19"/>
        <v>1</v>
      </c>
      <c r="P201" s="97">
        <v>98000</v>
      </c>
      <c r="Q201" s="107">
        <f t="shared" si="20"/>
        <v>1</v>
      </c>
      <c r="R201" s="115">
        <f t="shared" si="23"/>
        <v>362.3685913157908</v>
      </c>
    </row>
    <row r="202" spans="1:18" ht="12.75">
      <c r="A202" s="198">
        <v>-1.02999999999995</v>
      </c>
      <c r="B202" s="99">
        <f t="shared" si="21"/>
        <v>261.2245256614425</v>
      </c>
      <c r="C202" s="103">
        <f t="shared" si="22"/>
        <v>0.8484949972116446</v>
      </c>
      <c r="D202" s="102">
        <f t="shared" si="18"/>
        <v>0.15150500278835544</v>
      </c>
      <c r="E202" s="105">
        <f t="shared" si="19"/>
        <v>1</v>
      </c>
      <c r="P202" s="97">
        <v>98500</v>
      </c>
      <c r="Q202" s="107">
        <f t="shared" si="20"/>
        <v>1</v>
      </c>
      <c r="R202" s="115">
        <f t="shared" si="23"/>
        <v>364.21741065923874</v>
      </c>
    </row>
    <row r="203" spans="1:18" ht="12.75">
      <c r="A203" s="198">
        <v>-1.01999999999995</v>
      </c>
      <c r="B203" s="99">
        <f t="shared" si="21"/>
        <v>262.05716013603273</v>
      </c>
      <c r="C203" s="103">
        <f t="shared" si="22"/>
        <v>0.8461357696272532</v>
      </c>
      <c r="D203" s="102">
        <f t="shared" si="18"/>
        <v>0.15386423037274677</v>
      </c>
      <c r="E203" s="105">
        <f t="shared" si="19"/>
        <v>1</v>
      </c>
      <c r="P203" s="97">
        <v>99000</v>
      </c>
      <c r="Q203" s="107">
        <f t="shared" si="20"/>
        <v>1</v>
      </c>
      <c r="R203" s="115">
        <f t="shared" si="23"/>
        <v>366.06623000268667</v>
      </c>
    </row>
    <row r="204" spans="1:18" ht="12.75">
      <c r="A204" s="198">
        <v>-1.00999999999995</v>
      </c>
      <c r="B204" s="99">
        <f t="shared" si="21"/>
        <v>262.89244857340253</v>
      </c>
      <c r="C204" s="103">
        <f t="shared" si="22"/>
        <v>0.8437523549787335</v>
      </c>
      <c r="D204" s="102">
        <f t="shared" si="18"/>
        <v>0.15624764502126653</v>
      </c>
      <c r="E204" s="105">
        <f t="shared" si="19"/>
        <v>1</v>
      </c>
      <c r="P204" s="97">
        <v>99500</v>
      </c>
      <c r="Q204" s="107">
        <f t="shared" si="20"/>
        <v>1</v>
      </c>
      <c r="R204" s="115">
        <f t="shared" si="23"/>
        <v>367.9150493461346</v>
      </c>
    </row>
    <row r="205" spans="1:18" ht="12.75">
      <c r="A205" s="198">
        <v>-0.99999999999995</v>
      </c>
      <c r="B205" s="99">
        <f t="shared" si="21"/>
        <v>263.73039943286847</v>
      </c>
      <c r="C205" s="103">
        <f t="shared" si="22"/>
        <v>0.8413447460685309</v>
      </c>
      <c r="D205" s="102">
        <f t="shared" si="18"/>
        <v>0.15865525393146906</v>
      </c>
      <c r="E205" s="105">
        <f t="shared" si="19"/>
        <v>1</v>
      </c>
      <c r="P205" s="97">
        <v>100000</v>
      </c>
      <c r="Q205" s="107">
        <f t="shared" si="20"/>
        <v>1</v>
      </c>
      <c r="R205" s="115">
        <f t="shared" si="23"/>
        <v>369.7638686895825</v>
      </c>
    </row>
    <row r="206" spans="1:18" ht="12.75">
      <c r="A206" s="198">
        <v>-0.98999999999995</v>
      </c>
      <c r="B206" s="99">
        <f t="shared" si="21"/>
        <v>264.57102120071045</v>
      </c>
      <c r="C206" s="103">
        <f t="shared" si="22"/>
        <v>0.8389129404891569</v>
      </c>
      <c r="D206" s="102">
        <f t="shared" si="18"/>
        <v>0.16108705951084312</v>
      </c>
      <c r="E206" s="105">
        <f t="shared" si="19"/>
        <v>1</v>
      </c>
      <c r="P206" s="97">
        <v>100500</v>
      </c>
      <c r="Q206" s="107">
        <f t="shared" si="20"/>
        <v>1</v>
      </c>
      <c r="R206" s="115">
        <f t="shared" si="23"/>
        <v>371.61268803303045</v>
      </c>
    </row>
    <row r="207" spans="1:18" ht="12.75">
      <c r="A207" s="198">
        <v>-0.97999999999995</v>
      </c>
      <c r="B207" s="99">
        <f t="shared" si="21"/>
        <v>265.4143223902576</v>
      </c>
      <c r="C207" s="103">
        <f t="shared" si="22"/>
        <v>0.8364569406722953</v>
      </c>
      <c r="D207" s="102">
        <f t="shared" si="18"/>
        <v>0.16354305932770474</v>
      </c>
      <c r="E207" s="105">
        <f t="shared" si="19"/>
        <v>1</v>
      </c>
      <c r="P207" s="97">
        <v>101000</v>
      </c>
      <c r="Q207" s="107">
        <f t="shared" si="20"/>
        <v>1</v>
      </c>
      <c r="R207" s="115">
        <f t="shared" si="23"/>
        <v>373.4615073764784</v>
      </c>
    </row>
    <row r="208" spans="1:18" ht="12.75">
      <c r="A208" s="198">
        <v>-0.96999999999995</v>
      </c>
      <c r="B208" s="99">
        <f t="shared" si="21"/>
        <v>266.2603115419749</v>
      </c>
      <c r="C208" s="103">
        <f t="shared" si="22"/>
        <v>0.833976753936458</v>
      </c>
      <c r="D208" s="102">
        <f t="shared" si="18"/>
        <v>0.16602324606354202</v>
      </c>
      <c r="E208" s="105">
        <f t="shared" si="19"/>
        <v>1</v>
      </c>
      <c r="P208" s="97">
        <v>101500</v>
      </c>
      <c r="Q208" s="107">
        <f t="shared" si="20"/>
        <v>1</v>
      </c>
      <c r="R208" s="115">
        <f t="shared" si="23"/>
        <v>375.3103267199263</v>
      </c>
    </row>
    <row r="209" spans="1:18" ht="12.75">
      <c r="A209" s="198">
        <v>-0.95999999999995</v>
      </c>
      <c r="B209" s="99">
        <f t="shared" si="21"/>
        <v>267.1089972235495</v>
      </c>
      <c r="C209" s="103">
        <f t="shared" si="22"/>
        <v>0.8314723925331496</v>
      </c>
      <c r="D209" s="102">
        <f t="shared" si="18"/>
        <v>0.16852760746685036</v>
      </c>
      <c r="E209" s="105">
        <f t="shared" si="19"/>
        <v>1</v>
      </c>
      <c r="P209" s="97">
        <v>102000</v>
      </c>
      <c r="Q209" s="107">
        <f t="shared" si="20"/>
        <v>1</v>
      </c>
      <c r="R209" s="115">
        <f t="shared" si="23"/>
        <v>377.15914606337424</v>
      </c>
    </row>
    <row r="210" spans="1:18" ht="12.75">
      <c r="A210" s="198">
        <v>-0.94999999999995</v>
      </c>
      <c r="B210" s="99">
        <f t="shared" si="21"/>
        <v>267.9603880299768</v>
      </c>
      <c r="C210" s="103">
        <f t="shared" si="22"/>
        <v>0.8289438736915055</v>
      </c>
      <c r="D210" s="102">
        <f t="shared" si="18"/>
        <v>0.17105612630849454</v>
      </c>
      <c r="E210" s="105">
        <f t="shared" si="19"/>
        <v>1</v>
      </c>
      <c r="P210" s="97">
        <v>102500</v>
      </c>
      <c r="Q210" s="107">
        <f t="shared" si="20"/>
        <v>1</v>
      </c>
      <c r="R210" s="115">
        <f t="shared" si="23"/>
        <v>379.00796540682217</v>
      </c>
    </row>
    <row r="211" spans="1:18" ht="12.75">
      <c r="A211" s="198">
        <v>-0.93999999999995</v>
      </c>
      <c r="B211" s="99">
        <f t="shared" si="21"/>
        <v>268.8144925836489</v>
      </c>
      <c r="C211" s="103">
        <f t="shared" si="22"/>
        <v>0.8263912196613626</v>
      </c>
      <c r="D211" s="102">
        <f t="shared" si="18"/>
        <v>0.17360878033863736</v>
      </c>
      <c r="E211" s="105">
        <f t="shared" si="19"/>
        <v>1</v>
      </c>
      <c r="P211" s="97">
        <v>103000</v>
      </c>
      <c r="Q211" s="107">
        <f t="shared" si="20"/>
        <v>1</v>
      </c>
      <c r="R211" s="115">
        <f t="shared" si="23"/>
        <v>380.8567847502701</v>
      </c>
    </row>
    <row r="212" spans="1:18" ht="12.75">
      <c r="A212" s="198">
        <v>-0.92999999999995</v>
      </c>
      <c r="B212" s="99">
        <f t="shared" si="21"/>
        <v>269.67131953444084</v>
      </c>
      <c r="C212" s="103">
        <f t="shared" si="22"/>
        <v>0.8238144577547291</v>
      </c>
      <c r="D212" s="102">
        <f t="shared" si="18"/>
        <v>0.17618554224527094</v>
      </c>
      <c r="E212" s="105">
        <f t="shared" si="19"/>
        <v>1</v>
      </c>
      <c r="P212" s="97">
        <v>103500</v>
      </c>
      <c r="Q212" s="107">
        <f t="shared" si="20"/>
        <v>1</v>
      </c>
      <c r="R212" s="115">
        <f t="shared" si="23"/>
        <v>382.705604093718</v>
      </c>
    </row>
    <row r="213" spans="1:18" ht="12.75">
      <c r="A213" s="198">
        <v>-0.91999999999995</v>
      </c>
      <c r="B213" s="99">
        <f t="shared" si="21"/>
        <v>270.53087755979857</v>
      </c>
      <c r="C213" s="103">
        <f t="shared" si="22"/>
        <v>0.8212136203856153</v>
      </c>
      <c r="D213" s="102">
        <f t="shared" si="18"/>
        <v>0.1787863796143847</v>
      </c>
      <c r="E213" s="105">
        <f t="shared" si="19"/>
        <v>1</v>
      </c>
      <c r="P213" s="97">
        <v>104000</v>
      </c>
      <c r="Q213" s="107">
        <f t="shared" si="20"/>
        <v>1</v>
      </c>
      <c r="R213" s="115">
        <f t="shared" si="23"/>
        <v>384.55442343716595</v>
      </c>
    </row>
    <row r="214" spans="1:18" ht="12.75">
      <c r="A214" s="198">
        <v>-0.90999999999995</v>
      </c>
      <c r="B214" s="99">
        <f t="shared" si="21"/>
        <v>271.3931753648267</v>
      </c>
      <c r="C214" s="103">
        <f t="shared" si="22"/>
        <v>0.8185887451081896</v>
      </c>
      <c r="D214" s="102">
        <f t="shared" si="18"/>
        <v>0.18141125489181043</v>
      </c>
      <c r="E214" s="105">
        <f t="shared" si="19"/>
        <v>1</v>
      </c>
      <c r="P214" s="97">
        <v>104500</v>
      </c>
      <c r="Q214" s="107">
        <f t="shared" si="20"/>
        <v>1</v>
      </c>
      <c r="R214" s="115">
        <f t="shared" si="23"/>
        <v>386.4032427806139</v>
      </c>
    </row>
    <row r="215" spans="1:18" ht="12.75">
      <c r="A215" s="198">
        <v>-0.89999999999995</v>
      </c>
      <c r="B215" s="99">
        <f t="shared" si="21"/>
        <v>272.258221682377</v>
      </c>
      <c r="C215" s="103">
        <f t="shared" si="22"/>
        <v>0.8159398746532271</v>
      </c>
      <c r="D215" s="102">
        <f t="shared" si="18"/>
        <v>0.18406012534677285</v>
      </c>
      <c r="E215" s="105">
        <f t="shared" si="19"/>
        <v>1</v>
      </c>
      <c r="P215" s="97">
        <v>105000</v>
      </c>
      <c r="Q215" s="107">
        <f t="shared" si="20"/>
        <v>1</v>
      </c>
      <c r="R215" s="115">
        <f t="shared" si="23"/>
        <v>388.2520621240618</v>
      </c>
    </row>
    <row r="216" spans="1:18" ht="12.75">
      <c r="A216" s="198">
        <v>-0.88999999999995</v>
      </c>
      <c r="B216" s="99">
        <f t="shared" si="21"/>
        <v>273.126025273136</v>
      </c>
      <c r="C216" s="103">
        <f t="shared" si="22"/>
        <v>0.813267056962814</v>
      </c>
      <c r="D216" s="102">
        <f t="shared" si="18"/>
        <v>0.18673294303718602</v>
      </c>
      <c r="E216" s="105">
        <f t="shared" si="19"/>
        <v>1</v>
      </c>
      <c r="P216" s="97">
        <v>105500</v>
      </c>
      <c r="Q216" s="107">
        <f t="shared" si="20"/>
        <v>1</v>
      </c>
      <c r="R216" s="115">
        <f t="shared" si="23"/>
        <v>390.10088146750974</v>
      </c>
    </row>
    <row r="217" spans="1:18" ht="12.75">
      <c r="A217" s="198">
        <v>-0.87999999999995</v>
      </c>
      <c r="B217" s="99">
        <f t="shared" si="21"/>
        <v>273.9965949257148</v>
      </c>
      <c r="C217" s="103">
        <f t="shared" si="22"/>
        <v>0.8105703452232743</v>
      </c>
      <c r="D217" s="102">
        <f t="shared" si="18"/>
        <v>0.1894296547767257</v>
      </c>
      <c r="E217" s="105">
        <f t="shared" si="19"/>
        <v>1</v>
      </c>
      <c r="P217" s="97">
        <v>106000</v>
      </c>
      <c r="Q217" s="107">
        <f t="shared" si="20"/>
        <v>1</v>
      </c>
      <c r="R217" s="115">
        <f t="shared" si="23"/>
        <v>391.94970081095767</v>
      </c>
    </row>
    <row r="218" spans="1:18" ht="12.75">
      <c r="A218" s="198">
        <v>-0.86999999999995</v>
      </c>
      <c r="B218" s="99">
        <f t="shared" si="21"/>
        <v>274.86993945673754</v>
      </c>
      <c r="C218" s="103">
        <f t="shared" si="22"/>
        <v>0.8078497978962902</v>
      </c>
      <c r="D218" s="102">
        <f t="shared" si="18"/>
        <v>0.1921502021037098</v>
      </c>
      <c r="E218" s="105">
        <f t="shared" si="19"/>
        <v>1</v>
      </c>
      <c r="P218" s="97">
        <v>106500</v>
      </c>
      <c r="Q218" s="107">
        <f t="shared" si="20"/>
        <v>1</v>
      </c>
      <c r="R218" s="115">
        <f t="shared" si="23"/>
        <v>393.7985201544056</v>
      </c>
    </row>
    <row r="219" spans="1:18" ht="12.75">
      <c r="A219" s="198">
        <v>-0.85999999999995</v>
      </c>
      <c r="B219" s="99">
        <f t="shared" si="21"/>
        <v>275.7460677109305</v>
      </c>
      <c r="C219" s="103">
        <f t="shared" si="22"/>
        <v>0.805105478748178</v>
      </c>
      <c r="D219" s="102">
        <f t="shared" si="18"/>
        <v>0.19489452125182205</v>
      </c>
      <c r="E219" s="105">
        <f t="shared" si="19"/>
        <v>1</v>
      </c>
      <c r="P219" s="97">
        <v>107000</v>
      </c>
      <c r="Q219" s="107">
        <f t="shared" si="20"/>
        <v>1</v>
      </c>
      <c r="R219" s="115">
        <f t="shared" si="23"/>
        <v>395.6473394978535</v>
      </c>
    </row>
    <row r="220" spans="1:18" ht="12.75">
      <c r="A220" s="198">
        <v>-0.84999999999995</v>
      </c>
      <c r="B220" s="99">
        <f t="shared" si="21"/>
        <v>276.62498856121204</v>
      </c>
      <c r="C220" s="103">
        <f t="shared" si="22"/>
        <v>0.8023374568772937</v>
      </c>
      <c r="D220" s="102">
        <f t="shared" si="18"/>
        <v>0.19766254312270626</v>
      </c>
      <c r="E220" s="105">
        <f t="shared" si="19"/>
        <v>1</v>
      </c>
      <c r="P220" s="97">
        <v>107500</v>
      </c>
      <c r="Q220" s="107">
        <f t="shared" si="20"/>
        <v>1</v>
      </c>
      <c r="R220" s="115">
        <f t="shared" si="23"/>
        <v>397.49615884130145</v>
      </c>
    </row>
    <row r="221" spans="1:18" ht="12.75">
      <c r="A221" s="198">
        <v>-0.83999999999995</v>
      </c>
      <c r="B221" s="99">
        <f t="shared" si="21"/>
        <v>277.5067109087823</v>
      </c>
      <c r="C221" s="103">
        <f t="shared" si="22"/>
        <v>0.7995458067395362</v>
      </c>
      <c r="D221" s="102">
        <f t="shared" si="18"/>
        <v>0.20045419326046376</v>
      </c>
      <c r="E221" s="105">
        <f t="shared" si="19"/>
        <v>1</v>
      </c>
      <c r="P221" s="97">
        <v>108000</v>
      </c>
      <c r="Q221" s="107">
        <f t="shared" si="20"/>
        <v>1</v>
      </c>
      <c r="R221" s="115">
        <f t="shared" si="23"/>
        <v>399.3449781847494</v>
      </c>
    </row>
    <row r="222" spans="1:18" ht="12.75">
      <c r="A222" s="198">
        <v>-0.82999999999995</v>
      </c>
      <c r="B222" s="99">
        <f t="shared" si="21"/>
        <v>278.3912436832135</v>
      </c>
      <c r="C222" s="103">
        <f t="shared" si="22"/>
        <v>0.7967306081719174</v>
      </c>
      <c r="D222" s="102">
        <f t="shared" si="18"/>
        <v>0.20326939182808257</v>
      </c>
      <c r="E222" s="105">
        <f t="shared" si="19"/>
        <v>1</v>
      </c>
      <c r="P222" s="97">
        <v>108500</v>
      </c>
      <c r="Q222" s="107">
        <f t="shared" si="20"/>
        <v>1</v>
      </c>
      <c r="R222" s="115">
        <f t="shared" si="23"/>
        <v>401.1937975281973</v>
      </c>
    </row>
    <row r="223" spans="1:18" ht="12.75">
      <c r="A223" s="198">
        <v>-0.81999999999995</v>
      </c>
      <c r="B223" s="99">
        <f t="shared" si="21"/>
        <v>279.27859584253963</v>
      </c>
      <c r="C223" s="103">
        <f t="shared" si="22"/>
        <v>0.7938919464141726</v>
      </c>
      <c r="D223" s="102">
        <f t="shared" si="18"/>
        <v>0.2061080535858274</v>
      </c>
      <c r="E223" s="105">
        <f t="shared" si="19"/>
        <v>1</v>
      </c>
      <c r="P223" s="97">
        <v>109000</v>
      </c>
      <c r="Q223" s="107">
        <f t="shared" si="20"/>
        <v>1</v>
      </c>
      <c r="R223" s="115">
        <f t="shared" si="23"/>
        <v>403.04261687164524</v>
      </c>
    </row>
    <row r="224" spans="1:18" ht="12.75">
      <c r="A224" s="198">
        <v>-0.80999999999995</v>
      </c>
      <c r="B224" s="99">
        <f t="shared" si="21"/>
        <v>280.16877637334846</v>
      </c>
      <c r="C224" s="103">
        <f t="shared" si="22"/>
        <v>0.791029912128384</v>
      </c>
      <c r="D224" s="102">
        <f t="shared" si="18"/>
        <v>0.20897008787161597</v>
      </c>
      <c r="E224" s="105">
        <f t="shared" si="19"/>
        <v>1</v>
      </c>
      <c r="P224" s="97">
        <v>109500</v>
      </c>
      <c r="Q224" s="107">
        <f t="shared" si="20"/>
        <v>1</v>
      </c>
      <c r="R224" s="115">
        <f t="shared" si="23"/>
        <v>404.89143621509317</v>
      </c>
    </row>
    <row r="225" spans="1:18" ht="12.75">
      <c r="A225" s="198">
        <v>-0.79999999999995</v>
      </c>
      <c r="B225" s="99">
        <f t="shared" si="21"/>
        <v>281.06179429087155</v>
      </c>
      <c r="C225" s="103">
        <f t="shared" si="22"/>
        <v>0.7881446014165888</v>
      </c>
      <c r="D225" s="102">
        <f t="shared" si="18"/>
        <v>0.21185539858341118</v>
      </c>
      <c r="E225" s="105">
        <f t="shared" si="19"/>
        <v>1</v>
      </c>
      <c r="P225" s="97">
        <v>110000</v>
      </c>
      <c r="Q225" s="107">
        <f t="shared" si="20"/>
        <v>1</v>
      </c>
      <c r="R225" s="115">
        <f t="shared" si="23"/>
        <v>406.7402555585411</v>
      </c>
    </row>
    <row r="226" spans="1:18" ht="12.75">
      <c r="A226" s="198">
        <v>-0.78999999999995</v>
      </c>
      <c r="B226" s="99">
        <f t="shared" si="21"/>
        <v>281.957658639076</v>
      </c>
      <c r="C226" s="103">
        <f t="shared" si="22"/>
        <v>0.7852361158363482</v>
      </c>
      <c r="D226" s="102">
        <f t="shared" si="18"/>
        <v>0.21476388416365177</v>
      </c>
      <c r="E226" s="105">
        <f t="shared" si="19"/>
        <v>1</v>
      </c>
      <c r="P226" s="97">
        <v>110500</v>
      </c>
      <c r="Q226" s="107">
        <f t="shared" si="20"/>
        <v>1</v>
      </c>
      <c r="R226" s="115">
        <f t="shared" si="23"/>
        <v>408.589074901989</v>
      </c>
    </row>
    <row r="227" spans="1:18" ht="12.75">
      <c r="A227" s="198">
        <v>-0.77999999999995</v>
      </c>
      <c r="B227" s="99">
        <f t="shared" si="21"/>
        <v>282.8563784907558</v>
      </c>
      <c r="C227" s="103">
        <f t="shared" si="22"/>
        <v>0.7823045624142522</v>
      </c>
      <c r="D227" s="102">
        <f t="shared" si="18"/>
        <v>0.21769543758574783</v>
      </c>
      <c r="E227" s="105">
        <f t="shared" si="19"/>
        <v>1</v>
      </c>
      <c r="P227" s="97">
        <v>111000</v>
      </c>
      <c r="Q227" s="107">
        <f t="shared" si="20"/>
        <v>1</v>
      </c>
      <c r="R227" s="115">
        <f t="shared" si="23"/>
        <v>410.43789424543695</v>
      </c>
    </row>
    <row r="228" spans="1:18" ht="12.75">
      <c r="A228" s="198">
        <v>-0.76999999999995</v>
      </c>
      <c r="B228" s="99">
        <f t="shared" si="21"/>
        <v>283.7579629476241</v>
      </c>
      <c r="C228" s="103">
        <f t="shared" si="22"/>
        <v>0.7793500536573356</v>
      </c>
      <c r="D228" s="102">
        <f t="shared" si="18"/>
        <v>0.22064994634266444</v>
      </c>
      <c r="E228" s="105">
        <f t="shared" si="19"/>
        <v>1</v>
      </c>
      <c r="P228" s="97">
        <v>111500</v>
      </c>
      <c r="Q228" s="107">
        <f t="shared" si="20"/>
        <v>1</v>
      </c>
      <c r="R228" s="115">
        <f t="shared" si="23"/>
        <v>412.2867135888849</v>
      </c>
    </row>
    <row r="229" spans="1:18" ht="12.75">
      <c r="A229" s="198">
        <v>-0.75999999999995</v>
      </c>
      <c r="B229" s="99">
        <f t="shared" si="21"/>
        <v>284.6624211404043</v>
      </c>
      <c r="C229" s="103">
        <f t="shared" si="22"/>
        <v>0.7763727075623856</v>
      </c>
      <c r="D229" s="102">
        <f t="shared" si="18"/>
        <v>0.22362729243761437</v>
      </c>
      <c r="E229" s="105">
        <f t="shared" si="19"/>
        <v>1</v>
      </c>
      <c r="P229" s="97">
        <v>112000</v>
      </c>
      <c r="Q229" s="107">
        <f t="shared" si="20"/>
        <v>1</v>
      </c>
      <c r="R229" s="115">
        <f t="shared" si="23"/>
        <v>414.1355329323328</v>
      </c>
    </row>
    <row r="230" spans="1:18" ht="12.75">
      <c r="A230" s="198">
        <v>-0.74999999999995</v>
      </c>
      <c r="B230" s="99">
        <f t="shared" si="21"/>
        <v>285.5697622289242</v>
      </c>
      <c r="C230" s="103">
        <f t="shared" si="22"/>
        <v>0.7733726476231167</v>
      </c>
      <c r="D230" s="102">
        <f t="shared" si="18"/>
        <v>0.22662735237688325</v>
      </c>
      <c r="E230" s="105">
        <f t="shared" si="19"/>
        <v>1</v>
      </c>
      <c r="P230" s="97">
        <v>112500</v>
      </c>
      <c r="Q230" s="107">
        <f t="shared" si="20"/>
        <v>1</v>
      </c>
      <c r="R230" s="115">
        <f t="shared" si="23"/>
        <v>415.98435227578074</v>
      </c>
    </row>
    <row r="231" spans="1:18" ht="12.75">
      <c r="A231" s="198">
        <v>-0.73999999999995</v>
      </c>
      <c r="B231" s="99">
        <f t="shared" si="21"/>
        <v>286.47999540220763</v>
      </c>
      <c r="C231" s="103">
        <f t="shared" si="22"/>
        <v>0.7703500028351942</v>
      </c>
      <c r="D231" s="102">
        <f t="shared" si="18"/>
        <v>0.22964999716480583</v>
      </c>
      <c r="E231" s="105">
        <f t="shared" si="19"/>
        <v>1</v>
      </c>
      <c r="P231" s="97">
        <v>113000</v>
      </c>
      <c r="Q231" s="107">
        <f t="shared" si="20"/>
        <v>1</v>
      </c>
      <c r="R231" s="115">
        <f t="shared" si="23"/>
        <v>417.83317161922866</v>
      </c>
    </row>
    <row r="232" spans="1:18" ht="12.75">
      <c r="A232" s="198">
        <v>-0.72999999999995</v>
      </c>
      <c r="B232" s="99">
        <f t="shared" si="21"/>
        <v>287.3931298785677</v>
      </c>
      <c r="C232" s="103">
        <f t="shared" si="22"/>
        <v>0.7673049076990872</v>
      </c>
      <c r="D232" s="102">
        <f t="shared" si="18"/>
        <v>0.2326950923009128</v>
      </c>
      <c r="E232" s="105">
        <f t="shared" si="19"/>
        <v>1</v>
      </c>
      <c r="P232" s="97">
        <v>113500</v>
      </c>
      <c r="Q232" s="107">
        <f t="shared" si="20"/>
        <v>1</v>
      </c>
      <c r="R232" s="115">
        <f t="shared" si="23"/>
        <v>419.6819909626766</v>
      </c>
    </row>
    <row r="233" spans="1:18" ht="12.75">
      <c r="A233" s="198">
        <v>-0.71999999999995</v>
      </c>
      <c r="B233" s="99">
        <f t="shared" si="21"/>
        <v>288.3091749057002</v>
      </c>
      <c r="C233" s="103">
        <f t="shared" si="22"/>
        <v>0.7642375022207335</v>
      </c>
      <c r="D233" s="102">
        <f t="shared" si="18"/>
        <v>0.2357624977792665</v>
      </c>
      <c r="E233" s="105">
        <f t="shared" si="19"/>
        <v>1</v>
      </c>
      <c r="P233" s="97">
        <v>114000</v>
      </c>
      <c r="Q233" s="107">
        <f t="shared" si="20"/>
        <v>1</v>
      </c>
      <c r="R233" s="115">
        <f t="shared" si="23"/>
        <v>421.5308103061245</v>
      </c>
    </row>
    <row r="234" spans="1:18" ht="12.75">
      <c r="A234" s="198">
        <v>-0.70999999999995</v>
      </c>
      <c r="B234" s="99">
        <f t="shared" si="21"/>
        <v>289.2281397607777</v>
      </c>
      <c r="C234" s="103">
        <f t="shared" si="22"/>
        <v>0.7611479319099977</v>
      </c>
      <c r="D234" s="102">
        <f t="shared" si="18"/>
        <v>0.23885206809000226</v>
      </c>
      <c r="E234" s="105">
        <f t="shared" si="19"/>
        <v>1</v>
      </c>
      <c r="P234" s="97">
        <v>114500</v>
      </c>
      <c r="Q234" s="107">
        <f t="shared" si="20"/>
        <v>1</v>
      </c>
      <c r="R234" s="115">
        <f t="shared" si="23"/>
        <v>423.37962964957245</v>
      </c>
    </row>
    <row r="235" spans="1:18" ht="12.75">
      <c r="A235" s="198">
        <v>-0.69999999999995</v>
      </c>
      <c r="B235" s="99">
        <f t="shared" si="21"/>
        <v>290.15003375054215</v>
      </c>
      <c r="C235" s="103">
        <f t="shared" si="22"/>
        <v>0.7580363477769114</v>
      </c>
      <c r="D235" s="102">
        <f t="shared" si="18"/>
        <v>0.24196365222308858</v>
      </c>
      <c r="E235" s="105">
        <f t="shared" si="19"/>
        <v>1</v>
      </c>
      <c r="P235" s="97">
        <v>115000</v>
      </c>
      <c r="Q235" s="107">
        <f t="shared" si="20"/>
        <v>1</v>
      </c>
      <c r="R235" s="115">
        <f t="shared" si="23"/>
        <v>425.2284489930204</v>
      </c>
    </row>
    <row r="236" spans="1:18" ht="12.75">
      <c r="A236" s="198">
        <v>-0.68999999999995</v>
      </c>
      <c r="B236" s="99">
        <f t="shared" si="21"/>
        <v>291.074866211401</v>
      </c>
      <c r="C236" s="103">
        <f t="shared" si="22"/>
        <v>0.7549029063256749</v>
      </c>
      <c r="D236" s="102">
        <f t="shared" si="18"/>
        <v>0.24509709367432508</v>
      </c>
      <c r="E236" s="105">
        <f t="shared" si="19"/>
        <v>1</v>
      </c>
      <c r="P236" s="97">
        <v>115500</v>
      </c>
      <c r="Q236" s="107">
        <f t="shared" si="20"/>
        <v>1</v>
      </c>
      <c r="R236" s="115">
        <f t="shared" si="23"/>
        <v>427.0772683364683</v>
      </c>
    </row>
    <row r="237" spans="1:18" ht="12.75">
      <c r="A237" s="199">
        <v>-0.67999999999995</v>
      </c>
      <c r="B237" s="99">
        <f t="shared" si="21"/>
        <v>292.00264650952045</v>
      </c>
      <c r="C237" s="103">
        <f t="shared" si="22"/>
        <v>0.7517477695464136</v>
      </c>
      <c r="D237" s="102">
        <f t="shared" si="18"/>
        <v>0.24825223045358635</v>
      </c>
      <c r="E237" s="105">
        <f t="shared" si="19"/>
        <v>1</v>
      </c>
      <c r="P237" s="97">
        <v>116000</v>
      </c>
      <c r="Q237" s="107">
        <f t="shared" si="20"/>
        <v>1</v>
      </c>
      <c r="R237" s="115">
        <f t="shared" si="23"/>
        <v>428.92608767991624</v>
      </c>
    </row>
    <row r="238" spans="1:18" ht="12.75">
      <c r="A238" s="198">
        <v>-0.66999999999995</v>
      </c>
      <c r="B238" s="99">
        <f t="shared" si="21"/>
        <v>292.9333840409207</v>
      </c>
      <c r="C238" s="103">
        <f t="shared" si="22"/>
        <v>0.7485711049046739</v>
      </c>
      <c r="D238" s="102">
        <f t="shared" si="18"/>
        <v>0.25142889509532607</v>
      </c>
      <c r="E238" s="105">
        <f t="shared" si="19"/>
        <v>1</v>
      </c>
      <c r="P238" s="97">
        <v>116500</v>
      </c>
      <c r="Q238" s="107">
        <f t="shared" si="20"/>
        <v>1</v>
      </c>
      <c r="R238" s="115">
        <f t="shared" si="23"/>
        <v>430.77490702336416</v>
      </c>
    </row>
    <row r="239" spans="1:18" ht="12.75">
      <c r="A239" s="198">
        <v>-0.65999999999995</v>
      </c>
      <c r="B239" s="99">
        <f t="shared" si="21"/>
        <v>293.86708823157124</v>
      </c>
      <c r="C239" s="103">
        <f t="shared" si="22"/>
        <v>0.7453730853286479</v>
      </c>
      <c r="D239" s="102">
        <f t="shared" si="18"/>
        <v>0.2546269146713521</v>
      </c>
      <c r="E239" s="105">
        <f t="shared" si="19"/>
        <v>1</v>
      </c>
      <c r="P239" s="97">
        <v>117000</v>
      </c>
      <c r="Q239" s="107">
        <f t="shared" si="20"/>
        <v>1</v>
      </c>
      <c r="R239" s="115">
        <f t="shared" si="23"/>
        <v>432.6237263668121</v>
      </c>
    </row>
    <row r="240" spans="1:18" ht="12.75">
      <c r="A240" s="198">
        <v>-0.64999999999995</v>
      </c>
      <c r="B240" s="99">
        <f t="shared" si="21"/>
        <v>294.80376853748623</v>
      </c>
      <c r="C240" s="103">
        <f t="shared" si="22"/>
        <v>0.7421538891941191</v>
      </c>
      <c r="D240" s="102">
        <f t="shared" si="18"/>
        <v>0.25784611080588093</v>
      </c>
      <c r="E240" s="105">
        <f t="shared" si="19"/>
        <v>1</v>
      </c>
      <c r="P240" s="97">
        <v>117500</v>
      </c>
      <c r="Q240" s="107">
        <f t="shared" si="20"/>
        <v>1</v>
      </c>
      <c r="R240" s="115">
        <f t="shared" si="23"/>
        <v>434.47254571026</v>
      </c>
    </row>
    <row r="241" spans="1:18" ht="12.75">
      <c r="A241" s="198">
        <v>-0.63999999999995</v>
      </c>
      <c r="B241" s="99">
        <f t="shared" si="21"/>
        <v>295.74343444481946</v>
      </c>
      <c r="C241" s="103">
        <f t="shared" si="22"/>
        <v>0.7389137003071222</v>
      </c>
      <c r="D241" s="102">
        <f t="shared" si="18"/>
        <v>0.2610862996928778</v>
      </c>
      <c r="E241" s="105">
        <f t="shared" si="19"/>
        <v>1</v>
      </c>
      <c r="P241" s="97">
        <v>118000</v>
      </c>
      <c r="Q241" s="107">
        <f t="shared" si="20"/>
        <v>1</v>
      </c>
      <c r="R241" s="115">
        <f t="shared" si="23"/>
        <v>436.32136505370795</v>
      </c>
    </row>
    <row r="242" spans="1:18" ht="12.75">
      <c r="A242" s="198">
        <v>-0.62999999999995</v>
      </c>
      <c r="B242" s="99">
        <f t="shared" si="21"/>
        <v>296.6860954699621</v>
      </c>
      <c r="C242" s="103">
        <f t="shared" si="22"/>
        <v>0.7356527078843061</v>
      </c>
      <c r="D242" s="102">
        <f t="shared" si="18"/>
        <v>0.26434729211569385</v>
      </c>
      <c r="E242" s="105">
        <f t="shared" si="19"/>
        <v>1</v>
      </c>
      <c r="P242" s="97">
        <v>118500</v>
      </c>
      <c r="Q242" s="107">
        <f t="shared" si="20"/>
        <v>1</v>
      </c>
      <c r="R242" s="115">
        <f t="shared" si="23"/>
        <v>438.1701843971559</v>
      </c>
    </row>
    <row r="243" spans="1:18" ht="12.75">
      <c r="A243" s="198">
        <v>-0.61999999999995</v>
      </c>
      <c r="B243" s="99">
        <f t="shared" si="21"/>
        <v>297.6317611596376</v>
      </c>
      <c r="C243" s="103">
        <f t="shared" si="22"/>
        <v>0.7323711065310006</v>
      </c>
      <c r="D243" s="102">
        <f t="shared" si="18"/>
        <v>0.26762889346899943</v>
      </c>
      <c r="E243" s="105">
        <f t="shared" si="19"/>
        <v>1</v>
      </c>
      <c r="P243" s="97">
        <v>119000</v>
      </c>
      <c r="Q243" s="107">
        <f t="shared" si="20"/>
        <v>1</v>
      </c>
      <c r="R243" s="115">
        <f t="shared" si="23"/>
        <v>440.0190037406038</v>
      </c>
    </row>
    <row r="244" spans="1:18" ht="12.75">
      <c r="A244" s="198">
        <v>-0.60999999999995</v>
      </c>
      <c r="B244" s="99">
        <f t="shared" si="21"/>
        <v>298.58044109099916</v>
      </c>
      <c r="C244" s="103">
        <f t="shared" si="22"/>
        <v>0.7290690962169778</v>
      </c>
      <c r="D244" s="102">
        <f t="shared" si="18"/>
        <v>0.2709309037830222</v>
      </c>
      <c r="E244" s="105">
        <f t="shared" si="19"/>
        <v>1</v>
      </c>
      <c r="P244" s="97">
        <v>119500</v>
      </c>
      <c r="Q244" s="107">
        <f t="shared" si="20"/>
        <v>1</v>
      </c>
      <c r="R244" s="115">
        <f t="shared" si="23"/>
        <v>441.86782308405174</v>
      </c>
    </row>
    <row r="245" spans="1:18" ht="12.75">
      <c r="A245" s="198">
        <v>-0.59999999999994</v>
      </c>
      <c r="B245" s="99">
        <f t="shared" si="21"/>
        <v>299.5321448717274</v>
      </c>
      <c r="C245" s="103">
        <f t="shared" si="22"/>
        <v>0.7257468822499065</v>
      </c>
      <c r="D245" s="102">
        <f t="shared" si="18"/>
        <v>0.27425311775009353</v>
      </c>
      <c r="E245" s="105">
        <f t="shared" si="19"/>
        <v>1</v>
      </c>
      <c r="P245" s="97">
        <v>120000</v>
      </c>
      <c r="Q245" s="107">
        <f t="shared" si="20"/>
        <v>1</v>
      </c>
      <c r="R245" s="115">
        <f t="shared" si="23"/>
        <v>443.71664242749966</v>
      </c>
    </row>
    <row r="246" spans="1:18" ht="12.75">
      <c r="A246" s="198">
        <v>-0.58999999999994</v>
      </c>
      <c r="B246" s="99">
        <f t="shared" si="21"/>
        <v>300.4868821401235</v>
      </c>
      <c r="C246" s="103">
        <f t="shared" si="22"/>
        <v>0.722404675246515</v>
      </c>
      <c r="D246" s="102">
        <f t="shared" si="18"/>
        <v>0.27759532475348503</v>
      </c>
      <c r="E246" s="105">
        <f t="shared" si="19"/>
        <v>1</v>
      </c>
      <c r="P246" s="97">
        <v>120500</v>
      </c>
      <c r="Q246" s="107">
        <f t="shared" si="20"/>
        <v>1</v>
      </c>
      <c r="R246" s="115">
        <f t="shared" si="23"/>
        <v>445.5654617709476</v>
      </c>
    </row>
    <row r="247" spans="1:18" ht="12.75">
      <c r="A247" s="198">
        <v>-0.57999999999994</v>
      </c>
      <c r="B247" s="99">
        <f t="shared" si="21"/>
        <v>301.44466256521343</v>
      </c>
      <c r="C247" s="103">
        <f t="shared" si="22"/>
        <v>0.7190426911014154</v>
      </c>
      <c r="D247" s="102">
        <f t="shared" si="18"/>
        <v>0.2809573088985846</v>
      </c>
      <c r="E247" s="105">
        <f t="shared" si="19"/>
        <v>1</v>
      </c>
      <c r="P247" s="97">
        <v>121000</v>
      </c>
      <c r="Q247" s="107">
        <f t="shared" si="20"/>
        <v>1</v>
      </c>
      <c r="R247" s="115">
        <f t="shared" si="23"/>
        <v>447.4142811143955</v>
      </c>
    </row>
    <row r="248" spans="1:18" ht="12.75">
      <c r="A248" s="198">
        <v>-0.56999999999994</v>
      </c>
      <c r="B248" s="99">
        <f t="shared" si="21"/>
        <v>302.40549584684123</v>
      </c>
      <c r="C248" s="103">
        <f t="shared" si="22"/>
        <v>0.7156611509536555</v>
      </c>
      <c r="D248" s="102">
        <f t="shared" si="18"/>
        <v>0.28433884904634454</v>
      </c>
      <c r="E248" s="105">
        <f t="shared" si="19"/>
        <v>1</v>
      </c>
      <c r="P248" s="97">
        <v>121500</v>
      </c>
      <c r="Q248" s="107">
        <f t="shared" si="20"/>
        <v>1</v>
      </c>
      <c r="R248" s="115">
        <f t="shared" si="23"/>
        <v>449.26310045784345</v>
      </c>
    </row>
    <row r="249" spans="1:18" ht="12.75">
      <c r="A249" s="198">
        <v>-0.55999999999994</v>
      </c>
      <c r="B249" s="99">
        <f t="shared" si="21"/>
        <v>303.3693917157688</v>
      </c>
      <c r="C249" s="103">
        <f t="shared" si="22"/>
        <v>0.7122602811509525</v>
      </c>
      <c r="D249" s="102">
        <f t="shared" si="18"/>
        <v>0.2877397188490475</v>
      </c>
      <c r="E249" s="105">
        <f t="shared" si="19"/>
        <v>1</v>
      </c>
      <c r="P249" s="97">
        <v>122000</v>
      </c>
      <c r="Q249" s="107">
        <f t="shared" si="20"/>
        <v>1</v>
      </c>
      <c r="R249" s="115">
        <f t="shared" si="23"/>
        <v>451.1119198012914</v>
      </c>
    </row>
    <row r="250" spans="1:18" ht="12.75">
      <c r="A250" s="198">
        <v>-0.54999999999994</v>
      </c>
      <c r="B250" s="99">
        <f t="shared" si="21"/>
        <v>304.3363599337734</v>
      </c>
      <c r="C250" s="103">
        <f t="shared" si="22"/>
        <v>0.7088403132116331</v>
      </c>
      <c r="D250" s="102">
        <f t="shared" si="18"/>
        <v>0.2911596867883669</v>
      </c>
      <c r="E250" s="105">
        <f t="shared" si="19"/>
        <v>1</v>
      </c>
      <c r="P250" s="97">
        <v>122500</v>
      </c>
      <c r="Q250" s="107">
        <f t="shared" si="20"/>
        <v>1</v>
      </c>
      <c r="R250" s="115">
        <f t="shared" si="23"/>
        <v>452.9607391447393</v>
      </c>
    </row>
    <row r="251" spans="1:18" ht="12.75">
      <c r="A251" s="198">
        <v>-0.53999999999994</v>
      </c>
      <c r="B251" s="99">
        <f t="shared" si="21"/>
        <v>305.30641029374806</v>
      </c>
      <c r="C251" s="103">
        <f t="shared" si="22"/>
        <v>0.7054014837842812</v>
      </c>
      <c r="D251" s="102">
        <f t="shared" si="18"/>
        <v>0.29459851621571875</v>
      </c>
      <c r="E251" s="105">
        <f t="shared" si="19"/>
        <v>1</v>
      </c>
      <c r="P251" s="97">
        <v>123000</v>
      </c>
      <c r="Q251" s="107">
        <f t="shared" si="20"/>
        <v>1</v>
      </c>
      <c r="R251" s="115">
        <f t="shared" si="23"/>
        <v>454.80955848818724</v>
      </c>
    </row>
    <row r="252" spans="1:18" ht="12.75">
      <c r="A252" s="198">
        <v>-0.52999999999994</v>
      </c>
      <c r="B252" s="99">
        <f t="shared" si="21"/>
        <v>306.27955261979963</v>
      </c>
      <c r="C252" s="103">
        <f t="shared" si="22"/>
        <v>0.7019440346051028</v>
      </c>
      <c r="D252" s="102">
        <f t="shared" si="18"/>
        <v>0.2980559653948972</v>
      </c>
      <c r="E252" s="105">
        <f t="shared" si="19"/>
        <v>1</v>
      </c>
      <c r="P252" s="97">
        <v>123500</v>
      </c>
      <c r="Q252" s="107">
        <f t="shared" si="20"/>
        <v>1</v>
      </c>
      <c r="R252" s="115">
        <f t="shared" si="23"/>
        <v>456.65837783163516</v>
      </c>
    </row>
    <row r="253" spans="1:18" ht="12.75">
      <c r="A253" s="198">
        <v>-0.51999999999994</v>
      </c>
      <c r="B253" s="99">
        <f t="shared" si="21"/>
        <v>307.2557967673486</v>
      </c>
      <c r="C253" s="103">
        <f t="shared" si="22"/>
        <v>0.6984682124530129</v>
      </c>
      <c r="D253" s="102">
        <f t="shared" si="18"/>
        <v>0.30153178754698706</v>
      </c>
      <c r="E253" s="105">
        <f t="shared" si="19"/>
        <v>1</v>
      </c>
      <c r="P253" s="97">
        <v>124000</v>
      </c>
      <c r="Q253" s="107">
        <f t="shared" si="20"/>
        <v>1</v>
      </c>
      <c r="R253" s="115">
        <f t="shared" si="23"/>
        <v>458.5071971750831</v>
      </c>
    </row>
    <row r="254" spans="1:18" ht="12.75">
      <c r="A254" s="198">
        <v>-0.50999999999994</v>
      </c>
      <c r="B254" s="99">
        <f t="shared" si="21"/>
        <v>308.235152623229</v>
      </c>
      <c r="C254" s="103">
        <f t="shared" si="22"/>
        <v>0.6949742691024595</v>
      </c>
      <c r="D254" s="102">
        <f t="shared" si="18"/>
        <v>0.3050257308975405</v>
      </c>
      <c r="E254" s="105">
        <f t="shared" si="19"/>
        <v>1</v>
      </c>
      <c r="P254" s="97">
        <v>124500</v>
      </c>
      <c r="Q254" s="107">
        <f t="shared" si="20"/>
        <v>1</v>
      </c>
      <c r="R254" s="115">
        <f t="shared" si="23"/>
        <v>460.356016518531</v>
      </c>
    </row>
    <row r="255" spans="1:18" ht="12.75">
      <c r="A255" s="198">
        <v>-0.49999999999994</v>
      </c>
      <c r="B255" s="99">
        <f t="shared" si="21"/>
        <v>309.2176301057886</v>
      </c>
      <c r="C255" s="103">
        <f t="shared" si="22"/>
        <v>0.691462461273992</v>
      </c>
      <c r="D255" s="102">
        <f t="shared" si="18"/>
        <v>0.308537538726008</v>
      </c>
      <c r="E255" s="105">
        <f t="shared" si="19"/>
        <v>1</v>
      </c>
      <c r="P255" s="97">
        <v>125000</v>
      </c>
      <c r="Q255" s="107">
        <f t="shared" si="20"/>
        <v>1</v>
      </c>
      <c r="R255" s="115">
        <f t="shared" si="23"/>
        <v>462.20483586197895</v>
      </c>
    </row>
    <row r="256" spans="1:18" ht="12.75">
      <c r="A256" s="198">
        <v>-0.48999999999994</v>
      </c>
      <c r="B256" s="99">
        <f t="shared" si="21"/>
        <v>310.2032391649885</v>
      </c>
      <c r="C256" s="103">
        <f t="shared" si="22"/>
        <v>0.6879330505825882</v>
      </c>
      <c r="D256" s="102">
        <f t="shared" si="18"/>
        <v>0.31206694941741175</v>
      </c>
      <c r="E256" s="105">
        <f t="shared" si="19"/>
        <v>1</v>
      </c>
      <c r="P256" s="97">
        <v>125500</v>
      </c>
      <c r="Q256" s="107">
        <f t="shared" si="20"/>
        <v>1</v>
      </c>
      <c r="R256" s="115">
        <f t="shared" si="23"/>
        <v>464.0536552054269</v>
      </c>
    </row>
    <row r="257" spans="1:18" ht="12.75">
      <c r="A257" s="198">
        <v>-0.47999999999994</v>
      </c>
      <c r="B257" s="99">
        <f t="shared" si="21"/>
        <v>311.1919897825051</v>
      </c>
      <c r="C257" s="103">
        <f t="shared" si="22"/>
        <v>0.6843863034837561</v>
      </c>
      <c r="D257" s="102">
        <f t="shared" si="18"/>
        <v>0.31561369651624394</v>
      </c>
      <c r="E257" s="105">
        <f t="shared" si="19"/>
        <v>1</v>
      </c>
      <c r="P257" s="97">
        <v>126000</v>
      </c>
      <c r="Q257" s="107">
        <f t="shared" si="20"/>
        <v>1</v>
      </c>
      <c r="R257" s="115">
        <f t="shared" si="23"/>
        <v>465.9024745488748</v>
      </c>
    </row>
    <row r="258" spans="1:18" ht="12.75">
      <c r="A258" s="198">
        <v>-0.46999999999994</v>
      </c>
      <c r="B258" s="99">
        <f t="shared" si="21"/>
        <v>312.1838919718309</v>
      </c>
      <c r="C258" s="103">
        <f t="shared" si="22"/>
        <v>0.6808224912174228</v>
      </c>
      <c r="D258" s="102">
        <f t="shared" si="18"/>
        <v>0.3191775087825772</v>
      </c>
      <c r="E258" s="105">
        <f t="shared" si="19"/>
        <v>1</v>
      </c>
      <c r="P258" s="97">
        <v>126500</v>
      </c>
      <c r="Q258" s="107">
        <f t="shared" si="20"/>
        <v>1</v>
      </c>
      <c r="R258" s="115">
        <f t="shared" si="23"/>
        <v>467.75129389232274</v>
      </c>
    </row>
    <row r="259" spans="1:18" ht="12.75">
      <c r="A259" s="198">
        <v>-0.45999999999994</v>
      </c>
      <c r="B259" s="99">
        <f t="shared" si="21"/>
        <v>313.1789557783753</v>
      </c>
      <c r="C259" s="103">
        <f t="shared" si="22"/>
        <v>0.6772418897496308</v>
      </c>
      <c r="D259" s="102">
        <f t="shared" si="18"/>
        <v>0.32275811025036916</v>
      </c>
      <c r="E259" s="105">
        <f t="shared" si="19"/>
        <v>1</v>
      </c>
      <c r="P259" s="97">
        <v>127000</v>
      </c>
      <c r="Q259" s="107">
        <f t="shared" si="20"/>
        <v>1</v>
      </c>
      <c r="R259" s="115">
        <f t="shared" si="23"/>
        <v>469.60011323577066</v>
      </c>
    </row>
    <row r="260" spans="1:18" ht="12.75">
      <c r="A260" s="198">
        <v>-0.44999999999994</v>
      </c>
      <c r="B260" s="99">
        <f t="shared" si="21"/>
        <v>314.17719127956684</v>
      </c>
      <c r="C260" s="103">
        <f t="shared" si="22"/>
        <v>0.6736447797120584</v>
      </c>
      <c r="D260" s="102">
        <f t="shared" si="18"/>
        <v>0.3263552202879416</v>
      </c>
      <c r="E260" s="105">
        <f t="shared" si="19"/>
        <v>1</v>
      </c>
      <c r="P260" s="97">
        <v>127500</v>
      </c>
      <c r="Q260" s="107">
        <f t="shared" si="20"/>
        <v>1</v>
      </c>
      <c r="R260" s="115">
        <f t="shared" si="23"/>
        <v>471.4489325792186</v>
      </c>
    </row>
    <row r="261" spans="1:18" ht="12.75">
      <c r="A261" s="198">
        <v>-0.43999999999994</v>
      </c>
      <c r="B261" s="99">
        <f t="shared" si="21"/>
        <v>315.17860858495516</v>
      </c>
      <c r="C261" s="103">
        <f t="shared" si="22"/>
        <v>0.6700314463393846</v>
      </c>
      <c r="D261" s="102">
        <f aca="true" t="shared" si="24" ref="D261:D324">1-C261</f>
        <v>0.3299685536606154</v>
      </c>
      <c r="E261" s="105">
        <f aca="true" t="shared" si="25" ref="E261:E324">$P$3</f>
        <v>1</v>
      </c>
      <c r="P261" s="97">
        <v>128000</v>
      </c>
      <c r="Q261" s="107">
        <f aca="true" t="shared" si="26" ref="Q261:Q324">+$R$3</f>
        <v>1</v>
      </c>
      <c r="R261" s="115">
        <f t="shared" si="23"/>
        <v>473.2977519226665</v>
      </c>
    </row>
    <row r="262" spans="1:18" ht="12.75">
      <c r="A262" s="198">
        <v>-0.42999999999994</v>
      </c>
      <c r="B262" s="99">
        <f aca="true" t="shared" si="27" ref="B262:B325">EXP(A262*SQRT($H$10)+SUMPRODUCT($H$20:$H$39,$N$20:$N$39))</f>
        <v>316.18321783631364</v>
      </c>
      <c r="C262" s="103">
        <f aca="true" t="shared" si="28" ref="C262:C325">1-(NORMDIST(A262*SQRT($H$10),0,SQRT($H$10),TRUE))</f>
        <v>0.6664021794045205</v>
      </c>
      <c r="D262" s="102">
        <f t="shared" si="24"/>
        <v>0.3335978205954795</v>
      </c>
      <c r="E262" s="105">
        <f t="shared" si="25"/>
        <v>1</v>
      </c>
      <c r="P262" s="97">
        <v>128500</v>
      </c>
      <c r="Q262" s="107">
        <f t="shared" si="26"/>
        <v>1</v>
      </c>
      <c r="R262" s="115">
        <f t="shared" si="23"/>
        <v>475.14657126611445</v>
      </c>
    </row>
    <row r="263" spans="1:18" ht="12.75">
      <c r="A263" s="198">
        <v>-0.41999999999994</v>
      </c>
      <c r="B263" s="99">
        <f t="shared" si="27"/>
        <v>317.19102920774094</v>
      </c>
      <c r="C263" s="103">
        <f t="shared" si="28"/>
        <v>0.6627572731517286</v>
      </c>
      <c r="D263" s="102">
        <f t="shared" si="24"/>
        <v>0.3372427268482714</v>
      </c>
      <c r="E263" s="105">
        <f t="shared" si="25"/>
        <v>1</v>
      </c>
      <c r="P263" s="97">
        <v>129000</v>
      </c>
      <c r="Q263" s="107">
        <f t="shared" si="26"/>
        <v>1</v>
      </c>
      <c r="R263" s="115">
        <f t="shared" si="23"/>
        <v>476.9953906095624</v>
      </c>
    </row>
    <row r="264" spans="1:18" ht="12.75">
      <c r="A264" s="198">
        <v>-0.40999999999994</v>
      </c>
      <c r="B264" s="99">
        <f t="shared" si="27"/>
        <v>318.2020529057659</v>
      </c>
      <c r="C264" s="103">
        <f t="shared" si="28"/>
        <v>0.6590970262276554</v>
      </c>
      <c r="D264" s="102">
        <f t="shared" si="24"/>
        <v>0.3409029737723446</v>
      </c>
      <c r="E264" s="105">
        <f t="shared" si="25"/>
        <v>1</v>
      </c>
      <c r="P264" s="97">
        <v>129500</v>
      </c>
      <c r="Q264" s="107">
        <f t="shared" si="26"/>
        <v>1</v>
      </c>
      <c r="R264" s="115">
        <f aca="true" t="shared" si="29" ref="R264:R327">R263+$R$6</f>
        <v>478.8442099530103</v>
      </c>
    </row>
    <row r="265" spans="1:18" ht="12.75">
      <c r="A265" s="198">
        <v>-0.39999999999994</v>
      </c>
      <c r="B265" s="99">
        <f t="shared" si="27"/>
        <v>319.21629916944954</v>
      </c>
      <c r="C265" s="103">
        <f t="shared" si="28"/>
        <v>0.6554217416103021</v>
      </c>
      <c r="D265" s="102">
        <f t="shared" si="24"/>
        <v>0.3445782583896979</v>
      </c>
      <c r="E265" s="105">
        <f t="shared" si="25"/>
        <v>1</v>
      </c>
      <c r="P265" s="97">
        <v>130000</v>
      </c>
      <c r="Q265" s="107">
        <f t="shared" si="26"/>
        <v>1</v>
      </c>
      <c r="R265" s="115">
        <f t="shared" si="29"/>
        <v>480.69302929645823</v>
      </c>
    </row>
    <row r="266" spans="1:18" ht="12.75">
      <c r="A266" s="198">
        <v>-0.38999999999994</v>
      </c>
      <c r="B266" s="99">
        <f t="shared" si="27"/>
        <v>320.2337782704892</v>
      </c>
      <c r="C266" s="103">
        <f t="shared" si="28"/>
        <v>0.6517317265359602</v>
      </c>
      <c r="D266" s="102">
        <f t="shared" si="24"/>
        <v>0.34826827346403977</v>
      </c>
      <c r="E266" s="105">
        <f t="shared" si="25"/>
        <v>1</v>
      </c>
      <c r="P266" s="97">
        <v>130500</v>
      </c>
      <c r="Q266" s="107">
        <f t="shared" si="26"/>
        <v>1</v>
      </c>
      <c r="R266" s="115">
        <f t="shared" si="29"/>
        <v>482.54184863990616</v>
      </c>
    </row>
    <row r="267" spans="1:18" ht="12.75">
      <c r="A267" s="198">
        <v>-0.37999999999994</v>
      </c>
      <c r="B267" s="99">
        <f t="shared" si="27"/>
        <v>321.25450051332257</v>
      </c>
      <c r="C267" s="103">
        <f t="shared" si="28"/>
        <v>0.6480272924241406</v>
      </c>
      <c r="D267" s="102">
        <f t="shared" si="24"/>
        <v>0.3519727075758594</v>
      </c>
      <c r="E267" s="105">
        <f t="shared" si="25"/>
        <v>1</v>
      </c>
      <c r="P267" s="97">
        <v>131000</v>
      </c>
      <c r="Q267" s="107">
        <f t="shared" si="26"/>
        <v>1</v>
      </c>
      <c r="R267" s="115">
        <f t="shared" si="29"/>
        <v>484.3906679833541</v>
      </c>
    </row>
    <row r="268" spans="1:18" ht="12.75">
      <c r="A268" s="198">
        <v>-0.36999999999994</v>
      </c>
      <c r="B268" s="99">
        <f t="shared" si="27"/>
        <v>322.2784762352321</v>
      </c>
      <c r="C268" s="103">
        <f t="shared" si="28"/>
        <v>0.6443087548005244</v>
      </c>
      <c r="D268" s="102">
        <f t="shared" si="24"/>
        <v>0.3556912451994756</v>
      </c>
      <c r="E268" s="105">
        <f t="shared" si="25"/>
        <v>1</v>
      </c>
      <c r="P268" s="97">
        <v>131500</v>
      </c>
      <c r="Q268" s="107">
        <f t="shared" si="26"/>
        <v>1</v>
      </c>
      <c r="R268" s="115">
        <f t="shared" si="29"/>
        <v>486.239487326802</v>
      </c>
    </row>
    <row r="269" spans="1:18" ht="12.75">
      <c r="A269" s="198">
        <v>-0.35999999999994</v>
      </c>
      <c r="B269" s="99">
        <f t="shared" si="27"/>
        <v>323.305715806449</v>
      </c>
      <c r="C269" s="103">
        <f t="shared" si="28"/>
        <v>0.6405764332179689</v>
      </c>
      <c r="D269" s="102">
        <f t="shared" si="24"/>
        <v>0.35942356678203113</v>
      </c>
      <c r="E269" s="105">
        <f t="shared" si="25"/>
        <v>1</v>
      </c>
      <c r="P269" s="97">
        <v>132000</v>
      </c>
      <c r="Q269" s="107">
        <f t="shared" si="26"/>
        <v>1</v>
      </c>
      <c r="R269" s="115">
        <f t="shared" si="29"/>
        <v>488.08830667024995</v>
      </c>
    </row>
    <row r="270" spans="1:18" ht="12.75">
      <c r="A270" s="198">
        <v>-0.34999999999994</v>
      </c>
      <c r="B270" s="99">
        <f t="shared" si="27"/>
        <v>324.3362296302594</v>
      </c>
      <c r="C270" s="103">
        <f t="shared" si="28"/>
        <v>0.6368306511755966</v>
      </c>
      <c r="D270" s="102">
        <f t="shared" si="24"/>
        <v>0.36316934882440344</v>
      </c>
      <c r="E270" s="105">
        <f t="shared" si="25"/>
        <v>1</v>
      </c>
      <c r="P270" s="97">
        <v>132500</v>
      </c>
      <c r="Q270" s="107">
        <f t="shared" si="26"/>
        <v>1</v>
      </c>
      <c r="R270" s="115">
        <f t="shared" si="29"/>
        <v>489.9371260136979</v>
      </c>
    </row>
    <row r="271" spans="1:18" ht="12.75">
      <c r="A271" s="198">
        <v>-0.33999999999994</v>
      </c>
      <c r="B271" s="99">
        <f t="shared" si="27"/>
        <v>325.3700281431092</v>
      </c>
      <c r="C271" s="103">
        <f t="shared" si="28"/>
        <v>0.6330717360360054</v>
      </c>
      <c r="D271" s="102">
        <f t="shared" si="24"/>
        <v>0.3669282639639946</v>
      </c>
      <c r="E271" s="105">
        <f t="shared" si="25"/>
        <v>1</v>
      </c>
      <c r="P271" s="97">
        <v>133000</v>
      </c>
      <c r="Q271" s="107">
        <f t="shared" si="26"/>
        <v>1</v>
      </c>
      <c r="R271" s="115">
        <f t="shared" si="29"/>
        <v>491.7859453571458</v>
      </c>
    </row>
    <row r="272" spans="1:18" ht="12.75">
      <c r="A272" s="198">
        <v>-0.32999999999994</v>
      </c>
      <c r="B272" s="99">
        <f t="shared" si="27"/>
        <v>326.4071218147095</v>
      </c>
      <c r="C272" s="103">
        <f t="shared" si="28"/>
        <v>0.6293000189406308</v>
      </c>
      <c r="D272" s="102">
        <f t="shared" si="24"/>
        <v>0.3706999810593692</v>
      </c>
      <c r="E272" s="105">
        <f t="shared" si="25"/>
        <v>1</v>
      </c>
      <c r="P272" s="97">
        <v>133500</v>
      </c>
      <c r="Q272" s="107">
        <f t="shared" si="26"/>
        <v>1</v>
      </c>
      <c r="R272" s="115">
        <f t="shared" si="29"/>
        <v>493.63476470059373</v>
      </c>
    </row>
    <row r="273" spans="1:18" ht="12.75">
      <c r="A273" s="198">
        <v>-0.31999999999994</v>
      </c>
      <c r="B273" s="99">
        <f t="shared" si="27"/>
        <v>327.4475211481429</v>
      </c>
      <c r="C273" s="103">
        <f t="shared" si="28"/>
        <v>0.6255158347232973</v>
      </c>
      <c r="D273" s="102">
        <f t="shared" si="24"/>
        <v>0.3744841652767027</v>
      </c>
      <c r="E273" s="105">
        <f t="shared" si="25"/>
        <v>1</v>
      </c>
      <c r="P273" s="97">
        <v>134000</v>
      </c>
      <c r="Q273" s="107">
        <f t="shared" si="26"/>
        <v>1</v>
      </c>
      <c r="R273" s="115">
        <f t="shared" si="29"/>
        <v>495.48358404404166</v>
      </c>
    </row>
    <row r="274" spans="1:18" ht="12.75">
      <c r="A274" s="198">
        <v>-0.30999999999994</v>
      </c>
      <c r="B274" s="99">
        <f t="shared" si="27"/>
        <v>328.49123667997014</v>
      </c>
      <c r="C274" s="103">
        <f t="shared" si="28"/>
        <v>0.6217195218219965</v>
      </c>
      <c r="D274" s="102">
        <f t="shared" si="24"/>
        <v>0.3782804781780035</v>
      </c>
      <c r="E274" s="105">
        <f t="shared" si="25"/>
        <v>1</v>
      </c>
      <c r="P274" s="97">
        <v>134500</v>
      </c>
      <c r="Q274" s="107">
        <f t="shared" si="26"/>
        <v>1</v>
      </c>
      <c r="R274" s="115">
        <f t="shared" si="29"/>
        <v>497.3324033874896</v>
      </c>
    </row>
    <row r="275" spans="1:18" ht="12.75">
      <c r="A275" s="198">
        <v>-0.29999999999994</v>
      </c>
      <c r="B275" s="99">
        <f t="shared" si="27"/>
        <v>329.5382789803357</v>
      </c>
      <c r="C275" s="103">
        <f t="shared" si="28"/>
        <v>0.6179114221889298</v>
      </c>
      <c r="D275" s="102">
        <f t="shared" si="24"/>
        <v>0.3820885778110702</v>
      </c>
      <c r="E275" s="105">
        <f t="shared" si="25"/>
        <v>1</v>
      </c>
      <c r="P275" s="97">
        <v>135000</v>
      </c>
      <c r="Q275" s="107">
        <f t="shared" si="26"/>
        <v>1</v>
      </c>
      <c r="R275" s="115">
        <f t="shared" si="29"/>
        <v>499.1812227309375</v>
      </c>
    </row>
    <row r="276" spans="1:18" ht="12.75">
      <c r="A276" s="198">
        <v>-0.28999999999994</v>
      </c>
      <c r="B276" s="99">
        <f t="shared" si="27"/>
        <v>330.58865865307627</v>
      </c>
      <c r="C276" s="103">
        <f t="shared" si="28"/>
        <v>0.6140918811988544</v>
      </c>
      <c r="D276" s="102">
        <f t="shared" si="24"/>
        <v>0.3859081188011456</v>
      </c>
      <c r="E276" s="105">
        <f t="shared" si="25"/>
        <v>1</v>
      </c>
      <c r="P276" s="97">
        <v>135500</v>
      </c>
      <c r="Q276" s="107">
        <f t="shared" si="26"/>
        <v>1</v>
      </c>
      <c r="R276" s="115">
        <f t="shared" si="29"/>
        <v>501.03004207438545</v>
      </c>
    </row>
    <row r="277" spans="1:18" ht="12.75">
      <c r="A277" s="198">
        <v>-0.27999999999994</v>
      </c>
      <c r="B277" s="99">
        <f t="shared" si="27"/>
        <v>331.6423863358275</v>
      </c>
      <c r="C277" s="103">
        <f t="shared" si="28"/>
        <v>0.6102612475557743</v>
      </c>
      <c r="D277" s="102">
        <f t="shared" si="24"/>
        <v>0.38973875244422573</v>
      </c>
      <c r="E277" s="105">
        <f t="shared" si="25"/>
        <v>1</v>
      </c>
      <c r="P277" s="97">
        <v>136000</v>
      </c>
      <c r="Q277" s="107">
        <f t="shared" si="26"/>
        <v>1</v>
      </c>
      <c r="R277" s="115">
        <f t="shared" si="29"/>
        <v>502.8788614178334</v>
      </c>
    </row>
    <row r="278" spans="1:18" ht="12.75">
      <c r="A278" s="198">
        <v>-0.26999999999994</v>
      </c>
      <c r="B278" s="99">
        <f t="shared" si="27"/>
        <v>332.69947270013154</v>
      </c>
      <c r="C278" s="103">
        <f t="shared" si="28"/>
        <v>0.6064198731980164</v>
      </c>
      <c r="D278" s="102">
        <f t="shared" si="24"/>
        <v>0.3935801268019836</v>
      </c>
      <c r="E278" s="105">
        <f t="shared" si="25"/>
        <v>1</v>
      </c>
      <c r="P278" s="97">
        <v>136500</v>
      </c>
      <c r="Q278" s="107">
        <f t="shared" si="26"/>
        <v>1</v>
      </c>
      <c r="R278" s="115">
        <f t="shared" si="29"/>
        <v>504.7276807612813</v>
      </c>
    </row>
    <row r="279" spans="1:18" ht="12.75">
      <c r="A279" s="198">
        <v>-0.25999999999994</v>
      </c>
      <c r="B279" s="99">
        <f t="shared" si="27"/>
        <v>333.7599284515454</v>
      </c>
      <c r="C279" s="103">
        <f t="shared" si="28"/>
        <v>0.6025681132017373</v>
      </c>
      <c r="D279" s="102">
        <f t="shared" si="24"/>
        <v>0.3974318867982627</v>
      </c>
      <c r="E279" s="105">
        <f t="shared" si="25"/>
        <v>1</v>
      </c>
      <c r="P279" s="97">
        <v>137000</v>
      </c>
      <c r="Q279" s="107">
        <f t="shared" si="26"/>
        <v>1</v>
      </c>
      <c r="R279" s="115">
        <f t="shared" si="29"/>
        <v>506.57650010472923</v>
      </c>
    </row>
    <row r="280" spans="1:18" ht="12.75">
      <c r="A280" s="198">
        <v>-0.24999999999994</v>
      </c>
      <c r="B280" s="99">
        <f t="shared" si="27"/>
        <v>334.8237643297497</v>
      </c>
      <c r="C280" s="103">
        <f t="shared" si="28"/>
        <v>0.5987063256829006</v>
      </c>
      <c r="D280" s="102">
        <f t="shared" si="24"/>
        <v>0.4012936743170994</v>
      </c>
      <c r="E280" s="105">
        <f t="shared" si="25"/>
        <v>1</v>
      </c>
      <c r="P280" s="97">
        <v>137500</v>
      </c>
      <c r="Q280" s="107">
        <f t="shared" si="26"/>
        <v>1</v>
      </c>
      <c r="R280" s="115">
        <f t="shared" si="29"/>
        <v>508.42531944817716</v>
      </c>
    </row>
    <row r="281" spans="1:18" ht="12.75">
      <c r="A281" s="198">
        <v>-0.23999999999994</v>
      </c>
      <c r="B281" s="99">
        <f t="shared" si="27"/>
        <v>335.8909911086558</v>
      </c>
      <c r="C281" s="103">
        <f t="shared" si="28"/>
        <v>0.5948348716977726</v>
      </c>
      <c r="D281" s="102">
        <f t="shared" si="24"/>
        <v>0.4051651283022274</v>
      </c>
      <c r="E281" s="105">
        <f t="shared" si="25"/>
        <v>1</v>
      </c>
      <c r="P281" s="97">
        <v>138000</v>
      </c>
      <c r="Q281" s="107">
        <f t="shared" si="26"/>
        <v>1</v>
      </c>
      <c r="R281" s="115">
        <f t="shared" si="29"/>
        <v>510.2741387916251</v>
      </c>
    </row>
    <row r="282" spans="1:18" ht="12.75">
      <c r="A282" s="198">
        <v>-0.22999999999994</v>
      </c>
      <c r="B282" s="99">
        <f t="shared" si="27"/>
        <v>336.9616195965174</v>
      </c>
      <c r="C282" s="103">
        <f t="shared" si="28"/>
        <v>0.5909541151419826</v>
      </c>
      <c r="D282" s="102">
        <f t="shared" si="24"/>
        <v>0.4090458848580174</v>
      </c>
      <c r="E282" s="105">
        <f t="shared" si="25"/>
        <v>1</v>
      </c>
      <c r="P282" s="97">
        <v>138500</v>
      </c>
      <c r="Q282" s="107">
        <f t="shared" si="26"/>
        <v>1</v>
      </c>
      <c r="R282" s="115">
        <f t="shared" si="29"/>
        <v>512.122958135073</v>
      </c>
    </row>
    <row r="283" spans="1:18" ht="12.75">
      <c r="A283" s="198">
        <v>-0.21999999999994</v>
      </c>
      <c r="B283" s="99">
        <f t="shared" si="27"/>
        <v>338.0356606360382</v>
      </c>
      <c r="C283" s="103">
        <f t="shared" si="28"/>
        <v>0.5870644226481913</v>
      </c>
      <c r="D283" s="102">
        <f t="shared" si="24"/>
        <v>0.41293557735180875</v>
      </c>
      <c r="E283" s="105">
        <f t="shared" si="25"/>
        <v>1</v>
      </c>
      <c r="P283" s="97">
        <v>139000</v>
      </c>
      <c r="Q283" s="107">
        <f t="shared" si="26"/>
        <v>1</v>
      </c>
      <c r="R283" s="115">
        <f t="shared" si="29"/>
        <v>513.9717774785208</v>
      </c>
    </row>
    <row r="284" spans="1:18" ht="12.75">
      <c r="A284" s="198">
        <v>-0.20999999999994</v>
      </c>
      <c r="B284" s="99">
        <f t="shared" si="27"/>
        <v>339.11312510448226</v>
      </c>
      <c r="C284" s="103">
        <f t="shared" si="28"/>
        <v>0.5831661634824189</v>
      </c>
      <c r="D284" s="102">
        <f t="shared" si="24"/>
        <v>0.4168338365175811</v>
      </c>
      <c r="E284" s="105">
        <f t="shared" si="25"/>
        <v>1</v>
      </c>
      <c r="P284" s="97">
        <v>139500</v>
      </c>
      <c r="Q284" s="107">
        <f t="shared" si="26"/>
        <v>1</v>
      </c>
      <c r="R284" s="115">
        <f t="shared" si="29"/>
        <v>515.8205968219687</v>
      </c>
    </row>
    <row r="285" spans="1:18" ht="12.75">
      <c r="A285" s="198">
        <v>-0.19999999999994</v>
      </c>
      <c r="B285" s="99">
        <f t="shared" si="27"/>
        <v>340.1940239137843</v>
      </c>
      <c r="C285" s="103">
        <f t="shared" si="28"/>
        <v>0.5792597094390796</v>
      </c>
      <c r="D285" s="102">
        <f t="shared" si="24"/>
        <v>0.42074029056092044</v>
      </c>
      <c r="E285" s="105">
        <f t="shared" si="25"/>
        <v>1</v>
      </c>
      <c r="P285" s="97">
        <v>140000</v>
      </c>
      <c r="Q285" s="107">
        <f t="shared" si="26"/>
        <v>1</v>
      </c>
      <c r="R285" s="115">
        <f t="shared" si="29"/>
        <v>517.6694161654166</v>
      </c>
    </row>
    <row r="286" spans="1:18" ht="12.75">
      <c r="A286" s="198">
        <v>-0.18999999999994</v>
      </c>
      <c r="B286" s="99">
        <f t="shared" si="27"/>
        <v>341.2783680106599</v>
      </c>
      <c r="C286" s="103">
        <f t="shared" si="28"/>
        <v>0.575345434734772</v>
      </c>
      <c r="D286" s="102">
        <f t="shared" si="24"/>
        <v>0.42465456526522805</v>
      </c>
      <c r="E286" s="105">
        <f t="shared" si="25"/>
        <v>1</v>
      </c>
      <c r="P286" s="97">
        <v>140500</v>
      </c>
      <c r="Q286" s="107">
        <f t="shared" si="26"/>
        <v>1</v>
      </c>
      <c r="R286" s="115">
        <f t="shared" si="29"/>
        <v>519.5182355088644</v>
      </c>
    </row>
    <row r="287" spans="1:18" ht="12.75">
      <c r="A287" s="198">
        <v>-0.17999999999994</v>
      </c>
      <c r="B287" s="99">
        <f t="shared" si="27"/>
        <v>342.3661683767168</v>
      </c>
      <c r="C287" s="103">
        <f t="shared" si="28"/>
        <v>0.5714237159008771</v>
      </c>
      <c r="D287" s="102">
        <f t="shared" si="24"/>
        <v>0.42857628409912285</v>
      </c>
      <c r="E287" s="105">
        <f t="shared" si="25"/>
        <v>1</v>
      </c>
      <c r="P287" s="97">
        <v>141000</v>
      </c>
      <c r="Q287" s="107">
        <f t="shared" si="26"/>
        <v>1</v>
      </c>
      <c r="R287" s="115">
        <f t="shared" si="29"/>
        <v>521.3670548523123</v>
      </c>
    </row>
    <row r="288" spans="1:18" ht="12.75">
      <c r="A288" s="198">
        <v>-0.16999999999993</v>
      </c>
      <c r="B288" s="99">
        <f t="shared" si="27"/>
        <v>343.457436028566</v>
      </c>
      <c r="C288" s="103">
        <f t="shared" si="28"/>
        <v>0.5674949316750109</v>
      </c>
      <c r="D288" s="102">
        <f t="shared" si="24"/>
        <v>0.43250506832498914</v>
      </c>
      <c r="E288" s="105">
        <f t="shared" si="25"/>
        <v>1</v>
      </c>
      <c r="P288" s="97">
        <v>141500</v>
      </c>
      <c r="Q288" s="107">
        <f t="shared" si="26"/>
        <v>1</v>
      </c>
      <c r="R288" s="115">
        <f t="shared" si="29"/>
        <v>523.2158741957602</v>
      </c>
    </row>
    <row r="289" spans="1:18" ht="12.75">
      <c r="A289" s="198">
        <v>-0.15999999999993</v>
      </c>
      <c r="B289" s="99">
        <f t="shared" si="27"/>
        <v>344.55218201793144</v>
      </c>
      <c r="C289" s="103">
        <f t="shared" si="28"/>
        <v>0.5635594628914053</v>
      </c>
      <c r="D289" s="102">
        <f t="shared" si="24"/>
        <v>0.43644053710859465</v>
      </c>
      <c r="E289" s="105">
        <f t="shared" si="25"/>
        <v>1</v>
      </c>
      <c r="P289" s="97">
        <v>142000</v>
      </c>
      <c r="Q289" s="107">
        <f t="shared" si="26"/>
        <v>1</v>
      </c>
      <c r="R289" s="115">
        <f t="shared" si="29"/>
        <v>525.0646935392081</v>
      </c>
    </row>
    <row r="290" spans="1:18" ht="12.75">
      <c r="A290" s="198">
        <v>-0.14999999999993</v>
      </c>
      <c r="B290" s="99">
        <f t="shared" si="27"/>
        <v>345.6504174317653</v>
      </c>
      <c r="C290" s="103">
        <f t="shared" si="28"/>
        <v>0.559617692370215</v>
      </c>
      <c r="D290" s="102">
        <f t="shared" si="24"/>
        <v>0.44038230762978503</v>
      </c>
      <c r="E290" s="105">
        <f t="shared" si="25"/>
        <v>1</v>
      </c>
      <c r="P290" s="97">
        <v>142500</v>
      </c>
      <c r="Q290" s="107">
        <f t="shared" si="26"/>
        <v>1</v>
      </c>
      <c r="R290" s="115">
        <f t="shared" si="29"/>
        <v>526.9135128826559</v>
      </c>
    </row>
    <row r="291" spans="1:18" ht="12.75">
      <c r="A291" s="198">
        <v>-0.13999999999993</v>
      </c>
      <c r="B291" s="99">
        <f t="shared" si="27"/>
        <v>346.7521533923584</v>
      </c>
      <c r="C291" s="103">
        <f t="shared" si="28"/>
        <v>0.5556700048058788</v>
      </c>
      <c r="D291" s="102">
        <f t="shared" si="24"/>
        <v>0.4443299951941212</v>
      </c>
      <c r="E291" s="105">
        <f t="shared" si="25"/>
        <v>1</v>
      </c>
      <c r="P291" s="97">
        <v>143000</v>
      </c>
      <c r="Q291" s="107">
        <f t="shared" si="26"/>
        <v>1</v>
      </c>
      <c r="R291" s="115">
        <f t="shared" si="29"/>
        <v>528.7623322261038</v>
      </c>
    </row>
    <row r="292" spans="1:18" ht="12.75">
      <c r="A292" s="198">
        <v>-0.12999999999993</v>
      </c>
      <c r="B292" s="99">
        <f t="shared" si="27"/>
        <v>347.8574010574532</v>
      </c>
      <c r="C292" s="103">
        <f t="shared" si="28"/>
        <v>0.5517167866545334</v>
      </c>
      <c r="D292" s="102">
        <f t="shared" si="24"/>
        <v>0.4482832133454666</v>
      </c>
      <c r="E292" s="105">
        <f t="shared" si="25"/>
        <v>1</v>
      </c>
      <c r="P292" s="97">
        <v>143500</v>
      </c>
      <c r="Q292" s="107">
        <f t="shared" si="26"/>
        <v>1</v>
      </c>
      <c r="R292" s="115">
        <f t="shared" si="29"/>
        <v>530.6111515695517</v>
      </c>
    </row>
    <row r="293" spans="1:18" ht="12.75">
      <c r="A293" s="198">
        <v>-0.11999999999993</v>
      </c>
      <c r="B293" s="99">
        <f t="shared" si="27"/>
        <v>348.96617162035625</v>
      </c>
      <c r="C293" s="103">
        <f t="shared" si="28"/>
        <v>0.5477584260205561</v>
      </c>
      <c r="D293" s="102">
        <f t="shared" si="24"/>
        <v>0.45224157397944387</v>
      </c>
      <c r="E293" s="105">
        <f t="shared" si="25"/>
        <v>1</v>
      </c>
      <c r="P293" s="97">
        <v>144000</v>
      </c>
      <c r="Q293" s="107">
        <f t="shared" si="26"/>
        <v>1</v>
      </c>
      <c r="R293" s="115">
        <f t="shared" si="29"/>
        <v>532.4599709129996</v>
      </c>
    </row>
    <row r="294" spans="1:18" ht="12.75">
      <c r="A294" s="198">
        <v>-0.10999999999993</v>
      </c>
      <c r="B294" s="99">
        <f t="shared" si="27"/>
        <v>350.0784763100521</v>
      </c>
      <c r="C294" s="103">
        <f t="shared" si="28"/>
        <v>0.543795312542289</v>
      </c>
      <c r="D294" s="102">
        <f t="shared" si="24"/>
        <v>0.45620468745771103</v>
      </c>
      <c r="E294" s="105">
        <f t="shared" si="25"/>
        <v>1</v>
      </c>
      <c r="P294" s="97">
        <v>144500</v>
      </c>
      <c r="Q294" s="107">
        <f t="shared" si="26"/>
        <v>1</v>
      </c>
      <c r="R294" s="115">
        <f t="shared" si="29"/>
        <v>534.3087902564474</v>
      </c>
    </row>
    <row r="295" spans="1:18" ht="12.75">
      <c r="A295" s="198">
        <v>-0.0999999999999304</v>
      </c>
      <c r="B295" s="99">
        <f t="shared" si="27"/>
        <v>351.1943263913169</v>
      </c>
      <c r="C295" s="103">
        <f t="shared" si="28"/>
        <v>0.5398278372770013</v>
      </c>
      <c r="D295" s="102">
        <f t="shared" si="24"/>
        <v>0.46017216272299866</v>
      </c>
      <c r="E295" s="105">
        <f t="shared" si="25"/>
        <v>1</v>
      </c>
      <c r="P295" s="97">
        <v>145000</v>
      </c>
      <c r="Q295" s="107">
        <f t="shared" si="26"/>
        <v>1</v>
      </c>
      <c r="R295" s="115">
        <f t="shared" si="29"/>
        <v>536.1576095998953</v>
      </c>
    </row>
    <row r="296" spans="1:18" ht="12.75">
      <c r="A296" s="198">
        <v>-0.0899999999999301</v>
      </c>
      <c r="B296" s="99">
        <f t="shared" si="27"/>
        <v>352.31373316483285</v>
      </c>
      <c r="C296" s="103">
        <f t="shared" si="28"/>
        <v>0.5358563925851443</v>
      </c>
      <c r="D296" s="102">
        <f t="shared" si="24"/>
        <v>0.4641436074148557</v>
      </c>
      <c r="E296" s="105">
        <f t="shared" si="25"/>
        <v>1</v>
      </c>
      <c r="P296" s="97">
        <v>145500</v>
      </c>
      <c r="Q296" s="107">
        <f t="shared" si="26"/>
        <v>1</v>
      </c>
      <c r="R296" s="115">
        <f t="shared" si="29"/>
        <v>538.0064289433432</v>
      </c>
    </row>
    <row r="297" spans="1:18" ht="12.75">
      <c r="A297" s="198">
        <v>-0.0799999999999303</v>
      </c>
      <c r="B297" s="99">
        <f t="shared" si="27"/>
        <v>353.4367079673012</v>
      </c>
      <c r="C297" s="103">
        <f t="shared" si="28"/>
        <v>0.5318813720139597</v>
      </c>
      <c r="D297" s="102">
        <f t="shared" si="24"/>
        <v>0.4681186279860403</v>
      </c>
      <c r="E297" s="105">
        <f t="shared" si="25"/>
        <v>1</v>
      </c>
      <c r="P297" s="97">
        <v>146000</v>
      </c>
      <c r="Q297" s="107">
        <f t="shared" si="26"/>
        <v>1</v>
      </c>
      <c r="R297" s="115">
        <f t="shared" si="29"/>
        <v>539.855248286791</v>
      </c>
    </row>
    <row r="298" spans="1:18" ht="12.75">
      <c r="A298" s="198">
        <v>-0.0699999999999301</v>
      </c>
      <c r="B298" s="99">
        <f t="shared" si="27"/>
        <v>354.5632621715591</v>
      </c>
      <c r="C298" s="103">
        <f t="shared" si="28"/>
        <v>0.5279031701804933</v>
      </c>
      <c r="D298" s="102">
        <f t="shared" si="24"/>
        <v>0.47209682981950674</v>
      </c>
      <c r="E298" s="105">
        <f t="shared" si="25"/>
        <v>1</v>
      </c>
      <c r="P298" s="97">
        <v>146500</v>
      </c>
      <c r="Q298" s="107">
        <f t="shared" si="26"/>
        <v>1</v>
      </c>
      <c r="R298" s="115">
        <f t="shared" si="29"/>
        <v>541.7040676302389</v>
      </c>
    </row>
    <row r="299" spans="1:18" ht="12.75">
      <c r="A299" s="198">
        <v>-0.0599999999999303</v>
      </c>
      <c r="B299" s="99">
        <f t="shared" si="27"/>
        <v>355.6934071866935</v>
      </c>
      <c r="C299" s="103">
        <f t="shared" si="28"/>
        <v>0.5239221826540791</v>
      </c>
      <c r="D299" s="102">
        <f t="shared" si="24"/>
        <v>0.4760778173459209</v>
      </c>
      <c r="E299" s="105">
        <f t="shared" si="25"/>
        <v>1</v>
      </c>
      <c r="P299" s="97">
        <v>147000</v>
      </c>
      <c r="Q299" s="107">
        <f t="shared" si="26"/>
        <v>1</v>
      </c>
      <c r="R299" s="115">
        <f t="shared" si="29"/>
        <v>543.5528869736868</v>
      </c>
    </row>
    <row r="300" spans="1:18" ht="12.75">
      <c r="A300" s="198">
        <v>-0.0499999999999301</v>
      </c>
      <c r="B300" s="99">
        <f t="shared" si="27"/>
        <v>356.827154458157</v>
      </c>
      <c r="C300" s="103">
        <f t="shared" si="28"/>
        <v>0.5199388058383446</v>
      </c>
      <c r="D300" s="102">
        <f t="shared" si="24"/>
        <v>0.4800611941616554</v>
      </c>
      <c r="E300" s="105">
        <f t="shared" si="25"/>
        <v>1</v>
      </c>
      <c r="P300" s="97">
        <v>147500</v>
      </c>
      <c r="Q300" s="107">
        <f t="shared" si="26"/>
        <v>1</v>
      </c>
      <c r="R300" s="115">
        <f t="shared" si="29"/>
        <v>545.4017063171347</v>
      </c>
    </row>
    <row r="301" spans="1:18" ht="12.75">
      <c r="A301" s="198">
        <v>-0.0399999999999303</v>
      </c>
      <c r="B301" s="99">
        <f t="shared" si="27"/>
        <v>357.96451546788387</v>
      </c>
      <c r="C301" s="103">
        <f t="shared" si="28"/>
        <v>0.5159534368528029</v>
      </c>
      <c r="D301" s="102">
        <f t="shared" si="24"/>
        <v>0.4840465631471971</v>
      </c>
      <c r="E301" s="105">
        <f t="shared" si="25"/>
        <v>1</v>
      </c>
      <c r="P301" s="97">
        <v>148000</v>
      </c>
      <c r="Q301" s="107">
        <f t="shared" si="26"/>
        <v>1</v>
      </c>
      <c r="R301" s="115">
        <f t="shared" si="29"/>
        <v>547.2505256605825</v>
      </c>
    </row>
    <row r="302" spans="1:18" ht="12.75">
      <c r="A302" s="198">
        <v>-0.0299999999999301</v>
      </c>
      <c r="B302" s="99">
        <f t="shared" si="27"/>
        <v>359.1055017344063</v>
      </c>
      <c r="C302" s="103">
        <f t="shared" si="28"/>
        <v>0.5119664734140847</v>
      </c>
      <c r="D302" s="102">
        <f t="shared" si="24"/>
        <v>0.48803352658591526</v>
      </c>
      <c r="E302" s="105">
        <f t="shared" si="25"/>
        <v>1</v>
      </c>
      <c r="P302" s="97">
        <v>148500</v>
      </c>
      <c r="Q302" s="107">
        <f t="shared" si="26"/>
        <v>1</v>
      </c>
      <c r="R302" s="115">
        <f t="shared" si="29"/>
        <v>549.0993450040304</v>
      </c>
    </row>
    <row r="303" spans="1:18" ht="12.75">
      <c r="A303" s="198">
        <v>-0.0199999999999303</v>
      </c>
      <c r="B303" s="99">
        <f t="shared" si="27"/>
        <v>360.2501248129702</v>
      </c>
      <c r="C303" s="103">
        <f t="shared" si="28"/>
        <v>0.5079783137168742</v>
      </c>
      <c r="D303" s="102">
        <f t="shared" si="24"/>
        <v>0.4920216862831258</v>
      </c>
      <c r="E303" s="105">
        <f t="shared" si="25"/>
        <v>1</v>
      </c>
      <c r="P303" s="97">
        <v>149000</v>
      </c>
      <c r="Q303" s="107">
        <f t="shared" si="26"/>
        <v>1</v>
      </c>
      <c r="R303" s="115">
        <f t="shared" si="29"/>
        <v>550.9481643474783</v>
      </c>
    </row>
    <row r="304" spans="1:18" ht="12.75">
      <c r="A304" s="198">
        <v>-0.00999999999993006</v>
      </c>
      <c r="B304" s="99">
        <f t="shared" si="27"/>
        <v>361.398396295654</v>
      </c>
      <c r="C304" s="103">
        <f t="shared" si="28"/>
        <v>0.5039893563146037</v>
      </c>
      <c r="D304" s="102">
        <f t="shared" si="24"/>
        <v>0.49601064368539627</v>
      </c>
      <c r="E304" s="105">
        <f t="shared" si="25"/>
        <v>1</v>
      </c>
      <c r="P304" s="97">
        <v>149500</v>
      </c>
      <c r="Q304" s="107">
        <f t="shared" si="26"/>
        <v>1</v>
      </c>
      <c r="R304" s="115">
        <f t="shared" si="29"/>
        <v>552.7969836909261</v>
      </c>
    </row>
    <row r="305" spans="1:18" ht="12.75">
      <c r="A305" s="199">
        <v>6.97220059464598E-14</v>
      </c>
      <c r="B305" s="99">
        <f t="shared" si="27"/>
        <v>362.5503278114845</v>
      </c>
      <c r="C305" s="103">
        <f t="shared" si="28"/>
        <v>0.49999999999997224</v>
      </c>
      <c r="D305" s="102">
        <f t="shared" si="24"/>
        <v>0.5000000000000278</v>
      </c>
      <c r="E305" s="105">
        <f t="shared" si="25"/>
        <v>1</v>
      </c>
      <c r="P305" s="97">
        <v>150000</v>
      </c>
      <c r="Q305" s="107">
        <f t="shared" si="26"/>
        <v>1</v>
      </c>
      <c r="R305" s="115">
        <f t="shared" si="29"/>
        <v>554.645803034374</v>
      </c>
    </row>
    <row r="306" spans="1:18" ht="12.75">
      <c r="A306" s="198">
        <v>0.01000000000007</v>
      </c>
      <c r="B306" s="99">
        <f t="shared" si="27"/>
        <v>363.7059310265555</v>
      </c>
      <c r="C306" s="103">
        <f t="shared" si="28"/>
        <v>0.4960106436853404</v>
      </c>
      <c r="D306" s="102">
        <f t="shared" si="24"/>
        <v>0.5039893563146596</v>
      </c>
      <c r="E306" s="105">
        <f t="shared" si="25"/>
        <v>1</v>
      </c>
      <c r="P306" s="97">
        <v>150500</v>
      </c>
      <c r="Q306" s="107">
        <f t="shared" si="26"/>
        <v>1</v>
      </c>
      <c r="R306" s="115">
        <f t="shared" si="29"/>
        <v>556.4946223778219</v>
      </c>
    </row>
    <row r="307" spans="1:18" ht="12.75">
      <c r="A307" s="198">
        <v>0.0200000000000697</v>
      </c>
      <c r="B307" s="99">
        <f t="shared" si="27"/>
        <v>364.86521764414533</v>
      </c>
      <c r="C307" s="103">
        <f t="shared" si="28"/>
        <v>0.4920216862830702</v>
      </c>
      <c r="D307" s="102">
        <f t="shared" si="24"/>
        <v>0.5079783137169298</v>
      </c>
      <c r="E307" s="105">
        <f t="shared" si="25"/>
        <v>1</v>
      </c>
      <c r="P307" s="97">
        <v>151000</v>
      </c>
      <c r="Q307" s="107">
        <f t="shared" si="26"/>
        <v>1</v>
      </c>
      <c r="R307" s="115">
        <f t="shared" si="29"/>
        <v>558.3434417212698</v>
      </c>
    </row>
    <row r="308" spans="1:18" ht="12.75">
      <c r="A308" s="198">
        <v>0.03000000000007</v>
      </c>
      <c r="B308" s="99">
        <f t="shared" si="27"/>
        <v>366.0281994048362</v>
      </c>
      <c r="C308" s="103">
        <f t="shared" si="28"/>
        <v>0.4880335265858595</v>
      </c>
      <c r="D308" s="102">
        <f t="shared" si="24"/>
        <v>0.5119664734141405</v>
      </c>
      <c r="E308" s="105">
        <f t="shared" si="25"/>
        <v>1</v>
      </c>
      <c r="P308" s="97">
        <v>151500</v>
      </c>
      <c r="Q308" s="107">
        <f t="shared" si="26"/>
        <v>1</v>
      </c>
      <c r="R308" s="115">
        <f t="shared" si="29"/>
        <v>560.1922610647176</v>
      </c>
    </row>
    <row r="309" spans="1:18" ht="12.75">
      <c r="A309" s="198">
        <v>0.0400000000000698</v>
      </c>
      <c r="B309" s="99">
        <f t="shared" si="27"/>
        <v>367.1948880866316</v>
      </c>
      <c r="C309" s="103">
        <f t="shared" si="28"/>
        <v>0.48404656314714134</v>
      </c>
      <c r="D309" s="102">
        <f t="shared" si="24"/>
        <v>0.5159534368528587</v>
      </c>
      <c r="E309" s="105">
        <f t="shared" si="25"/>
        <v>1</v>
      </c>
      <c r="P309" s="97">
        <v>152000</v>
      </c>
      <c r="Q309" s="107">
        <f t="shared" si="26"/>
        <v>1</v>
      </c>
      <c r="R309" s="115">
        <f t="shared" si="29"/>
        <v>562.0410804081655</v>
      </c>
    </row>
    <row r="310" spans="1:18" ht="12.75">
      <c r="A310" s="198">
        <v>0.05000000000007</v>
      </c>
      <c r="B310" s="99">
        <f t="shared" si="27"/>
        <v>368.36529550507737</v>
      </c>
      <c r="C310" s="103">
        <f t="shared" si="28"/>
        <v>0.48006119416159965</v>
      </c>
      <c r="D310" s="102">
        <f t="shared" si="24"/>
        <v>0.5199388058384004</v>
      </c>
      <c r="E310" s="105">
        <f t="shared" si="25"/>
        <v>1</v>
      </c>
      <c r="P310" s="97">
        <v>152500</v>
      </c>
      <c r="Q310" s="107">
        <f t="shared" si="26"/>
        <v>1</v>
      </c>
      <c r="R310" s="115">
        <f t="shared" si="29"/>
        <v>563.8898997516134</v>
      </c>
    </row>
    <row r="311" spans="1:18" ht="12.75">
      <c r="A311" s="198">
        <v>0.0600000000000698</v>
      </c>
      <c r="B311" s="99">
        <f t="shared" si="27"/>
        <v>369.5394335133805</v>
      </c>
      <c r="C311" s="103">
        <f t="shared" si="28"/>
        <v>0.4760778173458653</v>
      </c>
      <c r="D311" s="102">
        <f t="shared" si="24"/>
        <v>0.5239221826541347</v>
      </c>
      <c r="E311" s="105">
        <f t="shared" si="25"/>
        <v>1</v>
      </c>
      <c r="P311" s="97">
        <v>153000</v>
      </c>
      <c r="Q311" s="107">
        <f t="shared" si="26"/>
        <v>1</v>
      </c>
      <c r="R311" s="115">
        <f t="shared" si="29"/>
        <v>565.7387190950612</v>
      </c>
    </row>
    <row r="312" spans="1:18" ht="12.75">
      <c r="A312" s="198">
        <v>0.07000000000007</v>
      </c>
      <c r="B312" s="99">
        <f t="shared" si="27"/>
        <v>370.71731400252906</v>
      </c>
      <c r="C312" s="103">
        <f t="shared" si="28"/>
        <v>0.472096829819451</v>
      </c>
      <c r="D312" s="102">
        <f t="shared" si="24"/>
        <v>0.527903170180549</v>
      </c>
      <c r="E312" s="105">
        <f t="shared" si="25"/>
        <v>1</v>
      </c>
      <c r="P312" s="97">
        <v>153500</v>
      </c>
      <c r="Q312" s="107">
        <f t="shared" si="26"/>
        <v>1</v>
      </c>
      <c r="R312" s="115">
        <f t="shared" si="29"/>
        <v>567.5875384385091</v>
      </c>
    </row>
    <row r="313" spans="1:18" ht="12.75">
      <c r="A313" s="198">
        <v>0.08000000000006979</v>
      </c>
      <c r="B313" s="99">
        <f t="shared" si="27"/>
        <v>371.89894890141284</v>
      </c>
      <c r="C313" s="103">
        <f t="shared" si="28"/>
        <v>0.4681186279859848</v>
      </c>
      <c r="D313" s="102">
        <f t="shared" si="24"/>
        <v>0.5318813720140152</v>
      </c>
      <c r="E313" s="105">
        <f t="shared" si="25"/>
        <v>1</v>
      </c>
      <c r="P313" s="97">
        <v>154000</v>
      </c>
      <c r="Q313" s="107">
        <f t="shared" si="26"/>
        <v>1</v>
      </c>
      <c r="R313" s="115">
        <f t="shared" si="29"/>
        <v>569.436357781957</v>
      </c>
    </row>
    <row r="314" spans="1:18" ht="12.75">
      <c r="A314" s="198">
        <v>0.0900000000000696</v>
      </c>
      <c r="B314" s="99">
        <f t="shared" si="27"/>
        <v>373.084350176944</v>
      </c>
      <c r="C314" s="103">
        <f t="shared" si="28"/>
        <v>0.4641436074148002</v>
      </c>
      <c r="D314" s="102">
        <f t="shared" si="24"/>
        <v>0.5358563925851998</v>
      </c>
      <c r="E314" s="105">
        <f t="shared" si="25"/>
        <v>1</v>
      </c>
      <c r="P314" s="97">
        <v>154500</v>
      </c>
      <c r="Q314" s="107">
        <f t="shared" si="26"/>
        <v>1</v>
      </c>
      <c r="R314" s="115">
        <f t="shared" si="29"/>
        <v>571.2851771254049</v>
      </c>
    </row>
    <row r="315" spans="1:18" ht="12.75">
      <c r="A315" s="198">
        <v>0.10000000000007</v>
      </c>
      <c r="B315" s="99">
        <f t="shared" si="27"/>
        <v>374.2735298341789</v>
      </c>
      <c r="C315" s="103">
        <f t="shared" si="28"/>
        <v>0.46017216272294315</v>
      </c>
      <c r="D315" s="102">
        <f t="shared" si="24"/>
        <v>0.5398278372770569</v>
      </c>
      <c r="E315" s="105">
        <f t="shared" si="25"/>
        <v>1</v>
      </c>
      <c r="P315" s="97">
        <v>155000</v>
      </c>
      <c r="Q315" s="107">
        <f t="shared" si="26"/>
        <v>1</v>
      </c>
      <c r="R315" s="115">
        <f t="shared" si="29"/>
        <v>573.1339964688527</v>
      </c>
    </row>
    <row r="316" spans="1:18" ht="12.75">
      <c r="A316" s="198">
        <v>0.11000000000007</v>
      </c>
      <c r="B316" s="99">
        <f t="shared" si="27"/>
        <v>375.46649991643795</v>
      </c>
      <c r="C316" s="103">
        <f t="shared" si="28"/>
        <v>0.4562046874576555</v>
      </c>
      <c r="D316" s="102">
        <f t="shared" si="24"/>
        <v>0.5437953125423445</v>
      </c>
      <c r="E316" s="105">
        <f t="shared" si="25"/>
        <v>1</v>
      </c>
      <c r="P316" s="97">
        <v>155500</v>
      </c>
      <c r="Q316" s="107">
        <f t="shared" si="26"/>
        <v>1</v>
      </c>
      <c r="R316" s="115">
        <f t="shared" si="29"/>
        <v>574.9828158123006</v>
      </c>
    </row>
    <row r="317" spans="1:18" ht="12.75">
      <c r="A317" s="198">
        <v>0.12000000000007</v>
      </c>
      <c r="B317" s="99">
        <f t="shared" si="27"/>
        <v>376.66327250543003</v>
      </c>
      <c r="C317" s="103">
        <f t="shared" si="28"/>
        <v>0.45224157397938836</v>
      </c>
      <c r="D317" s="102">
        <f t="shared" si="24"/>
        <v>0.5477584260206116</v>
      </c>
      <c r="E317" s="105">
        <f t="shared" si="25"/>
        <v>1</v>
      </c>
      <c r="P317" s="97">
        <v>156000</v>
      </c>
      <c r="Q317" s="107">
        <f t="shared" si="26"/>
        <v>1</v>
      </c>
      <c r="R317" s="115">
        <f t="shared" si="29"/>
        <v>576.8316351557485</v>
      </c>
    </row>
    <row r="318" spans="1:18" ht="12.75">
      <c r="A318" s="198">
        <v>0.13000000000007</v>
      </c>
      <c r="B318" s="99">
        <f t="shared" si="27"/>
        <v>377.86385972137305</v>
      </c>
      <c r="C318" s="103">
        <f t="shared" si="28"/>
        <v>0.4482832133454111</v>
      </c>
      <c r="D318" s="102">
        <f t="shared" si="24"/>
        <v>0.5517167866545889</v>
      </c>
      <c r="E318" s="105">
        <f t="shared" si="25"/>
        <v>1</v>
      </c>
      <c r="P318" s="97">
        <v>156500</v>
      </c>
      <c r="Q318" s="107">
        <f t="shared" si="26"/>
        <v>1</v>
      </c>
      <c r="R318" s="115">
        <f t="shared" si="29"/>
        <v>578.6804544991963</v>
      </c>
    </row>
    <row r="319" spans="1:18" ht="12.75">
      <c r="A319" s="198">
        <v>0.14000000000007</v>
      </c>
      <c r="B319" s="99">
        <f t="shared" si="27"/>
        <v>379.06827372311733</v>
      </c>
      <c r="C319" s="103">
        <f t="shared" si="28"/>
        <v>0.4443299951940659</v>
      </c>
      <c r="D319" s="102">
        <f t="shared" si="24"/>
        <v>0.5556700048059341</v>
      </c>
      <c r="E319" s="105">
        <f t="shared" si="25"/>
        <v>1</v>
      </c>
      <c r="P319" s="97">
        <v>157000</v>
      </c>
      <c r="Q319" s="107">
        <f t="shared" si="26"/>
        <v>1</v>
      </c>
      <c r="R319" s="115">
        <f t="shared" si="29"/>
        <v>580.5292738426442</v>
      </c>
    </row>
    <row r="320" spans="1:18" ht="12.75">
      <c r="A320" s="198">
        <v>0.15000000000007</v>
      </c>
      <c r="B320" s="99">
        <f t="shared" si="27"/>
        <v>380.2765267082687</v>
      </c>
      <c r="C320" s="103">
        <f t="shared" si="28"/>
        <v>0.44038230762972985</v>
      </c>
      <c r="D320" s="102">
        <f t="shared" si="24"/>
        <v>0.5596176923702701</v>
      </c>
      <c r="E320" s="105">
        <f t="shared" si="25"/>
        <v>1</v>
      </c>
      <c r="P320" s="97">
        <v>157500</v>
      </c>
      <c r="Q320" s="107">
        <f t="shared" si="26"/>
        <v>1</v>
      </c>
      <c r="R320" s="115">
        <f t="shared" si="29"/>
        <v>582.3780931860921</v>
      </c>
    </row>
    <row r="321" spans="1:18" ht="12.75">
      <c r="A321" s="198">
        <v>0.16000000000007</v>
      </c>
      <c r="B321" s="99">
        <f t="shared" si="27"/>
        <v>381.48863091331225</v>
      </c>
      <c r="C321" s="103">
        <f t="shared" si="28"/>
        <v>0.4364405371085396</v>
      </c>
      <c r="D321" s="102">
        <f t="shared" si="24"/>
        <v>0.5635594628914604</v>
      </c>
      <c r="E321" s="105">
        <f t="shared" si="25"/>
        <v>1</v>
      </c>
      <c r="P321" s="97">
        <v>158000</v>
      </c>
      <c r="Q321" s="107">
        <f t="shared" si="26"/>
        <v>1</v>
      </c>
      <c r="R321" s="115">
        <f t="shared" si="29"/>
        <v>584.22691252954</v>
      </c>
    </row>
    <row r="322" spans="1:18" ht="12.75">
      <c r="A322" s="198">
        <v>0.17000000000007</v>
      </c>
      <c r="B322" s="99">
        <f t="shared" si="27"/>
        <v>382.70459861373496</v>
      </c>
      <c r="C322" s="103">
        <f t="shared" si="28"/>
        <v>0.43250506832493407</v>
      </c>
      <c r="D322" s="102">
        <f t="shared" si="24"/>
        <v>0.5674949316750659</v>
      </c>
      <c r="E322" s="105">
        <f t="shared" si="25"/>
        <v>1</v>
      </c>
      <c r="P322" s="97">
        <v>158500</v>
      </c>
      <c r="Q322" s="107">
        <f t="shared" si="26"/>
        <v>1</v>
      </c>
      <c r="R322" s="115">
        <f t="shared" si="29"/>
        <v>586.0757318729878</v>
      </c>
    </row>
    <row r="323" spans="1:18" ht="12.75">
      <c r="A323" s="198">
        <v>0.18000000000007</v>
      </c>
      <c r="B323" s="99">
        <f t="shared" si="27"/>
        <v>383.92444212415216</v>
      </c>
      <c r="C323" s="103">
        <f t="shared" si="28"/>
        <v>0.4285762840990718</v>
      </c>
      <c r="D323" s="102">
        <f t="shared" si="24"/>
        <v>0.5714237159009282</v>
      </c>
      <c r="E323" s="105">
        <f t="shared" si="25"/>
        <v>1</v>
      </c>
      <c r="P323" s="97">
        <v>159000</v>
      </c>
      <c r="Q323" s="107">
        <f t="shared" si="26"/>
        <v>1</v>
      </c>
      <c r="R323" s="115">
        <f t="shared" si="29"/>
        <v>587.9245512164357</v>
      </c>
    </row>
    <row r="324" spans="1:18" ht="12.75">
      <c r="A324" s="198">
        <v>0.19000000000007</v>
      </c>
      <c r="B324" s="99">
        <f t="shared" si="27"/>
        <v>385.1481737984307</v>
      </c>
      <c r="C324" s="103">
        <f t="shared" si="28"/>
        <v>0.4246545652651771</v>
      </c>
      <c r="D324" s="102">
        <f t="shared" si="24"/>
        <v>0.5753454347348229</v>
      </c>
      <c r="E324" s="105">
        <f t="shared" si="25"/>
        <v>1</v>
      </c>
      <c r="P324" s="97">
        <v>159500</v>
      </c>
      <c r="Q324" s="107">
        <f t="shared" si="26"/>
        <v>1</v>
      </c>
      <c r="R324" s="115">
        <f t="shared" si="29"/>
        <v>589.7733705598836</v>
      </c>
    </row>
    <row r="325" spans="1:18" ht="12.75">
      <c r="A325" s="198">
        <v>0.20000000000007</v>
      </c>
      <c r="B325" s="99">
        <f t="shared" si="27"/>
        <v>386.3758060298146</v>
      </c>
      <c r="C325" s="103">
        <f t="shared" si="28"/>
        <v>0.4207402905608696</v>
      </c>
      <c r="D325" s="102">
        <f aca="true" t="shared" si="30" ref="D325:D388">1-C325</f>
        <v>0.5792597094391304</v>
      </c>
      <c r="E325" s="105">
        <f aca="true" t="shared" si="31" ref="E325:E388">$P$3</f>
        <v>1</v>
      </c>
      <c r="P325" s="97">
        <v>160000</v>
      </c>
      <c r="Q325" s="107">
        <f aca="true" t="shared" si="32" ref="Q325:Q388">+$R$3</f>
        <v>1</v>
      </c>
      <c r="R325" s="115">
        <f t="shared" si="29"/>
        <v>591.6221899033314</v>
      </c>
    </row>
    <row r="326" spans="1:18" ht="12.75">
      <c r="A326" s="198">
        <v>0.21000000000007</v>
      </c>
      <c r="B326" s="99">
        <f aca="true" t="shared" si="33" ref="B326:B389">EXP(A326*SQRT($H$10)+SUMPRODUCT($H$20:$H$39,$N$20:$N$39))</f>
        <v>387.6073512510503</v>
      </c>
      <c r="C326" s="103">
        <f aca="true" t="shared" si="34" ref="C326:C389">1-(NORMDIST(A326*SQRT($H$10),0,SQRT($H$10),TRUE))</f>
        <v>0.41683383651753037</v>
      </c>
      <c r="D326" s="102">
        <f t="shared" si="30"/>
        <v>0.5831661634824696</v>
      </c>
      <c r="E326" s="105">
        <f t="shared" si="31"/>
        <v>1</v>
      </c>
      <c r="P326" s="97">
        <v>160500</v>
      </c>
      <c r="Q326" s="107">
        <f t="shared" si="32"/>
        <v>1</v>
      </c>
      <c r="R326" s="115">
        <f t="shared" si="29"/>
        <v>593.4710092467793</v>
      </c>
    </row>
    <row r="327" spans="1:18" ht="12.75">
      <c r="A327" s="198">
        <v>0.22000000000007</v>
      </c>
      <c r="B327" s="99">
        <f t="shared" si="33"/>
        <v>388.8428219345133</v>
      </c>
      <c r="C327" s="103">
        <f t="shared" si="34"/>
        <v>0.4129355773517581</v>
      </c>
      <c r="D327" s="102">
        <f t="shared" si="30"/>
        <v>0.5870644226482419</v>
      </c>
      <c r="E327" s="105">
        <f t="shared" si="31"/>
        <v>1</v>
      </c>
      <c r="P327" s="97">
        <v>161000</v>
      </c>
      <c r="Q327" s="107">
        <f t="shared" si="32"/>
        <v>1</v>
      </c>
      <c r="R327" s="115">
        <f t="shared" si="29"/>
        <v>595.3198285902272</v>
      </c>
    </row>
    <row r="328" spans="1:18" ht="12.75">
      <c r="A328" s="198">
        <v>0.23000000000007</v>
      </c>
      <c r="B328" s="99">
        <f t="shared" si="33"/>
        <v>390.0822305923326</v>
      </c>
      <c r="C328" s="103">
        <f t="shared" si="34"/>
        <v>0.4090458848579669</v>
      </c>
      <c r="D328" s="102">
        <f t="shared" si="30"/>
        <v>0.5909541151420331</v>
      </c>
      <c r="E328" s="105">
        <f t="shared" si="31"/>
        <v>1</v>
      </c>
      <c r="P328" s="97">
        <v>161500</v>
      </c>
      <c r="Q328" s="107">
        <f t="shared" si="32"/>
        <v>1</v>
      </c>
      <c r="R328" s="115">
        <f aca="true" t="shared" si="35" ref="R328:R391">R327+$R$6</f>
        <v>597.1686479336751</v>
      </c>
    </row>
    <row r="329" spans="1:18" ht="12.75">
      <c r="A329" s="198">
        <v>0.24000000000007</v>
      </c>
      <c r="B329" s="99">
        <f t="shared" si="33"/>
        <v>391.32558977651996</v>
      </c>
      <c r="C329" s="103">
        <f t="shared" si="34"/>
        <v>0.405165128302177</v>
      </c>
      <c r="D329" s="102">
        <f t="shared" si="30"/>
        <v>0.594834871697823</v>
      </c>
      <c r="E329" s="105">
        <f t="shared" si="31"/>
        <v>1</v>
      </c>
      <c r="P329" s="97">
        <v>162000</v>
      </c>
      <c r="Q329" s="107">
        <f t="shared" si="32"/>
        <v>1</v>
      </c>
      <c r="R329" s="115">
        <f t="shared" si="35"/>
        <v>599.0174672771229</v>
      </c>
    </row>
    <row r="330" spans="1:18" ht="12.75">
      <c r="A330" s="198">
        <v>0.25000000000007</v>
      </c>
      <c r="B330" s="99">
        <f t="shared" si="33"/>
        <v>392.5729120790954</v>
      </c>
      <c r="C330" s="103">
        <f t="shared" si="34"/>
        <v>0.4012936743170492</v>
      </c>
      <c r="D330" s="102">
        <f t="shared" si="30"/>
        <v>0.5987063256829508</v>
      </c>
      <c r="E330" s="105">
        <f t="shared" si="31"/>
        <v>1</v>
      </c>
      <c r="P330" s="97">
        <v>162500</v>
      </c>
      <c r="Q330" s="107">
        <f t="shared" si="32"/>
        <v>1</v>
      </c>
      <c r="R330" s="115">
        <f t="shared" si="35"/>
        <v>600.8662866205708</v>
      </c>
    </row>
    <row r="331" spans="1:18" ht="12.75">
      <c r="A331" s="198">
        <v>0.26000000000008</v>
      </c>
      <c r="B331" s="99">
        <f t="shared" si="33"/>
        <v>393.8242101322163</v>
      </c>
      <c r="C331" s="103">
        <f t="shared" si="34"/>
        <v>0.3974318867982086</v>
      </c>
      <c r="D331" s="102">
        <f t="shared" si="30"/>
        <v>0.6025681132017914</v>
      </c>
      <c r="E331" s="105">
        <f t="shared" si="31"/>
        <v>1</v>
      </c>
      <c r="P331" s="97">
        <v>163000</v>
      </c>
      <c r="Q331" s="107">
        <f t="shared" si="32"/>
        <v>1</v>
      </c>
      <c r="R331" s="115">
        <f t="shared" si="35"/>
        <v>602.7151059640187</v>
      </c>
    </row>
    <row r="332" spans="1:18" ht="12.75">
      <c r="A332" s="198">
        <v>0.27000000000008</v>
      </c>
      <c r="B332" s="99">
        <f t="shared" si="33"/>
        <v>395.0794966083003</v>
      </c>
      <c r="C332" s="103">
        <f t="shared" si="34"/>
        <v>0.39358012680192966</v>
      </c>
      <c r="D332" s="102">
        <f t="shared" si="30"/>
        <v>0.6064198731980703</v>
      </c>
      <c r="E332" s="105">
        <f t="shared" si="31"/>
        <v>1</v>
      </c>
      <c r="P332" s="97">
        <v>163500</v>
      </c>
      <c r="Q332" s="107">
        <f t="shared" si="32"/>
        <v>1</v>
      </c>
      <c r="R332" s="115">
        <f t="shared" si="35"/>
        <v>604.5639253074665</v>
      </c>
    </row>
    <row r="333" spans="1:18" ht="12.75">
      <c r="A333" s="198">
        <v>0.28000000000008</v>
      </c>
      <c r="B333" s="99">
        <f t="shared" si="33"/>
        <v>396.3387842201613</v>
      </c>
      <c r="C333" s="103">
        <f t="shared" si="34"/>
        <v>0.3897387524441721</v>
      </c>
      <c r="D333" s="102">
        <f t="shared" si="30"/>
        <v>0.6102612475558279</v>
      </c>
      <c r="E333" s="105">
        <f t="shared" si="31"/>
        <v>1</v>
      </c>
      <c r="P333" s="97">
        <v>164000</v>
      </c>
      <c r="Q333" s="107">
        <f t="shared" si="32"/>
        <v>1</v>
      </c>
      <c r="R333" s="115">
        <f t="shared" si="35"/>
        <v>606.4127446509144</v>
      </c>
    </row>
    <row r="334" spans="1:18" ht="12.75">
      <c r="A334" s="198">
        <v>0.29000000000008</v>
      </c>
      <c r="B334" s="99">
        <f t="shared" si="33"/>
        <v>397.6020857211333</v>
      </c>
      <c r="C334" s="103">
        <f t="shared" si="34"/>
        <v>0.385908118801092</v>
      </c>
      <c r="D334" s="102">
        <f t="shared" si="30"/>
        <v>0.614091881198908</v>
      </c>
      <c r="E334" s="105">
        <f t="shared" si="31"/>
        <v>1</v>
      </c>
      <c r="P334" s="97">
        <v>164500</v>
      </c>
      <c r="Q334" s="107">
        <f t="shared" si="32"/>
        <v>1</v>
      </c>
      <c r="R334" s="115">
        <f t="shared" si="35"/>
        <v>608.2615639943623</v>
      </c>
    </row>
    <row r="335" spans="1:18" ht="12.75">
      <c r="A335" s="198">
        <v>0.30000000000008</v>
      </c>
      <c r="B335" s="99">
        <f t="shared" si="33"/>
        <v>398.86941390520036</v>
      </c>
      <c r="C335" s="103">
        <f t="shared" si="34"/>
        <v>0.3820885778110168</v>
      </c>
      <c r="D335" s="102">
        <f t="shared" si="30"/>
        <v>0.6179114221889832</v>
      </c>
      <c r="E335" s="105">
        <f t="shared" si="31"/>
        <v>1</v>
      </c>
      <c r="P335" s="97">
        <v>165000</v>
      </c>
      <c r="Q335" s="107">
        <f t="shared" si="32"/>
        <v>1</v>
      </c>
      <c r="R335" s="115">
        <f t="shared" si="35"/>
        <v>610.1103833378102</v>
      </c>
    </row>
    <row r="336" spans="1:18" ht="12.75">
      <c r="A336" s="198">
        <v>0.31000000000008</v>
      </c>
      <c r="B336" s="99">
        <f t="shared" si="33"/>
        <v>400.14078160712705</v>
      </c>
      <c r="C336" s="103">
        <f t="shared" si="34"/>
        <v>0.3782804781779503</v>
      </c>
      <c r="D336" s="102">
        <f t="shared" si="30"/>
        <v>0.6217195218220497</v>
      </c>
      <c r="E336" s="105">
        <f t="shared" si="31"/>
        <v>1</v>
      </c>
      <c r="P336" s="97">
        <v>165500</v>
      </c>
      <c r="Q336" s="107">
        <f t="shared" si="32"/>
        <v>1</v>
      </c>
      <c r="R336" s="115">
        <f t="shared" si="35"/>
        <v>611.959202681258</v>
      </c>
    </row>
    <row r="337" spans="1:18" ht="12.75">
      <c r="A337" s="198">
        <v>0.32000000000008</v>
      </c>
      <c r="B337" s="99">
        <f t="shared" si="33"/>
        <v>401.41620170258653</v>
      </c>
      <c r="C337" s="103">
        <f t="shared" si="34"/>
        <v>0.3744841652766496</v>
      </c>
      <c r="D337" s="102">
        <f t="shared" si="30"/>
        <v>0.6255158347233504</v>
      </c>
      <c r="E337" s="105">
        <f t="shared" si="31"/>
        <v>1</v>
      </c>
      <c r="P337" s="97">
        <v>166000</v>
      </c>
      <c r="Q337" s="107">
        <f t="shared" si="32"/>
        <v>1</v>
      </c>
      <c r="R337" s="115">
        <f t="shared" si="35"/>
        <v>613.8080220247059</v>
      </c>
    </row>
    <row r="338" spans="1:18" ht="12.75">
      <c r="A338" s="198">
        <v>0.33000000000008</v>
      </c>
      <c r="B338" s="99">
        <f t="shared" si="33"/>
        <v>402.6956871082935</v>
      </c>
      <c r="C338" s="103">
        <f t="shared" si="34"/>
        <v>0.37069998105931623</v>
      </c>
      <c r="D338" s="102">
        <f t="shared" si="30"/>
        <v>0.6293000189406838</v>
      </c>
      <c r="E338" s="105">
        <f t="shared" si="31"/>
        <v>1</v>
      </c>
      <c r="P338" s="97">
        <v>166500</v>
      </c>
      <c r="Q338" s="107">
        <f t="shared" si="32"/>
        <v>1</v>
      </c>
      <c r="R338" s="115">
        <f t="shared" si="35"/>
        <v>615.6568413681538</v>
      </c>
    </row>
    <row r="339" spans="1:18" ht="12.75">
      <c r="A339" s="198">
        <v>0.34000000000008</v>
      </c>
      <c r="B339" s="99">
        <f t="shared" si="33"/>
        <v>403.97925078213336</v>
      </c>
      <c r="C339" s="103">
        <f t="shared" si="34"/>
        <v>0.36692826396394174</v>
      </c>
      <c r="D339" s="102">
        <f t="shared" si="30"/>
        <v>0.6330717360360583</v>
      </c>
      <c r="E339" s="105">
        <f t="shared" si="31"/>
        <v>1</v>
      </c>
      <c r="P339" s="97">
        <v>167000</v>
      </c>
      <c r="Q339" s="107">
        <f t="shared" si="32"/>
        <v>1</v>
      </c>
      <c r="R339" s="115">
        <f t="shared" si="35"/>
        <v>617.5056607116016</v>
      </c>
    </row>
    <row r="340" spans="1:18" ht="12.75">
      <c r="A340" s="198">
        <v>0.35000000000008</v>
      </c>
      <c r="B340" s="99">
        <f t="shared" si="33"/>
        <v>405.2669057232938</v>
      </c>
      <c r="C340" s="103">
        <f t="shared" si="34"/>
        <v>0.3631693488243509</v>
      </c>
      <c r="D340" s="102">
        <f t="shared" si="30"/>
        <v>0.6368306511756491</v>
      </c>
      <c r="E340" s="105">
        <f t="shared" si="31"/>
        <v>1</v>
      </c>
      <c r="P340" s="97">
        <v>167500</v>
      </c>
      <c r="Q340" s="107">
        <f t="shared" si="32"/>
        <v>1</v>
      </c>
      <c r="R340" s="115">
        <f t="shared" si="35"/>
        <v>619.3544800550495</v>
      </c>
    </row>
    <row r="341" spans="1:18" ht="12.75">
      <c r="A341" s="198">
        <v>0.36000000000008</v>
      </c>
      <c r="B341" s="99">
        <f t="shared" si="33"/>
        <v>406.55866497239646</v>
      </c>
      <c r="C341" s="103">
        <f t="shared" si="34"/>
        <v>0.35942356678197884</v>
      </c>
      <c r="D341" s="102">
        <f t="shared" si="30"/>
        <v>0.6405764332180212</v>
      </c>
      <c r="E341" s="105">
        <f t="shared" si="31"/>
        <v>1</v>
      </c>
      <c r="P341" s="97">
        <v>168000</v>
      </c>
      <c r="Q341" s="107">
        <f t="shared" si="32"/>
        <v>1</v>
      </c>
      <c r="R341" s="115">
        <f t="shared" si="35"/>
        <v>621.2032993984974</v>
      </c>
    </row>
    <row r="342" spans="1:18" ht="12.75">
      <c r="A342" s="198">
        <v>0.37000000000008</v>
      </c>
      <c r="B342" s="99">
        <f t="shared" si="33"/>
        <v>407.8545416116295</v>
      </c>
      <c r="C342" s="103">
        <f t="shared" si="34"/>
        <v>0.3556912451994234</v>
      </c>
      <c r="D342" s="102">
        <f t="shared" si="30"/>
        <v>0.6443087548005766</v>
      </c>
      <c r="E342" s="105">
        <f t="shared" si="31"/>
        <v>1</v>
      </c>
      <c r="P342" s="97">
        <v>168500</v>
      </c>
      <c r="Q342" s="107">
        <f t="shared" si="32"/>
        <v>1</v>
      </c>
      <c r="R342" s="115">
        <f t="shared" si="35"/>
        <v>623.0521187419453</v>
      </c>
    </row>
    <row r="343" spans="1:18" ht="12.75">
      <c r="A343" s="198">
        <v>0.38000000000008</v>
      </c>
      <c r="B343" s="99">
        <f t="shared" si="33"/>
        <v>409.1545487648785</v>
      </c>
      <c r="C343" s="103">
        <f t="shared" si="34"/>
        <v>0.35197270757580756</v>
      </c>
      <c r="D343" s="102">
        <f t="shared" si="30"/>
        <v>0.6480272924241924</v>
      </c>
      <c r="E343" s="105">
        <f t="shared" si="31"/>
        <v>1</v>
      </c>
      <c r="P343" s="97">
        <v>169000</v>
      </c>
      <c r="Q343" s="107">
        <f t="shared" si="32"/>
        <v>1</v>
      </c>
      <c r="R343" s="115">
        <f t="shared" si="35"/>
        <v>624.9009380853931</v>
      </c>
    </row>
    <row r="344" spans="1:18" ht="12.75">
      <c r="A344" s="198">
        <v>0.39000000000008</v>
      </c>
      <c r="B344" s="99">
        <f t="shared" si="33"/>
        <v>410.4586995978614</v>
      </c>
      <c r="C344" s="103">
        <f t="shared" si="34"/>
        <v>0.3482682734639879</v>
      </c>
      <c r="D344" s="102">
        <f t="shared" si="30"/>
        <v>0.6517317265360121</v>
      </c>
      <c r="E344" s="105">
        <f t="shared" si="31"/>
        <v>1</v>
      </c>
      <c r="P344" s="97">
        <v>169500</v>
      </c>
      <c r="Q344" s="107">
        <f t="shared" si="32"/>
        <v>1</v>
      </c>
      <c r="R344" s="115">
        <f t="shared" si="35"/>
        <v>626.749757428841</v>
      </c>
    </row>
    <row r="345" spans="1:18" ht="12.75">
      <c r="A345" s="198">
        <v>0.40000000000008</v>
      </c>
      <c r="B345" s="99">
        <f t="shared" si="33"/>
        <v>411.76700731826094</v>
      </c>
      <c r="C345" s="103">
        <f t="shared" si="34"/>
        <v>0.3445782583896464</v>
      </c>
      <c r="D345" s="102">
        <f t="shared" si="30"/>
        <v>0.6554217416103536</v>
      </c>
      <c r="E345" s="105">
        <f t="shared" si="31"/>
        <v>1</v>
      </c>
      <c r="P345" s="97">
        <v>170000</v>
      </c>
      <c r="Q345" s="107">
        <f t="shared" si="32"/>
        <v>1</v>
      </c>
      <c r="R345" s="115">
        <f t="shared" si="35"/>
        <v>628.5985767722889</v>
      </c>
    </row>
    <row r="346" spans="1:18" ht="12.75">
      <c r="A346" s="198">
        <v>0.41000000000008</v>
      </c>
      <c r="B346" s="99">
        <f t="shared" si="33"/>
        <v>413.079485175858</v>
      </c>
      <c r="C346" s="103">
        <f t="shared" si="34"/>
        <v>0.3409029737722933</v>
      </c>
      <c r="D346" s="102">
        <f t="shared" si="30"/>
        <v>0.6590970262277067</v>
      </c>
      <c r="E346" s="105">
        <f t="shared" si="31"/>
        <v>1</v>
      </c>
      <c r="P346" s="97">
        <v>170500</v>
      </c>
      <c r="Q346" s="107">
        <f t="shared" si="32"/>
        <v>1</v>
      </c>
      <c r="R346" s="115">
        <f t="shared" si="35"/>
        <v>630.4473961157368</v>
      </c>
    </row>
    <row r="347" spans="1:18" ht="12.75">
      <c r="A347" s="198">
        <v>0.42000000000008</v>
      </c>
      <c r="B347" s="99">
        <f t="shared" si="33"/>
        <v>414.39614646266637</v>
      </c>
      <c r="C347" s="103">
        <f t="shared" si="34"/>
        <v>0.3372427268482203</v>
      </c>
      <c r="D347" s="102">
        <f t="shared" si="30"/>
        <v>0.6627572731517797</v>
      </c>
      <c r="E347" s="105">
        <f t="shared" si="31"/>
        <v>1</v>
      </c>
      <c r="P347" s="97">
        <v>171000</v>
      </c>
      <c r="Q347" s="107">
        <f t="shared" si="32"/>
        <v>1</v>
      </c>
      <c r="R347" s="115">
        <f t="shared" si="35"/>
        <v>632.2962154591846</v>
      </c>
    </row>
    <row r="348" spans="1:18" ht="12.75">
      <c r="A348" s="198">
        <v>0.43000000000008</v>
      </c>
      <c r="B348" s="99">
        <f t="shared" si="33"/>
        <v>415.7170045130676</v>
      </c>
      <c r="C348" s="103">
        <f t="shared" si="34"/>
        <v>0.33359782059542853</v>
      </c>
      <c r="D348" s="102">
        <f t="shared" si="30"/>
        <v>0.6664021794045715</v>
      </c>
      <c r="E348" s="105">
        <f t="shared" si="31"/>
        <v>1</v>
      </c>
      <c r="P348" s="97">
        <v>171500</v>
      </c>
      <c r="Q348" s="107">
        <f t="shared" si="32"/>
        <v>1</v>
      </c>
      <c r="R348" s="115">
        <f t="shared" si="35"/>
        <v>634.1450348026325</v>
      </c>
    </row>
    <row r="349" spans="1:18" ht="12.75">
      <c r="A349" s="198">
        <v>0.44000000000008</v>
      </c>
      <c r="B349" s="99">
        <f t="shared" si="33"/>
        <v>417.0420727039444</v>
      </c>
      <c r="C349" s="103">
        <f t="shared" si="34"/>
        <v>0.32996855366056477</v>
      </c>
      <c r="D349" s="102">
        <f t="shared" si="30"/>
        <v>0.6700314463394352</v>
      </c>
      <c r="E349" s="105">
        <f t="shared" si="31"/>
        <v>1</v>
      </c>
      <c r="P349" s="97">
        <v>172000</v>
      </c>
      <c r="Q349" s="107">
        <f t="shared" si="32"/>
        <v>1</v>
      </c>
      <c r="R349" s="115">
        <f t="shared" si="35"/>
        <v>635.9938541460804</v>
      </c>
    </row>
    <row r="350" spans="1:18" ht="12.75">
      <c r="A350" s="198">
        <v>0.45000000000008</v>
      </c>
      <c r="B350" s="99">
        <f t="shared" si="33"/>
        <v>418.3713644548186</v>
      </c>
      <c r="C350" s="103">
        <f t="shared" si="34"/>
        <v>0.3263552202878911</v>
      </c>
      <c r="D350" s="102">
        <f t="shared" si="30"/>
        <v>0.6736447797121089</v>
      </c>
      <c r="E350" s="105">
        <f t="shared" si="31"/>
        <v>1</v>
      </c>
      <c r="P350" s="97">
        <v>172500</v>
      </c>
      <c r="Q350" s="107">
        <f t="shared" si="32"/>
        <v>1</v>
      </c>
      <c r="R350" s="115">
        <f t="shared" si="35"/>
        <v>637.8426734895282</v>
      </c>
    </row>
    <row r="351" spans="1:18" ht="12.75">
      <c r="A351" s="198">
        <v>0.46000000000008</v>
      </c>
      <c r="B351" s="99">
        <f t="shared" si="33"/>
        <v>419.7048932279852</v>
      </c>
      <c r="C351" s="103">
        <f t="shared" si="34"/>
        <v>0.322758110250319</v>
      </c>
      <c r="D351" s="102">
        <f t="shared" si="30"/>
        <v>0.677241889749681</v>
      </c>
      <c r="E351" s="105">
        <f t="shared" si="31"/>
        <v>1</v>
      </c>
      <c r="P351" s="97">
        <v>173000</v>
      </c>
      <c r="Q351" s="107">
        <f t="shared" si="32"/>
        <v>1</v>
      </c>
      <c r="R351" s="115">
        <f t="shared" si="35"/>
        <v>639.6914928329761</v>
      </c>
    </row>
    <row r="352" spans="1:18" ht="12.75">
      <c r="A352" s="198">
        <v>0.47000000000008</v>
      </c>
      <c r="B352" s="99">
        <f t="shared" si="33"/>
        <v>421.0426725286495</v>
      </c>
      <c r="C352" s="103">
        <f t="shared" si="34"/>
        <v>0.31917750878252726</v>
      </c>
      <c r="D352" s="102">
        <f t="shared" si="30"/>
        <v>0.6808224912174727</v>
      </c>
      <c r="E352" s="105">
        <f t="shared" si="31"/>
        <v>1</v>
      </c>
      <c r="P352" s="97">
        <v>173500</v>
      </c>
      <c r="Q352" s="107">
        <f t="shared" si="32"/>
        <v>1</v>
      </c>
      <c r="R352" s="115">
        <f t="shared" si="35"/>
        <v>641.540312176424</v>
      </c>
    </row>
    <row r="353" spans="1:18" ht="12.75">
      <c r="A353" s="198">
        <v>0.48000000000008</v>
      </c>
      <c r="B353" s="99">
        <f t="shared" si="33"/>
        <v>422.3847159050637</v>
      </c>
      <c r="C353" s="103">
        <f t="shared" si="34"/>
        <v>0.3156136965161941</v>
      </c>
      <c r="D353" s="102">
        <f t="shared" si="30"/>
        <v>0.6843863034838059</v>
      </c>
      <c r="E353" s="105">
        <f t="shared" si="31"/>
        <v>1</v>
      </c>
      <c r="P353" s="97">
        <v>174000</v>
      </c>
      <c r="Q353" s="107">
        <f t="shared" si="32"/>
        <v>1</v>
      </c>
      <c r="R353" s="115">
        <f t="shared" si="35"/>
        <v>643.3891315198719</v>
      </c>
    </row>
    <row r="354" spans="1:18" ht="12.75">
      <c r="A354" s="198">
        <v>0.49000000000008</v>
      </c>
      <c r="B354" s="99">
        <f t="shared" si="33"/>
        <v>423.73103694866376</v>
      </c>
      <c r="C354" s="103">
        <f t="shared" si="34"/>
        <v>0.31206694941736224</v>
      </c>
      <c r="D354" s="102">
        <f t="shared" si="30"/>
        <v>0.6879330505826378</v>
      </c>
      <c r="E354" s="105">
        <f t="shared" si="31"/>
        <v>1</v>
      </c>
      <c r="P354" s="97">
        <v>174500</v>
      </c>
      <c r="Q354" s="107">
        <f t="shared" si="32"/>
        <v>1</v>
      </c>
      <c r="R354" s="115">
        <f t="shared" si="35"/>
        <v>645.2379508633197</v>
      </c>
    </row>
    <row r="355" spans="1:18" ht="12.75">
      <c r="A355" s="198">
        <v>0.50000000000008</v>
      </c>
      <c r="B355" s="99">
        <f t="shared" si="33"/>
        <v>425.08164929420815</v>
      </c>
      <c r="C355" s="103">
        <f t="shared" si="34"/>
        <v>0.3085375387259587</v>
      </c>
      <c r="D355" s="102">
        <f t="shared" si="30"/>
        <v>0.6914624612740413</v>
      </c>
      <c r="E355" s="105">
        <f t="shared" si="31"/>
        <v>1</v>
      </c>
      <c r="P355" s="97">
        <v>175000</v>
      </c>
      <c r="Q355" s="107">
        <f t="shared" si="32"/>
        <v>1</v>
      </c>
      <c r="R355" s="115">
        <f t="shared" si="35"/>
        <v>647.0867702067676</v>
      </c>
    </row>
    <row r="356" spans="1:18" ht="12.75">
      <c r="A356" s="198">
        <v>0.51000000000008</v>
      </c>
      <c r="B356" s="99">
        <f t="shared" si="33"/>
        <v>426.43656661991383</v>
      </c>
      <c r="C356" s="103">
        <f t="shared" si="34"/>
        <v>0.3050257308974914</v>
      </c>
      <c r="D356" s="102">
        <f t="shared" si="30"/>
        <v>0.6949742691025086</v>
      </c>
      <c r="E356" s="105">
        <f t="shared" si="31"/>
        <v>1</v>
      </c>
      <c r="P356" s="97">
        <v>175500</v>
      </c>
      <c r="Q356" s="107">
        <f t="shared" si="32"/>
        <v>1</v>
      </c>
      <c r="R356" s="115">
        <f t="shared" si="35"/>
        <v>648.9355895502155</v>
      </c>
    </row>
    <row r="357" spans="1:18" ht="12.75">
      <c r="A357" s="198">
        <v>0.52000000000008</v>
      </c>
      <c r="B357" s="99">
        <f t="shared" si="33"/>
        <v>427.7958026475972</v>
      </c>
      <c r="C357" s="103">
        <f t="shared" si="34"/>
        <v>0.3015317875469383</v>
      </c>
      <c r="D357" s="102">
        <f t="shared" si="30"/>
        <v>0.6984682124530617</v>
      </c>
      <c r="E357" s="105">
        <f t="shared" si="31"/>
        <v>1</v>
      </c>
      <c r="P357" s="97">
        <v>176000</v>
      </c>
      <c r="Q357" s="107">
        <f t="shared" si="32"/>
        <v>1</v>
      </c>
      <c r="R357" s="115">
        <f t="shared" si="35"/>
        <v>650.7844088936633</v>
      </c>
    </row>
    <row r="358" spans="1:18" ht="12.75">
      <c r="A358" s="198">
        <v>0.53000000000008</v>
      </c>
      <c r="B358" s="99">
        <f t="shared" si="33"/>
        <v>429.15937114281166</v>
      </c>
      <c r="C358" s="103">
        <f t="shared" si="34"/>
        <v>0.2980559653948487</v>
      </c>
      <c r="D358" s="102">
        <f t="shared" si="30"/>
        <v>0.7019440346051513</v>
      </c>
      <c r="E358" s="105">
        <f t="shared" si="31"/>
        <v>1</v>
      </c>
      <c r="P358" s="97">
        <v>176500</v>
      </c>
      <c r="Q358" s="107">
        <f t="shared" si="32"/>
        <v>1</v>
      </c>
      <c r="R358" s="115">
        <f t="shared" si="35"/>
        <v>652.6332282371112</v>
      </c>
    </row>
    <row r="359" spans="1:18" ht="12.75">
      <c r="A359" s="198">
        <v>0.54000000000008</v>
      </c>
      <c r="B359" s="99">
        <f t="shared" si="33"/>
        <v>430.5272859149873</v>
      </c>
      <c r="C359" s="103">
        <f t="shared" si="34"/>
        <v>0.29459851621567035</v>
      </c>
      <c r="D359" s="102">
        <f t="shared" si="30"/>
        <v>0.7054014837843297</v>
      </c>
      <c r="E359" s="105">
        <f t="shared" si="31"/>
        <v>1</v>
      </c>
      <c r="P359" s="97">
        <v>177000</v>
      </c>
      <c r="Q359" s="107">
        <f t="shared" si="32"/>
        <v>1</v>
      </c>
      <c r="R359" s="115">
        <f t="shared" si="35"/>
        <v>654.4820475805591</v>
      </c>
    </row>
    <row r="360" spans="1:18" ht="12.75">
      <c r="A360" s="198">
        <v>0.55000000000008</v>
      </c>
      <c r="B360" s="99">
        <f t="shared" si="33"/>
        <v>431.8995608175709</v>
      </c>
      <c r="C360" s="103">
        <f t="shared" si="34"/>
        <v>0.29115968678831894</v>
      </c>
      <c r="D360" s="102">
        <f t="shared" si="30"/>
        <v>0.7088403132116811</v>
      </c>
      <c r="E360" s="105">
        <f t="shared" si="31"/>
        <v>1</v>
      </c>
      <c r="P360" s="97">
        <v>177500</v>
      </c>
      <c r="Q360" s="107">
        <f t="shared" si="32"/>
        <v>1</v>
      </c>
      <c r="R360" s="115">
        <f t="shared" si="35"/>
        <v>656.330866924007</v>
      </c>
    </row>
    <row r="361" spans="1:18" ht="12.75">
      <c r="A361" s="198">
        <v>0.56000000000008</v>
      </c>
      <c r="B361" s="99">
        <f t="shared" si="33"/>
        <v>433.27620974816614</v>
      </c>
      <c r="C361" s="103">
        <f t="shared" si="34"/>
        <v>0.28773971884899974</v>
      </c>
      <c r="D361" s="102">
        <f t="shared" si="30"/>
        <v>0.7122602811510003</v>
      </c>
      <c r="E361" s="105">
        <f t="shared" si="31"/>
        <v>1</v>
      </c>
      <c r="P361" s="97">
        <v>178000</v>
      </c>
      <c r="Q361" s="107">
        <f t="shared" si="32"/>
        <v>1</v>
      </c>
      <c r="R361" s="115">
        <f t="shared" si="35"/>
        <v>658.1796862674548</v>
      </c>
    </row>
    <row r="362" spans="1:18" ht="12.75">
      <c r="A362" s="198">
        <v>0.57000000000008</v>
      </c>
      <c r="B362" s="99">
        <f t="shared" si="33"/>
        <v>434.6572466486736</v>
      </c>
      <c r="C362" s="103">
        <f t="shared" si="34"/>
        <v>0.284338849046297</v>
      </c>
      <c r="D362" s="102">
        <f t="shared" si="30"/>
        <v>0.715661150953703</v>
      </c>
      <c r="E362" s="105">
        <f t="shared" si="31"/>
        <v>1</v>
      </c>
      <c r="P362" s="97">
        <v>178500</v>
      </c>
      <c r="Q362" s="107">
        <f t="shared" si="32"/>
        <v>1</v>
      </c>
      <c r="R362" s="115">
        <f t="shared" si="35"/>
        <v>660.0285056109027</v>
      </c>
    </row>
    <row r="363" spans="1:18" ht="12.75">
      <c r="A363" s="198">
        <v>0.58000000000008</v>
      </c>
      <c r="B363" s="99">
        <f t="shared" si="33"/>
        <v>436.04268550543355</v>
      </c>
      <c r="C363" s="103">
        <f t="shared" si="34"/>
        <v>0.2809573088985373</v>
      </c>
      <c r="D363" s="102">
        <f t="shared" si="30"/>
        <v>0.7190426911014627</v>
      </c>
      <c r="E363" s="105">
        <f t="shared" si="31"/>
        <v>1</v>
      </c>
      <c r="P363" s="97">
        <v>179000</v>
      </c>
      <c r="Q363" s="107">
        <f t="shared" si="32"/>
        <v>1</v>
      </c>
      <c r="R363" s="115">
        <f t="shared" si="35"/>
        <v>661.8773249543506</v>
      </c>
    </row>
    <row r="364" spans="1:18" ht="12.75">
      <c r="A364" s="198">
        <v>0.59000000000008</v>
      </c>
      <c r="B364" s="99">
        <f t="shared" si="33"/>
        <v>437.4325403493665</v>
      </c>
      <c r="C364" s="103">
        <f t="shared" si="34"/>
        <v>0.27759532475343807</v>
      </c>
      <c r="D364" s="102">
        <f t="shared" si="30"/>
        <v>0.7224046752465619</v>
      </c>
      <c r="E364" s="105">
        <f t="shared" si="31"/>
        <v>1</v>
      </c>
      <c r="P364" s="97">
        <v>179500</v>
      </c>
      <c r="Q364" s="107">
        <f t="shared" si="32"/>
        <v>1</v>
      </c>
      <c r="R364" s="115">
        <f t="shared" si="35"/>
        <v>663.7261442977984</v>
      </c>
    </row>
    <row r="365" spans="1:18" ht="12.75">
      <c r="A365" s="198">
        <v>0.60000000000008</v>
      </c>
      <c r="B365" s="99">
        <f t="shared" si="33"/>
        <v>438.8268252561153</v>
      </c>
      <c r="C365" s="103">
        <f t="shared" si="34"/>
        <v>0.2742531177500469</v>
      </c>
      <c r="D365" s="102">
        <f t="shared" si="30"/>
        <v>0.7257468822499531</v>
      </c>
      <c r="E365" s="105">
        <f t="shared" si="31"/>
        <v>1</v>
      </c>
      <c r="P365" s="97">
        <v>180000</v>
      </c>
      <c r="Q365" s="107">
        <f t="shared" si="32"/>
        <v>1</v>
      </c>
      <c r="R365" s="115">
        <f t="shared" si="35"/>
        <v>665.5749636412463</v>
      </c>
    </row>
    <row r="366" spans="1:18" ht="12.75">
      <c r="A366" s="198">
        <v>0.61000000000008</v>
      </c>
      <c r="B366" s="99">
        <f t="shared" si="33"/>
        <v>440.22555434618806</v>
      </c>
      <c r="C366" s="103">
        <f t="shared" si="34"/>
        <v>0.2709309037829791</v>
      </c>
      <c r="D366" s="102">
        <f t="shared" si="30"/>
        <v>0.7290690962170209</v>
      </c>
      <c r="E366" s="105">
        <f t="shared" si="31"/>
        <v>1</v>
      </c>
      <c r="P366" s="97">
        <v>180500</v>
      </c>
      <c r="Q366" s="107">
        <f t="shared" si="32"/>
        <v>1</v>
      </c>
      <c r="R366" s="115">
        <f t="shared" si="35"/>
        <v>667.4237829846942</v>
      </c>
    </row>
    <row r="367" spans="1:18" ht="12.75">
      <c r="A367" s="198">
        <v>0.62000000000008</v>
      </c>
      <c r="B367" s="99">
        <f t="shared" si="33"/>
        <v>441.6287417851014</v>
      </c>
      <c r="C367" s="103">
        <f t="shared" si="34"/>
        <v>0.2676288934689567</v>
      </c>
      <c r="D367" s="102">
        <f t="shared" si="30"/>
        <v>0.7323711065310433</v>
      </c>
      <c r="E367" s="105">
        <f t="shared" si="31"/>
        <v>1</v>
      </c>
      <c r="P367" s="97">
        <v>181000</v>
      </c>
      <c r="Q367" s="107">
        <f t="shared" si="32"/>
        <v>1</v>
      </c>
      <c r="R367" s="115">
        <f t="shared" si="35"/>
        <v>669.272602328142</v>
      </c>
    </row>
    <row r="368" spans="1:18" ht="12.75">
      <c r="A368" s="198">
        <v>0.63000000000008</v>
      </c>
      <c r="B368" s="99">
        <f t="shared" si="33"/>
        <v>443.03640178352225</v>
      </c>
      <c r="C368" s="103">
        <f t="shared" si="34"/>
        <v>0.26434729211565133</v>
      </c>
      <c r="D368" s="102">
        <f t="shared" si="30"/>
        <v>0.7356527078843487</v>
      </c>
      <c r="E368" s="105">
        <f t="shared" si="31"/>
        <v>1</v>
      </c>
      <c r="P368" s="97">
        <v>181500</v>
      </c>
      <c r="Q368" s="107">
        <f t="shared" si="32"/>
        <v>1</v>
      </c>
      <c r="R368" s="115">
        <f t="shared" si="35"/>
        <v>671.1214216715899</v>
      </c>
    </row>
    <row r="369" spans="1:18" ht="12.75">
      <c r="A369" s="198">
        <v>0.64000000000008</v>
      </c>
      <c r="B369" s="99">
        <f t="shared" si="33"/>
        <v>444.4485485974143</v>
      </c>
      <c r="C369" s="103">
        <f t="shared" si="34"/>
        <v>0.2610862996928356</v>
      </c>
      <c r="D369" s="102">
        <f t="shared" si="30"/>
        <v>0.7389137003071644</v>
      </c>
      <c r="E369" s="105">
        <f t="shared" si="31"/>
        <v>1</v>
      </c>
      <c r="P369" s="97">
        <v>182000</v>
      </c>
      <c r="Q369" s="107">
        <f t="shared" si="32"/>
        <v>1</v>
      </c>
      <c r="R369" s="115">
        <f t="shared" si="35"/>
        <v>672.9702410150378</v>
      </c>
    </row>
    <row r="370" spans="1:18" ht="12.75">
      <c r="A370" s="198">
        <v>0.65000000000008</v>
      </c>
      <c r="B370" s="99">
        <f t="shared" si="33"/>
        <v>445.8651965281806</v>
      </c>
      <c r="C370" s="103">
        <f t="shared" si="34"/>
        <v>0.25784611080583886</v>
      </c>
      <c r="D370" s="102">
        <f t="shared" si="30"/>
        <v>0.7421538891941611</v>
      </c>
      <c r="E370" s="105">
        <f t="shared" si="31"/>
        <v>1</v>
      </c>
      <c r="P370" s="97">
        <v>182500</v>
      </c>
      <c r="Q370" s="107">
        <f t="shared" si="32"/>
        <v>1</v>
      </c>
      <c r="R370" s="115">
        <f t="shared" si="35"/>
        <v>674.8190603584857</v>
      </c>
    </row>
    <row r="371" spans="1:18" ht="12.75">
      <c r="A371" s="198">
        <v>0.66000000000008</v>
      </c>
      <c r="B371" s="99">
        <f t="shared" si="33"/>
        <v>447.28635992280897</v>
      </c>
      <c r="C371" s="103">
        <f t="shared" si="34"/>
        <v>0.2546269146713105</v>
      </c>
      <c r="D371" s="102">
        <f t="shared" si="30"/>
        <v>0.7453730853286895</v>
      </c>
      <c r="E371" s="105">
        <f t="shared" si="31"/>
        <v>1</v>
      </c>
      <c r="P371" s="97">
        <v>183000</v>
      </c>
      <c r="Q371" s="107">
        <f t="shared" si="32"/>
        <v>1</v>
      </c>
      <c r="R371" s="115">
        <f t="shared" si="35"/>
        <v>676.6678797019335</v>
      </c>
    </row>
    <row r="372" spans="1:18" ht="12.75">
      <c r="A372" s="198">
        <v>0.67000000000008</v>
      </c>
      <c r="B372" s="99">
        <f t="shared" si="33"/>
        <v>448.7120531740173</v>
      </c>
      <c r="C372" s="103">
        <f t="shared" si="34"/>
        <v>0.25142889509528454</v>
      </c>
      <c r="D372" s="102">
        <f t="shared" si="30"/>
        <v>0.7485711049047155</v>
      </c>
      <c r="E372" s="105">
        <f t="shared" si="31"/>
        <v>1</v>
      </c>
      <c r="P372" s="97">
        <v>183500</v>
      </c>
      <c r="Q372" s="107">
        <f t="shared" si="32"/>
        <v>1</v>
      </c>
      <c r="R372" s="115">
        <f t="shared" si="35"/>
        <v>678.5166990453814</v>
      </c>
    </row>
    <row r="373" spans="1:18" ht="12.75">
      <c r="A373" s="198">
        <v>0.68000000000008</v>
      </c>
      <c r="B373" s="99">
        <f t="shared" si="33"/>
        <v>450.1422907203994</v>
      </c>
      <c r="C373" s="103">
        <f t="shared" si="34"/>
        <v>0.24825223045354528</v>
      </c>
      <c r="D373" s="102">
        <f t="shared" si="30"/>
        <v>0.7517477695464547</v>
      </c>
      <c r="E373" s="105">
        <f t="shared" si="31"/>
        <v>1</v>
      </c>
      <c r="P373" s="97">
        <v>184000</v>
      </c>
      <c r="Q373" s="107">
        <f t="shared" si="32"/>
        <v>1</v>
      </c>
      <c r="R373" s="115">
        <f t="shared" si="35"/>
        <v>680.3655183888293</v>
      </c>
    </row>
    <row r="374" spans="1:18" ht="12.75">
      <c r="A374" s="198">
        <v>0.69000000000008</v>
      </c>
      <c r="B374" s="99">
        <f t="shared" si="33"/>
        <v>451.57708704657006</v>
      </c>
      <c r="C374" s="103">
        <f t="shared" si="34"/>
        <v>0.24509709367428423</v>
      </c>
      <c r="D374" s="102">
        <f t="shared" si="30"/>
        <v>0.7549029063257158</v>
      </c>
      <c r="E374" s="105">
        <f t="shared" si="31"/>
        <v>1</v>
      </c>
      <c r="P374" s="97">
        <v>184500</v>
      </c>
      <c r="Q374" s="107">
        <f t="shared" si="32"/>
        <v>1</v>
      </c>
      <c r="R374" s="115">
        <f t="shared" si="35"/>
        <v>682.2143377322772</v>
      </c>
    </row>
    <row r="375" spans="1:18" ht="12.75">
      <c r="A375" s="198">
        <v>0.70000000000009</v>
      </c>
      <c r="B375" s="99">
        <f t="shared" si="33"/>
        <v>453.01645668331514</v>
      </c>
      <c r="C375" s="103">
        <f t="shared" si="34"/>
        <v>0.24196365222304483</v>
      </c>
      <c r="D375" s="102">
        <f t="shared" si="30"/>
        <v>0.7580363477769552</v>
      </c>
      <c r="E375" s="105">
        <f t="shared" si="31"/>
        <v>1</v>
      </c>
      <c r="P375" s="97">
        <v>185000</v>
      </c>
      <c r="Q375" s="107">
        <f t="shared" si="32"/>
        <v>1</v>
      </c>
      <c r="R375" s="115">
        <f t="shared" si="35"/>
        <v>684.063157075725</v>
      </c>
    </row>
    <row r="376" spans="1:18" ht="12.75">
      <c r="A376" s="198">
        <v>0.71000000000009</v>
      </c>
      <c r="B376" s="99">
        <f t="shared" si="33"/>
        <v>454.46041420773264</v>
      </c>
      <c r="C376" s="103">
        <f t="shared" si="34"/>
        <v>0.23885206808995885</v>
      </c>
      <c r="D376" s="102">
        <f t="shared" si="30"/>
        <v>0.7611479319100412</v>
      </c>
      <c r="E376" s="105">
        <f t="shared" si="31"/>
        <v>1</v>
      </c>
      <c r="P376" s="97">
        <v>185500</v>
      </c>
      <c r="Q376" s="107">
        <f t="shared" si="32"/>
        <v>1</v>
      </c>
      <c r="R376" s="115">
        <f t="shared" si="35"/>
        <v>685.9119764191729</v>
      </c>
    </row>
    <row r="377" spans="1:18" ht="12.75">
      <c r="A377" s="198">
        <v>0.72000000000009</v>
      </c>
      <c r="B377" s="99">
        <f t="shared" si="33"/>
        <v>455.9089742433865</v>
      </c>
      <c r="C377" s="103">
        <f t="shared" si="34"/>
        <v>0.23576249777922342</v>
      </c>
      <c r="D377" s="102">
        <f t="shared" si="30"/>
        <v>0.7642375022207766</v>
      </c>
      <c r="E377" s="105">
        <f t="shared" si="31"/>
        <v>1</v>
      </c>
      <c r="P377" s="97">
        <v>186000</v>
      </c>
      <c r="Q377" s="107">
        <f t="shared" si="32"/>
        <v>1</v>
      </c>
      <c r="R377" s="115">
        <f t="shared" si="35"/>
        <v>687.7607957626208</v>
      </c>
    </row>
    <row r="378" spans="1:18" ht="12.75">
      <c r="A378" s="198">
        <v>0.73000000000009</v>
      </c>
      <c r="B378" s="99">
        <f t="shared" si="33"/>
        <v>457.36215146045225</v>
      </c>
      <c r="C378" s="103">
        <f t="shared" si="34"/>
        <v>0.23269509230086982</v>
      </c>
      <c r="D378" s="102">
        <f t="shared" si="30"/>
        <v>0.7673049076991302</v>
      </c>
      <c r="E378" s="105">
        <f t="shared" si="31"/>
        <v>1</v>
      </c>
      <c r="P378" s="97">
        <v>186500</v>
      </c>
      <c r="Q378" s="107">
        <f t="shared" si="32"/>
        <v>1</v>
      </c>
      <c r="R378" s="115">
        <f t="shared" si="35"/>
        <v>689.6096151060686</v>
      </c>
    </row>
    <row r="379" spans="1:18" ht="12.75">
      <c r="A379" s="198">
        <v>0.74000000000009</v>
      </c>
      <c r="B379" s="99">
        <f t="shared" si="33"/>
        <v>458.819960575865</v>
      </c>
      <c r="C379" s="103">
        <f t="shared" si="34"/>
        <v>0.2296499971647633</v>
      </c>
      <c r="D379" s="102">
        <f t="shared" si="30"/>
        <v>0.7703500028352367</v>
      </c>
      <c r="E379" s="105">
        <f t="shared" si="31"/>
        <v>1</v>
      </c>
      <c r="P379" s="97">
        <v>187000</v>
      </c>
      <c r="Q379" s="107">
        <f t="shared" si="32"/>
        <v>1</v>
      </c>
      <c r="R379" s="115">
        <f t="shared" si="35"/>
        <v>691.4584344495165</v>
      </c>
    </row>
    <row r="380" spans="1:18" ht="12.75">
      <c r="A380" s="198">
        <v>0.75000000000009</v>
      </c>
      <c r="B380" s="99">
        <f t="shared" si="33"/>
        <v>460.2824163534692</v>
      </c>
      <c r="C380" s="103">
        <f t="shared" si="34"/>
        <v>0.22662735237684117</v>
      </c>
      <c r="D380" s="102">
        <f t="shared" si="30"/>
        <v>0.7733726476231588</v>
      </c>
      <c r="E380" s="105">
        <f t="shared" si="31"/>
        <v>1</v>
      </c>
      <c r="P380" s="97">
        <v>187500</v>
      </c>
      <c r="Q380" s="107">
        <f t="shared" si="32"/>
        <v>1</v>
      </c>
      <c r="R380" s="115">
        <f t="shared" si="35"/>
        <v>693.3072537929644</v>
      </c>
    </row>
    <row r="381" spans="1:18" ht="12.75">
      <c r="A381" s="198">
        <v>0.76000000000009</v>
      </c>
      <c r="B381" s="99">
        <f t="shared" si="33"/>
        <v>461.7495336041679</v>
      </c>
      <c r="C381" s="103">
        <f t="shared" si="34"/>
        <v>0.2236272924375725</v>
      </c>
      <c r="D381" s="102">
        <f t="shared" si="30"/>
        <v>0.7763727075624275</v>
      </c>
      <c r="E381" s="105">
        <f t="shared" si="31"/>
        <v>1</v>
      </c>
      <c r="P381" s="97">
        <v>188000</v>
      </c>
      <c r="Q381" s="107">
        <f t="shared" si="32"/>
        <v>1</v>
      </c>
      <c r="R381" s="115">
        <f t="shared" si="35"/>
        <v>695.1560731364123</v>
      </c>
    </row>
    <row r="382" spans="1:18" ht="12.75">
      <c r="A382" s="198">
        <v>0.77000000000009</v>
      </c>
      <c r="B382" s="99">
        <f t="shared" si="33"/>
        <v>463.22132718607327</v>
      </c>
      <c r="C382" s="103">
        <f t="shared" si="34"/>
        <v>0.22064994634262292</v>
      </c>
      <c r="D382" s="102">
        <f t="shared" si="30"/>
        <v>0.7793500536573771</v>
      </c>
      <c r="E382" s="105">
        <f t="shared" si="31"/>
        <v>1</v>
      </c>
      <c r="P382" s="97">
        <v>188500</v>
      </c>
      <c r="Q382" s="107">
        <f t="shared" si="32"/>
        <v>1</v>
      </c>
      <c r="R382" s="115">
        <f t="shared" si="35"/>
        <v>697.0048924798601</v>
      </c>
    </row>
    <row r="383" spans="1:18" ht="12.75">
      <c r="A383" s="198">
        <v>0.78000000000009</v>
      </c>
      <c r="B383" s="99">
        <f t="shared" si="33"/>
        <v>464.6978120046555</v>
      </c>
      <c r="C383" s="103">
        <f t="shared" si="34"/>
        <v>0.21769543758570653</v>
      </c>
      <c r="D383" s="102">
        <f t="shared" si="30"/>
        <v>0.7823045624142935</v>
      </c>
      <c r="E383" s="105">
        <f t="shared" si="31"/>
        <v>1</v>
      </c>
      <c r="P383" s="97">
        <v>189000</v>
      </c>
      <c r="Q383" s="107">
        <f t="shared" si="32"/>
        <v>1</v>
      </c>
      <c r="R383" s="115">
        <f t="shared" si="35"/>
        <v>698.853711823308</v>
      </c>
    </row>
    <row r="384" spans="1:18" ht="12.75">
      <c r="A384" s="198">
        <v>0.79000000000009</v>
      </c>
      <c r="B384" s="99">
        <f t="shared" si="33"/>
        <v>466.179003012896</v>
      </c>
      <c r="C384" s="103">
        <f t="shared" si="34"/>
        <v>0.2147638841636108</v>
      </c>
      <c r="D384" s="102">
        <f t="shared" si="30"/>
        <v>0.7852361158363892</v>
      </c>
      <c r="E384" s="105">
        <f t="shared" si="31"/>
        <v>1</v>
      </c>
      <c r="P384" s="97">
        <v>189500</v>
      </c>
      <c r="Q384" s="107">
        <f t="shared" si="32"/>
        <v>1</v>
      </c>
      <c r="R384" s="115">
        <f t="shared" si="35"/>
        <v>700.7025311667559</v>
      </c>
    </row>
    <row r="385" spans="1:18" ht="12.75">
      <c r="A385" s="198">
        <v>0.80000000000009</v>
      </c>
      <c r="B385" s="99">
        <f t="shared" si="33"/>
        <v>467.66491521143735</v>
      </c>
      <c r="C385" s="103">
        <f t="shared" si="34"/>
        <v>0.21185539858337055</v>
      </c>
      <c r="D385" s="102">
        <f t="shared" si="30"/>
        <v>0.7881446014166295</v>
      </c>
      <c r="E385" s="105">
        <f t="shared" si="31"/>
        <v>1</v>
      </c>
      <c r="P385" s="97">
        <v>190000</v>
      </c>
      <c r="Q385" s="107">
        <f t="shared" si="32"/>
        <v>1</v>
      </c>
      <c r="R385" s="115">
        <f t="shared" si="35"/>
        <v>702.5513505102037</v>
      </c>
    </row>
    <row r="386" spans="1:18" ht="12.75">
      <c r="A386" s="198">
        <v>0.81000000000009</v>
      </c>
      <c r="B386" s="99">
        <f t="shared" si="33"/>
        <v>469.1555636487358</v>
      </c>
      <c r="C386" s="103">
        <f t="shared" si="34"/>
        <v>0.20897008787157578</v>
      </c>
      <c r="D386" s="102">
        <f t="shared" si="30"/>
        <v>0.7910299121284242</v>
      </c>
      <c r="E386" s="105">
        <f t="shared" si="31"/>
        <v>1</v>
      </c>
      <c r="P386" s="97">
        <v>190500</v>
      </c>
      <c r="Q386" s="107">
        <f t="shared" si="32"/>
        <v>1</v>
      </c>
      <c r="R386" s="115">
        <f t="shared" si="35"/>
        <v>704.4001698536516</v>
      </c>
    </row>
    <row r="387" spans="1:18" ht="12.75">
      <c r="A387" s="198">
        <v>0.82000000000009</v>
      </c>
      <c r="B387" s="99">
        <f t="shared" si="33"/>
        <v>470.6509634212132</v>
      </c>
      <c r="C387" s="103">
        <f t="shared" si="34"/>
        <v>0.20610805358578743</v>
      </c>
      <c r="D387" s="102">
        <f t="shared" si="30"/>
        <v>0.7938919464142126</v>
      </c>
      <c r="E387" s="105">
        <f t="shared" si="31"/>
        <v>1</v>
      </c>
      <c r="P387" s="97">
        <v>191000</v>
      </c>
      <c r="Q387" s="107">
        <f t="shared" si="32"/>
        <v>1</v>
      </c>
      <c r="R387" s="115">
        <f t="shared" si="35"/>
        <v>706.2489891970995</v>
      </c>
    </row>
    <row r="388" spans="1:18" ht="12.75">
      <c r="A388" s="198">
        <v>0.83000000000009</v>
      </c>
      <c r="B388" s="99">
        <f t="shared" si="33"/>
        <v>472.1511296734107</v>
      </c>
      <c r="C388" s="103">
        <f t="shared" si="34"/>
        <v>0.20326939182804304</v>
      </c>
      <c r="D388" s="102">
        <f t="shared" si="30"/>
        <v>0.796730608171957</v>
      </c>
      <c r="E388" s="105">
        <f t="shared" si="31"/>
        <v>1</v>
      </c>
      <c r="P388" s="97">
        <v>191500</v>
      </c>
      <c r="Q388" s="107">
        <f t="shared" si="32"/>
        <v>1</v>
      </c>
      <c r="R388" s="115">
        <f t="shared" si="35"/>
        <v>708.0978085405474</v>
      </c>
    </row>
    <row r="389" spans="1:18" ht="12.75">
      <c r="A389" s="198">
        <v>0.84000000000009</v>
      </c>
      <c r="B389" s="99">
        <f t="shared" si="33"/>
        <v>473.6560775981404</v>
      </c>
      <c r="C389" s="103">
        <f t="shared" si="34"/>
        <v>0.20045419326042435</v>
      </c>
      <c r="D389" s="102">
        <f aca="true" t="shared" si="36" ref="D389:D452">1-C389</f>
        <v>0.7995458067395756</v>
      </c>
      <c r="E389" s="105">
        <f aca="true" t="shared" si="37" ref="E389:E452">$P$3</f>
        <v>1</v>
      </c>
      <c r="P389" s="97">
        <v>192000</v>
      </c>
      <c r="Q389" s="107">
        <f aca="true" t="shared" si="38" ref="Q389:Q405">+$R$3</f>
        <v>1</v>
      </c>
      <c r="R389" s="115">
        <f t="shared" si="35"/>
        <v>709.9466278839952</v>
      </c>
    </row>
    <row r="390" spans="1:18" ht="12.75">
      <c r="A390" s="198">
        <v>0.85000000000009</v>
      </c>
      <c r="B390" s="99">
        <f aca="true" t="shared" si="39" ref="B390:B453">EXP(A390*SQRT($H$10)+SUMPRODUCT($H$20:$H$39,$N$20:$N$39))</f>
        <v>475.16582243664163</v>
      </c>
      <c r="C390" s="103">
        <f aca="true" t="shared" si="40" ref="C390:C453">1-(NORMDIST(A390*SQRT($H$10),0,SQRT($H$10),TRUE))</f>
        <v>0.1976625431226673</v>
      </c>
      <c r="D390" s="102">
        <f t="shared" si="36"/>
        <v>0.8023374568773327</v>
      </c>
      <c r="E390" s="105">
        <f t="shared" si="37"/>
        <v>1</v>
      </c>
      <c r="P390" s="97">
        <v>192500</v>
      </c>
      <c r="Q390" s="107">
        <f t="shared" si="38"/>
        <v>1</v>
      </c>
      <c r="R390" s="115">
        <f t="shared" si="35"/>
        <v>711.7954472274431</v>
      </c>
    </row>
    <row r="391" spans="1:18" ht="12.75">
      <c r="A391" s="198">
        <v>0.86000000000009</v>
      </c>
      <c r="B391" s="99">
        <f t="shared" si="39"/>
        <v>476.6803794787336</v>
      </c>
      <c r="C391" s="103">
        <f t="shared" si="40"/>
        <v>0.19489452125178353</v>
      </c>
      <c r="D391" s="102">
        <f t="shared" si="36"/>
        <v>0.8051054787482165</v>
      </c>
      <c r="E391" s="105">
        <f t="shared" si="37"/>
        <v>1</v>
      </c>
      <c r="P391" s="97">
        <v>193000</v>
      </c>
      <c r="Q391" s="107">
        <f t="shared" si="38"/>
        <v>1</v>
      </c>
      <c r="R391" s="115">
        <f t="shared" si="35"/>
        <v>713.644266570891</v>
      </c>
    </row>
    <row r="392" spans="1:18" ht="12.75">
      <c r="A392" s="198">
        <v>0.87000000000009</v>
      </c>
      <c r="B392" s="99">
        <f t="shared" si="39"/>
        <v>478.19976406297064</v>
      </c>
      <c r="C392" s="103">
        <f t="shared" si="40"/>
        <v>0.19215020210367162</v>
      </c>
      <c r="D392" s="102">
        <f t="shared" si="36"/>
        <v>0.8078497978963284</v>
      </c>
      <c r="E392" s="105">
        <f t="shared" si="37"/>
        <v>1</v>
      </c>
      <c r="P392" s="97">
        <v>193500</v>
      </c>
      <c r="Q392" s="107">
        <f t="shared" si="38"/>
        <v>1</v>
      </c>
      <c r="R392" s="115">
        <f aca="true" t="shared" si="41" ref="R392:R405">R391+$R$6</f>
        <v>715.4930859143388</v>
      </c>
    </row>
    <row r="393" spans="1:18" ht="12.75">
      <c r="A393" s="198">
        <v>0.88000000000009</v>
      </c>
      <c r="B393" s="99">
        <f t="shared" si="39"/>
        <v>479.72399157679786</v>
      </c>
      <c r="C393" s="103">
        <f t="shared" si="40"/>
        <v>0.18942965477668772</v>
      </c>
      <c r="D393" s="102">
        <f t="shared" si="36"/>
        <v>0.8105703452233123</v>
      </c>
      <c r="E393" s="105">
        <f t="shared" si="37"/>
        <v>1</v>
      </c>
      <c r="P393" s="97">
        <v>194000</v>
      </c>
      <c r="Q393" s="107">
        <f t="shared" si="38"/>
        <v>1</v>
      </c>
      <c r="R393" s="115">
        <f t="shared" si="41"/>
        <v>717.3419052577867</v>
      </c>
    </row>
    <row r="394" spans="1:18" ht="12.75">
      <c r="A394" s="198">
        <v>0.89000000000009</v>
      </c>
      <c r="B394" s="99">
        <f t="shared" si="39"/>
        <v>481.25307745670654</v>
      </c>
      <c r="C394" s="103">
        <f t="shared" si="40"/>
        <v>0.18673294303714838</v>
      </c>
      <c r="D394" s="102">
        <f t="shared" si="36"/>
        <v>0.8132670569628516</v>
      </c>
      <c r="E394" s="105">
        <f t="shared" si="37"/>
        <v>1</v>
      </c>
      <c r="P394" s="97">
        <v>194500</v>
      </c>
      <c r="Q394" s="107">
        <f t="shared" si="38"/>
        <v>1</v>
      </c>
      <c r="R394" s="115">
        <f t="shared" si="41"/>
        <v>719.1907246012346</v>
      </c>
    </row>
    <row r="395" spans="1:18" ht="12.75">
      <c r="A395" s="198">
        <v>0.90000000000009</v>
      </c>
      <c r="B395" s="99">
        <f t="shared" si="39"/>
        <v>482.78703718839125</v>
      </c>
      <c r="C395" s="103">
        <f t="shared" si="40"/>
        <v>0.18406012534673555</v>
      </c>
      <c r="D395" s="102">
        <f t="shared" si="36"/>
        <v>0.8159398746532645</v>
      </c>
      <c r="E395" s="105">
        <f t="shared" si="37"/>
        <v>1</v>
      </c>
      <c r="P395" s="97">
        <v>195000</v>
      </c>
      <c r="Q395" s="107">
        <f t="shared" si="38"/>
        <v>1</v>
      </c>
      <c r="R395" s="115">
        <f t="shared" si="41"/>
        <v>721.0395439446825</v>
      </c>
    </row>
    <row r="396" spans="1:18" ht="12.75">
      <c r="A396" s="198">
        <v>0.91000000000009</v>
      </c>
      <c r="B396" s="99">
        <f t="shared" si="39"/>
        <v>484.32588630690475</v>
      </c>
      <c r="C396" s="103">
        <f t="shared" si="40"/>
        <v>0.18141125489177345</v>
      </c>
      <c r="D396" s="102">
        <f t="shared" si="36"/>
        <v>0.8185887451082265</v>
      </c>
      <c r="E396" s="105">
        <f t="shared" si="37"/>
        <v>1</v>
      </c>
      <c r="P396" s="97">
        <v>195500</v>
      </c>
      <c r="Q396" s="107">
        <f t="shared" si="38"/>
        <v>1</v>
      </c>
      <c r="R396" s="115">
        <f t="shared" si="41"/>
        <v>722.8883632881303</v>
      </c>
    </row>
    <row r="397" spans="1:18" ht="12.75">
      <c r="A397" s="198">
        <v>0.92000000000009</v>
      </c>
      <c r="B397" s="99">
        <f t="shared" si="39"/>
        <v>485.86964039681794</v>
      </c>
      <c r="C397" s="103">
        <f t="shared" si="40"/>
        <v>0.17878637961434818</v>
      </c>
      <c r="D397" s="102">
        <f t="shared" si="36"/>
        <v>0.8212136203856518</v>
      </c>
      <c r="E397" s="105">
        <f t="shared" si="37"/>
        <v>1</v>
      </c>
      <c r="P397" s="97">
        <v>196000</v>
      </c>
      <c r="Q397" s="107">
        <f t="shared" si="38"/>
        <v>1</v>
      </c>
      <c r="R397" s="115">
        <f t="shared" si="41"/>
        <v>724.7371826315782</v>
      </c>
    </row>
    <row r="398" spans="1:18" ht="12.75">
      <c r="A398" s="198">
        <v>0.93000000000009</v>
      </c>
      <c r="B398" s="99">
        <f t="shared" si="39"/>
        <v>487.418315092376</v>
      </c>
      <c r="C398" s="103">
        <f t="shared" si="40"/>
        <v>0.17618554224523453</v>
      </c>
      <c r="D398" s="102">
        <f t="shared" si="36"/>
        <v>0.8238144577547655</v>
      </c>
      <c r="E398" s="105">
        <f t="shared" si="37"/>
        <v>1</v>
      </c>
      <c r="P398" s="97">
        <v>196500</v>
      </c>
      <c r="Q398" s="107">
        <f t="shared" si="38"/>
        <v>1</v>
      </c>
      <c r="R398" s="115">
        <f t="shared" si="41"/>
        <v>726.5860019750261</v>
      </c>
    </row>
    <row r="399" spans="1:18" ht="12.75">
      <c r="A399" s="198">
        <v>0.94000000000009</v>
      </c>
      <c r="B399" s="99">
        <f t="shared" si="39"/>
        <v>488.9719260776572</v>
      </c>
      <c r="C399" s="103">
        <f t="shared" si="40"/>
        <v>0.1736087803386015</v>
      </c>
      <c r="D399" s="102">
        <f t="shared" si="36"/>
        <v>0.8263912196613985</v>
      </c>
      <c r="E399" s="105">
        <f t="shared" si="37"/>
        <v>1</v>
      </c>
      <c r="P399" s="97">
        <v>197000</v>
      </c>
      <c r="Q399" s="107">
        <f t="shared" si="38"/>
        <v>1</v>
      </c>
      <c r="R399" s="115">
        <f t="shared" si="41"/>
        <v>728.434821318474</v>
      </c>
    </row>
    <row r="400" spans="1:18" ht="12.75">
      <c r="A400" s="198">
        <v>0.95000000000009</v>
      </c>
      <c r="B400" s="99">
        <f t="shared" si="39"/>
        <v>490.53048908673156</v>
      </c>
      <c r="C400" s="103">
        <f t="shared" si="40"/>
        <v>0.1710561263084589</v>
      </c>
      <c r="D400" s="102">
        <f t="shared" si="36"/>
        <v>0.8289438736915411</v>
      </c>
      <c r="E400" s="105">
        <f t="shared" si="37"/>
        <v>1</v>
      </c>
      <c r="P400" s="97">
        <v>197500</v>
      </c>
      <c r="Q400" s="107">
        <f t="shared" si="38"/>
        <v>1</v>
      </c>
      <c r="R400" s="115">
        <f t="shared" si="41"/>
        <v>730.2836406619218</v>
      </c>
    </row>
    <row r="401" spans="1:18" ht="12.75">
      <c r="A401" s="198">
        <v>0.96000000000009</v>
      </c>
      <c r="B401" s="99">
        <f t="shared" si="39"/>
        <v>492.09401990382094</v>
      </c>
      <c r="C401" s="103">
        <f t="shared" si="40"/>
        <v>0.16852760746681517</v>
      </c>
      <c r="D401" s="102">
        <f t="shared" si="36"/>
        <v>0.8314723925331848</v>
      </c>
      <c r="E401" s="105">
        <f t="shared" si="37"/>
        <v>1</v>
      </c>
      <c r="P401" s="97">
        <v>198000</v>
      </c>
      <c r="Q401" s="107">
        <f t="shared" si="38"/>
        <v>1</v>
      </c>
      <c r="R401" s="115">
        <f t="shared" si="41"/>
        <v>732.1324600053697</v>
      </c>
    </row>
    <row r="402" spans="1:18" ht="12.75">
      <c r="A402" s="198">
        <v>0.97000000000009</v>
      </c>
      <c r="B402" s="99">
        <f t="shared" si="39"/>
        <v>493.6625343634568</v>
      </c>
      <c r="C402" s="103">
        <f t="shared" si="40"/>
        <v>0.16602324606350727</v>
      </c>
      <c r="D402" s="102">
        <f t="shared" si="36"/>
        <v>0.8339767539364927</v>
      </c>
      <c r="E402" s="105">
        <f t="shared" si="37"/>
        <v>1</v>
      </c>
      <c r="P402" s="97">
        <v>198500</v>
      </c>
      <c r="Q402" s="107">
        <f t="shared" si="38"/>
        <v>1</v>
      </c>
      <c r="R402" s="115">
        <f t="shared" si="41"/>
        <v>733.9812793488176</v>
      </c>
    </row>
    <row r="403" spans="1:18" ht="12.75">
      <c r="A403" s="198">
        <v>0.98000000000009</v>
      </c>
      <c r="B403" s="99">
        <f t="shared" si="39"/>
        <v>495.2360483506435</v>
      </c>
      <c r="C403" s="103">
        <f t="shared" si="40"/>
        <v>0.1635430593276701</v>
      </c>
      <c r="D403" s="102">
        <f t="shared" si="36"/>
        <v>0.8364569406723299</v>
      </c>
      <c r="E403" s="105">
        <f t="shared" si="37"/>
        <v>1</v>
      </c>
      <c r="P403" s="97">
        <v>199000</v>
      </c>
      <c r="Q403" s="107">
        <f t="shared" si="38"/>
        <v>1</v>
      </c>
      <c r="R403" s="115">
        <f t="shared" si="41"/>
        <v>735.8300986922654</v>
      </c>
    </row>
    <row r="404" spans="1:18" ht="12.75">
      <c r="A404" s="198">
        <v>0.99000000000009</v>
      </c>
      <c r="B404" s="99">
        <f t="shared" si="39"/>
        <v>496.8145778010171</v>
      </c>
      <c r="C404" s="103">
        <f t="shared" si="40"/>
        <v>0.16108705951080893</v>
      </c>
      <c r="D404" s="102">
        <f t="shared" si="36"/>
        <v>0.8389129404891911</v>
      </c>
      <c r="E404" s="105">
        <f t="shared" si="37"/>
        <v>1</v>
      </c>
      <c r="P404" s="97">
        <v>199500</v>
      </c>
      <c r="Q404" s="107">
        <f t="shared" si="38"/>
        <v>1</v>
      </c>
      <c r="R404" s="115">
        <f t="shared" si="41"/>
        <v>737.6789180357133</v>
      </c>
    </row>
    <row r="405" spans="1:18" ht="12.75">
      <c r="A405" s="198">
        <v>1.00000000000009</v>
      </c>
      <c r="B405" s="99">
        <f t="shared" si="39"/>
        <v>498.3981387010075</v>
      </c>
      <c r="C405" s="103">
        <f t="shared" si="40"/>
        <v>0.1586552539314352</v>
      </c>
      <c r="D405" s="102">
        <f t="shared" si="36"/>
        <v>0.8413447460685648</v>
      </c>
      <c r="E405" s="105">
        <f t="shared" si="37"/>
        <v>1</v>
      </c>
      <c r="P405" s="97">
        <v>200000</v>
      </c>
      <c r="Q405" s="107">
        <f t="shared" si="38"/>
        <v>1</v>
      </c>
      <c r="R405" s="115">
        <f t="shared" si="41"/>
        <v>739.5277373791612</v>
      </c>
    </row>
    <row r="406" spans="1:5" ht="12.75">
      <c r="A406" s="198">
        <v>1.01000000000009</v>
      </c>
      <c r="B406" s="99">
        <f t="shared" si="39"/>
        <v>499.9867470880002</v>
      </c>
      <c r="C406" s="103">
        <f t="shared" si="40"/>
        <v>0.156247645021233</v>
      </c>
      <c r="D406" s="102">
        <f t="shared" si="36"/>
        <v>0.843752354978767</v>
      </c>
      <c r="E406" s="105">
        <f t="shared" si="37"/>
        <v>1</v>
      </c>
    </row>
    <row r="407" spans="1:5" ht="12.75">
      <c r="A407" s="198">
        <v>1.02000000000009</v>
      </c>
      <c r="B407" s="99">
        <f t="shared" si="39"/>
        <v>501.580419050499</v>
      </c>
      <c r="C407" s="103">
        <f t="shared" si="40"/>
        <v>0.15386423037271357</v>
      </c>
      <c r="D407" s="102">
        <f t="shared" si="36"/>
        <v>0.8461357696272864</v>
      </c>
      <c r="E407" s="105">
        <f t="shared" si="37"/>
        <v>1</v>
      </c>
    </row>
    <row r="408" spans="1:5" ht="12.75">
      <c r="A408" s="198">
        <v>1.03000000000009</v>
      </c>
      <c r="B408" s="99">
        <f t="shared" si="39"/>
        <v>503.17917072828754</v>
      </c>
      <c r="C408" s="103">
        <f t="shared" si="40"/>
        <v>0.15150500278832257</v>
      </c>
      <c r="D408" s="102">
        <f t="shared" si="36"/>
        <v>0.8484949972116774</v>
      </c>
      <c r="E408" s="105">
        <f t="shared" si="37"/>
        <v>1</v>
      </c>
    </row>
    <row r="409" spans="1:5" ht="12.75">
      <c r="A409" s="198">
        <v>1.04000000000009</v>
      </c>
      <c r="B409" s="99">
        <f t="shared" si="39"/>
        <v>504.783018312595</v>
      </c>
      <c r="C409" s="103">
        <f t="shared" si="40"/>
        <v>0.14916995033096048</v>
      </c>
      <c r="D409" s="102">
        <f t="shared" si="36"/>
        <v>0.8508300496690395</v>
      </c>
      <c r="E409" s="105">
        <f t="shared" si="37"/>
        <v>1</v>
      </c>
    </row>
    <row r="410" spans="1:5" ht="12.75">
      <c r="A410" s="198">
        <v>1.05000000000009</v>
      </c>
      <c r="B410" s="99">
        <f t="shared" si="39"/>
        <v>506.3919780462587</v>
      </c>
      <c r="C410" s="103">
        <f t="shared" si="40"/>
        <v>0.14685905637587515</v>
      </c>
      <c r="D410" s="102">
        <f t="shared" si="36"/>
        <v>0.8531409436241248</v>
      </c>
      <c r="E410" s="105">
        <f t="shared" si="37"/>
        <v>1</v>
      </c>
    </row>
    <row r="411" spans="1:5" ht="12.75">
      <c r="A411" s="198">
        <v>1.06000000000009</v>
      </c>
      <c r="B411" s="99">
        <f t="shared" si="39"/>
        <v>508.0060662238887</v>
      </c>
      <c r="C411" s="103">
        <f t="shared" si="40"/>
        <v>0.14457229966388918</v>
      </c>
      <c r="D411" s="102">
        <f t="shared" si="36"/>
        <v>0.8554277003361108</v>
      </c>
      <c r="E411" s="105">
        <f t="shared" si="37"/>
        <v>1</v>
      </c>
    </row>
    <row r="412" spans="1:5" ht="12.75">
      <c r="A412" s="198">
        <v>1.07000000000009</v>
      </c>
      <c r="B412" s="99">
        <f t="shared" si="39"/>
        <v>509.62529919203297</v>
      </c>
      <c r="C412" s="103">
        <f t="shared" si="40"/>
        <v>0.14230965435591902</v>
      </c>
      <c r="D412" s="102">
        <f t="shared" si="36"/>
        <v>0.857690345644081</v>
      </c>
      <c r="E412" s="105">
        <f t="shared" si="37"/>
        <v>1</v>
      </c>
    </row>
    <row r="413" spans="1:5" ht="12.75">
      <c r="A413" s="198">
        <v>1.08000000000009</v>
      </c>
      <c r="B413" s="99">
        <f t="shared" si="39"/>
        <v>511.24969334934343</v>
      </c>
      <c r="C413" s="103">
        <f t="shared" si="40"/>
        <v>0.14007109008874896</v>
      </c>
      <c r="D413" s="102">
        <f t="shared" si="36"/>
        <v>0.859928909911251</v>
      </c>
      <c r="E413" s="105">
        <f t="shared" si="37"/>
        <v>1</v>
      </c>
    </row>
    <row r="414" spans="1:5" ht="12.75">
      <c r="A414" s="198">
        <v>1.09000000000009</v>
      </c>
      <c r="B414" s="99">
        <f t="shared" si="39"/>
        <v>512.8792651467402</v>
      </c>
      <c r="C414" s="103">
        <f t="shared" si="40"/>
        <v>0.13785657203201562</v>
      </c>
      <c r="D414" s="102">
        <f t="shared" si="36"/>
        <v>0.8621434279679844</v>
      </c>
      <c r="E414" s="105">
        <f t="shared" si="37"/>
        <v>1</v>
      </c>
    </row>
    <row r="415" spans="1:5" ht="12.75">
      <c r="A415" s="198">
        <v>1.10000000000009</v>
      </c>
      <c r="B415" s="99">
        <f t="shared" si="39"/>
        <v>514.5140310875807</v>
      </c>
      <c r="C415" s="103">
        <f t="shared" si="40"/>
        <v>0.13566606094636302</v>
      </c>
      <c r="D415" s="102">
        <f t="shared" si="36"/>
        <v>0.864333939053637</v>
      </c>
      <c r="E415" s="105">
        <f t="shared" si="37"/>
        <v>1</v>
      </c>
    </row>
    <row r="416" spans="1:5" ht="12.75">
      <c r="A416" s="198">
        <v>1.11000000000009</v>
      </c>
      <c r="B416" s="99">
        <f t="shared" si="39"/>
        <v>516.1540077278255</v>
      </c>
      <c r="C416" s="103">
        <f t="shared" si="40"/>
        <v>0.1334995132427278</v>
      </c>
      <c r="D416" s="102">
        <f t="shared" si="36"/>
        <v>0.8665004867572722</v>
      </c>
      <c r="E416" s="105">
        <f t="shared" si="37"/>
        <v>1</v>
      </c>
    </row>
    <row r="417" spans="1:5" ht="12.75">
      <c r="A417" s="198">
        <v>1.1200000000001</v>
      </c>
      <c r="B417" s="99">
        <f t="shared" si="39"/>
        <v>517.7992116762077</v>
      </c>
      <c r="C417" s="103">
        <f t="shared" si="40"/>
        <v>0.13135688104270937</v>
      </c>
      <c r="D417" s="102">
        <f t="shared" si="36"/>
        <v>0.8686431189572906</v>
      </c>
      <c r="E417" s="105">
        <f t="shared" si="37"/>
        <v>1</v>
      </c>
    </row>
    <row r="418" spans="1:5" ht="12.75">
      <c r="A418" s="198">
        <v>1.1300000000001</v>
      </c>
      <c r="B418" s="99">
        <f t="shared" si="39"/>
        <v>519.449659594394</v>
      </c>
      <c r="C418" s="103">
        <f t="shared" si="40"/>
        <v>0.1292381122399967</v>
      </c>
      <c r="D418" s="102">
        <f t="shared" si="36"/>
        <v>0.8707618877600033</v>
      </c>
      <c r="E418" s="105">
        <f t="shared" si="37"/>
        <v>1</v>
      </c>
    </row>
    <row r="419" spans="1:5" ht="12.75">
      <c r="A419" s="198">
        <v>1.14000000000009</v>
      </c>
      <c r="B419" s="99">
        <f t="shared" si="39"/>
        <v>521.1053681971628</v>
      </c>
      <c r="C419" s="103">
        <f t="shared" si="40"/>
        <v>0.12714315056277947</v>
      </c>
      <c r="D419" s="102">
        <f t="shared" si="36"/>
        <v>0.8728568494372205</v>
      </c>
      <c r="E419" s="105">
        <f t="shared" si="37"/>
        <v>1</v>
      </c>
    </row>
    <row r="420" spans="1:5" ht="12.75">
      <c r="A420" s="198">
        <v>1.1500000000001</v>
      </c>
      <c r="B420" s="99">
        <f t="shared" si="39"/>
        <v>522.7663542525751</v>
      </c>
      <c r="C420" s="103">
        <f t="shared" si="40"/>
        <v>0.1250719356371296</v>
      </c>
      <c r="D420" s="102">
        <f t="shared" si="36"/>
        <v>0.8749280643628704</v>
      </c>
      <c r="E420" s="105">
        <f t="shared" si="37"/>
        <v>1</v>
      </c>
    </row>
    <row r="421" spans="1:5" ht="12.75">
      <c r="A421" s="198">
        <v>1.1600000000001</v>
      </c>
      <c r="B421" s="99">
        <f t="shared" si="39"/>
        <v>524.4326345821279</v>
      </c>
      <c r="C421" s="103">
        <f t="shared" si="40"/>
        <v>0.123024403051323</v>
      </c>
      <c r="D421" s="102">
        <f t="shared" si="36"/>
        <v>0.876975596948677</v>
      </c>
      <c r="E421" s="105">
        <f t="shared" si="37"/>
        <v>1</v>
      </c>
    </row>
    <row r="422" spans="1:5" ht="12.75">
      <c r="A422" s="198">
        <v>1.1700000000001</v>
      </c>
      <c r="B422" s="99">
        <f t="shared" si="39"/>
        <v>526.1042260609433</v>
      </c>
      <c r="C422" s="103">
        <f t="shared" si="40"/>
        <v>0.12100048442099809</v>
      </c>
      <c r="D422" s="102">
        <f t="shared" si="36"/>
        <v>0.8789995155790019</v>
      </c>
      <c r="E422" s="105">
        <f t="shared" si="37"/>
        <v>1</v>
      </c>
    </row>
    <row r="423" spans="1:5" ht="12.75">
      <c r="A423" s="198">
        <v>1.1800000000001</v>
      </c>
      <c r="B423" s="99">
        <f t="shared" si="39"/>
        <v>527.7811456179284</v>
      </c>
      <c r="C423" s="103">
        <f t="shared" si="40"/>
        <v>0.11900010745518075</v>
      </c>
      <c r="D423" s="102">
        <f t="shared" si="36"/>
        <v>0.8809998925448193</v>
      </c>
      <c r="E423" s="105">
        <f t="shared" si="37"/>
        <v>1</v>
      </c>
    </row>
    <row r="424" spans="1:5" ht="12.75">
      <c r="A424" s="198">
        <v>1.1900000000001</v>
      </c>
      <c r="B424" s="99">
        <f t="shared" si="39"/>
        <v>529.4634102359514</v>
      </c>
      <c r="C424" s="103">
        <f t="shared" si="40"/>
        <v>0.11702319602308908</v>
      </c>
      <c r="D424" s="102">
        <f t="shared" si="36"/>
        <v>0.8829768039769109</v>
      </c>
      <c r="E424" s="105">
        <f t="shared" si="37"/>
        <v>1</v>
      </c>
    </row>
    <row r="425" spans="1:5" ht="12.75">
      <c r="A425" s="198">
        <v>1.2000000000001</v>
      </c>
      <c r="B425" s="99">
        <f t="shared" si="39"/>
        <v>531.1510369520117</v>
      </c>
      <c r="C425" s="103">
        <f t="shared" si="40"/>
        <v>0.11506967022168879</v>
      </c>
      <c r="D425" s="102">
        <f t="shared" si="36"/>
        <v>0.8849303297783112</v>
      </c>
      <c r="E425" s="105">
        <f t="shared" si="37"/>
        <v>1</v>
      </c>
    </row>
    <row r="426" spans="1:5" ht="12.75">
      <c r="A426" s="198">
        <v>1.2100000000001</v>
      </c>
      <c r="B426" s="99">
        <f t="shared" si="39"/>
        <v>532.844042857413</v>
      </c>
      <c r="C426" s="103">
        <f t="shared" si="40"/>
        <v>0.11313944644395801</v>
      </c>
      <c r="D426" s="102">
        <f t="shared" si="36"/>
        <v>0.886860553556042</v>
      </c>
      <c r="E426" s="105">
        <f t="shared" si="37"/>
        <v>1</v>
      </c>
    </row>
    <row r="427" spans="1:5" ht="12.75">
      <c r="A427" s="198">
        <v>1.2200000000001</v>
      </c>
      <c r="B427" s="99">
        <f t="shared" si="39"/>
        <v>534.5424450979361</v>
      </c>
      <c r="C427" s="103">
        <f t="shared" si="40"/>
        <v>0.11123243744781564</v>
      </c>
      <c r="D427" s="102">
        <f t="shared" si="36"/>
        <v>0.8887675625521844</v>
      </c>
      <c r="E427" s="105">
        <f t="shared" si="37"/>
        <v>1</v>
      </c>
    </row>
    <row r="428" spans="1:5" ht="12.75">
      <c r="A428" s="198">
        <v>1.2300000000001</v>
      </c>
      <c r="B428" s="99">
        <f t="shared" si="39"/>
        <v>536.2462608740136</v>
      </c>
      <c r="C428" s="103">
        <f t="shared" si="40"/>
        <v>0.1093485524256732</v>
      </c>
      <c r="D428" s="102">
        <f t="shared" si="36"/>
        <v>0.8906514475743268</v>
      </c>
      <c r="E428" s="105">
        <f t="shared" si="37"/>
        <v>1</v>
      </c>
    </row>
    <row r="429" spans="1:5" ht="12.75">
      <c r="A429" s="198">
        <v>1.2400000000001</v>
      </c>
      <c r="B429" s="99">
        <f t="shared" si="39"/>
        <v>537.9555074409012</v>
      </c>
      <c r="C429" s="103">
        <f t="shared" si="40"/>
        <v>0.1074876970745684</v>
      </c>
      <c r="D429" s="102">
        <f t="shared" si="36"/>
        <v>0.8925123029254316</v>
      </c>
      <c r="E429" s="105">
        <f t="shared" si="37"/>
        <v>1</v>
      </c>
    </row>
    <row r="430" spans="1:5" ht="12.75">
      <c r="A430" s="198">
        <v>1.2500000000001</v>
      </c>
      <c r="B430" s="99">
        <f t="shared" si="39"/>
        <v>539.6702021088566</v>
      </c>
      <c r="C430" s="103">
        <f t="shared" si="40"/>
        <v>0.10564977366683692</v>
      </c>
      <c r="D430" s="102">
        <f t="shared" si="36"/>
        <v>0.8943502263331631</v>
      </c>
      <c r="E430" s="105">
        <f t="shared" si="37"/>
        <v>1</v>
      </c>
    </row>
    <row r="431" spans="1:5" ht="12.75">
      <c r="A431" s="198">
        <v>1.2600000000001</v>
      </c>
      <c r="B431" s="99">
        <f t="shared" si="39"/>
        <v>541.3903622433119</v>
      </c>
      <c r="C431" s="103">
        <f t="shared" si="40"/>
        <v>0.10383468112128236</v>
      </c>
      <c r="D431" s="102">
        <f t="shared" si="36"/>
        <v>0.8961653188787176</v>
      </c>
      <c r="E431" s="105">
        <f t="shared" si="37"/>
        <v>1</v>
      </c>
    </row>
    <row r="432" spans="1:5" ht="12.75">
      <c r="A432" s="198">
        <v>1.2700000000001</v>
      </c>
      <c r="B432" s="99">
        <f t="shared" si="39"/>
        <v>543.11600526505</v>
      </c>
      <c r="C432" s="103">
        <f t="shared" si="40"/>
        <v>0.10204231507480133</v>
      </c>
      <c r="D432" s="102">
        <f t="shared" si="36"/>
        <v>0.8979576849251987</v>
      </c>
      <c r="E432" s="105">
        <f t="shared" si="37"/>
        <v>1</v>
      </c>
    </row>
    <row r="433" spans="1:5" ht="12.75">
      <c r="A433" s="198">
        <v>1.2800000000001</v>
      </c>
      <c r="B433" s="99">
        <f t="shared" si="39"/>
        <v>544.847148650382</v>
      </c>
      <c r="C433" s="103">
        <f t="shared" si="40"/>
        <v>0.10027256795442452</v>
      </c>
      <c r="D433" s="102">
        <f t="shared" si="36"/>
        <v>0.8997274320455755</v>
      </c>
      <c r="E433" s="105">
        <f t="shared" si="37"/>
        <v>1</v>
      </c>
    </row>
    <row r="434" spans="1:5" ht="12.75">
      <c r="A434" s="198">
        <v>1.2900000000001</v>
      </c>
      <c r="B434" s="99">
        <f t="shared" si="39"/>
        <v>546.5838099313229</v>
      </c>
      <c r="C434" s="103">
        <f t="shared" si="40"/>
        <v>0.09852532904973044</v>
      </c>
      <c r="D434" s="102">
        <f t="shared" si="36"/>
        <v>0.9014746709502696</v>
      </c>
      <c r="E434" s="105">
        <f t="shared" si="37"/>
        <v>1</v>
      </c>
    </row>
    <row r="435" spans="1:5" ht="12.75">
      <c r="A435" s="198">
        <v>1.3000000000001</v>
      </c>
      <c r="B435" s="99">
        <f t="shared" si="39"/>
        <v>548.3260066957704</v>
      </c>
      <c r="C435" s="103">
        <f t="shared" si="40"/>
        <v>0.0968004845855932</v>
      </c>
      <c r="D435" s="102">
        <f t="shared" si="36"/>
        <v>0.9031995154144068</v>
      </c>
      <c r="E435" s="105">
        <f t="shared" si="37"/>
        <v>1</v>
      </c>
    </row>
    <row r="436" spans="1:5" ht="12.75">
      <c r="A436" s="198">
        <v>1.3100000000001</v>
      </c>
      <c r="B436" s="99">
        <f t="shared" si="39"/>
        <v>550.0737565876809</v>
      </c>
      <c r="C436" s="103">
        <f t="shared" si="40"/>
        <v>0.09509791779522214</v>
      </c>
      <c r="D436" s="102">
        <f t="shared" si="36"/>
        <v>0.9049020822047779</v>
      </c>
      <c r="E436" s="105">
        <f t="shared" si="37"/>
        <v>1</v>
      </c>
    </row>
    <row r="437" spans="1:5" ht="12.75">
      <c r="A437" s="198">
        <v>1.3200000000001</v>
      </c>
      <c r="B437" s="99">
        <f t="shared" si="39"/>
        <v>551.8270773072512</v>
      </c>
      <c r="C437" s="103">
        <f t="shared" si="40"/>
        <v>0.09341750899345513</v>
      </c>
      <c r="D437" s="102">
        <f t="shared" si="36"/>
        <v>0.9065824910065449</v>
      </c>
      <c r="E437" s="105">
        <f t="shared" si="37"/>
        <v>1</v>
      </c>
    </row>
    <row r="438" spans="1:5" ht="12.75">
      <c r="A438" s="198">
        <v>1.3300000000001</v>
      </c>
      <c r="B438" s="99">
        <f t="shared" si="39"/>
        <v>553.5859866110956</v>
      </c>
      <c r="C438" s="103">
        <f t="shared" si="40"/>
        <v>0.09175913565026439</v>
      </c>
      <c r="D438" s="102">
        <f t="shared" si="36"/>
        <v>0.9082408643497356</v>
      </c>
      <c r="E438" s="105">
        <f t="shared" si="37"/>
        <v>1</v>
      </c>
    </row>
    <row r="439" spans="1:5" ht="12.75">
      <c r="A439" s="198">
        <v>1.3400000000001</v>
      </c>
      <c r="B439" s="99">
        <f t="shared" si="39"/>
        <v>555.3505023124264</v>
      </c>
      <c r="C439" s="103">
        <f t="shared" si="40"/>
        <v>0.09012267246443617</v>
      </c>
      <c r="D439" s="102">
        <f t="shared" si="36"/>
        <v>0.9098773275355638</v>
      </c>
      <c r="E439" s="105">
        <f t="shared" si="37"/>
        <v>1</v>
      </c>
    </row>
    <row r="440" spans="1:5" ht="12.75">
      <c r="A440" s="198">
        <v>1.3500000000001</v>
      </c>
      <c r="B440" s="99">
        <f t="shared" si="39"/>
        <v>557.1206422812343</v>
      </c>
      <c r="C440" s="103">
        <f t="shared" si="40"/>
        <v>0.08850799143738597</v>
      </c>
      <c r="D440" s="102">
        <f t="shared" si="36"/>
        <v>0.911492008562614</v>
      </c>
      <c r="E440" s="105">
        <f t="shared" si="37"/>
        <v>1</v>
      </c>
    </row>
    <row r="441" spans="1:5" ht="12.75">
      <c r="A441" s="198">
        <v>1.3600000000001</v>
      </c>
      <c r="B441" s="99">
        <f t="shared" si="39"/>
        <v>558.8964244444696</v>
      </c>
      <c r="C441" s="103">
        <f t="shared" si="40"/>
        <v>0.08691496194706916</v>
      </c>
      <c r="D441" s="102">
        <f t="shared" si="36"/>
        <v>0.9130850380529308</v>
      </c>
      <c r="E441" s="105">
        <f t="shared" si="37"/>
        <v>1</v>
      </c>
    </row>
    <row r="442" spans="1:5" ht="12.75">
      <c r="A442" s="198">
        <v>1.3700000000001</v>
      </c>
      <c r="B442" s="99">
        <f t="shared" si="39"/>
        <v>560.6778667862224</v>
      </c>
      <c r="C442" s="103">
        <f t="shared" si="40"/>
        <v>0.08534345082195138</v>
      </c>
      <c r="D442" s="102">
        <f t="shared" si="36"/>
        <v>0.9146565491780486</v>
      </c>
      <c r="E442" s="105">
        <f t="shared" si="37"/>
        <v>1</v>
      </c>
    </row>
    <row r="443" spans="1:5" ht="12.75">
      <c r="A443" s="198">
        <v>1.3800000000001</v>
      </c>
      <c r="B443" s="99">
        <f t="shared" si="39"/>
        <v>562.4649873479066</v>
      </c>
      <c r="C443" s="103">
        <f t="shared" si="40"/>
        <v>0.08379332241499882</v>
      </c>
      <c r="D443" s="102">
        <f t="shared" si="36"/>
        <v>0.9162066775850012</v>
      </c>
      <c r="E443" s="105">
        <f t="shared" si="37"/>
        <v>1</v>
      </c>
    </row>
    <row r="444" spans="1:5" ht="12.75">
      <c r="A444" s="198">
        <v>1.3900000000001</v>
      </c>
      <c r="B444" s="99">
        <f t="shared" si="39"/>
        <v>564.2578042284421</v>
      </c>
      <c r="C444" s="103">
        <f t="shared" si="40"/>
        <v>0.08226443867765376</v>
      </c>
      <c r="D444" s="102">
        <f t="shared" si="36"/>
        <v>0.9177355613223462</v>
      </c>
      <c r="E444" s="105">
        <f t="shared" si="37"/>
        <v>1</v>
      </c>
    </row>
    <row r="445" spans="1:5" ht="12.75">
      <c r="A445" s="198">
        <v>1.4000000000001</v>
      </c>
      <c r="B445" s="99">
        <f t="shared" si="39"/>
        <v>566.0563355844371</v>
      </c>
      <c r="C445" s="103">
        <f t="shared" si="40"/>
        <v>0.08075665923375608</v>
      </c>
      <c r="D445" s="102">
        <f t="shared" si="36"/>
        <v>0.9192433407662439</v>
      </c>
      <c r="E445" s="105">
        <f t="shared" si="37"/>
        <v>1</v>
      </c>
    </row>
    <row r="446" spans="1:5" ht="12.75">
      <c r="A446" s="198">
        <v>1.4100000000001</v>
      </c>
      <c r="B446" s="99">
        <f t="shared" si="39"/>
        <v>567.8605996303734</v>
      </c>
      <c r="C446" s="103">
        <f t="shared" si="40"/>
        <v>0.07926984145337757</v>
      </c>
      <c r="D446" s="102">
        <f t="shared" si="36"/>
        <v>0.9207301585466224</v>
      </c>
      <c r="E446" s="105">
        <f t="shared" si="37"/>
        <v>1</v>
      </c>
    </row>
    <row r="447" spans="1:5" ht="12.75">
      <c r="A447" s="198">
        <v>1.4200000000001</v>
      </c>
      <c r="B447" s="99">
        <f t="shared" si="39"/>
        <v>569.67061463879</v>
      </c>
      <c r="C447" s="103">
        <f t="shared" si="40"/>
        <v>0.07780384052653178</v>
      </c>
      <c r="D447" s="102">
        <f t="shared" si="36"/>
        <v>0.9221961594734682</v>
      </c>
      <c r="E447" s="105">
        <f t="shared" si="37"/>
        <v>1</v>
      </c>
    </row>
    <row r="448" spans="1:5" ht="12.75">
      <c r="A448" s="198">
        <v>1.4300000000001</v>
      </c>
      <c r="B448" s="99">
        <f t="shared" si="39"/>
        <v>571.4863989404672</v>
      </c>
      <c r="C448" s="103">
        <f t="shared" si="40"/>
        <v>0.07635850953672474</v>
      </c>
      <c r="D448" s="102">
        <f t="shared" si="36"/>
        <v>0.9236414904632753</v>
      </c>
      <c r="E448" s="105">
        <f t="shared" si="37"/>
        <v>1</v>
      </c>
    </row>
    <row r="449" spans="1:5" ht="12.75">
      <c r="A449" s="198">
        <v>1.4400000000001</v>
      </c>
      <c r="B449" s="99">
        <f t="shared" si="39"/>
        <v>573.3079709246148</v>
      </c>
      <c r="C449" s="103">
        <f t="shared" si="40"/>
        <v>0.07493369953431284</v>
      </c>
      <c r="D449" s="102">
        <f t="shared" si="36"/>
        <v>0.9250663004656872</v>
      </c>
      <c r="E449" s="105">
        <f t="shared" si="37"/>
        <v>1</v>
      </c>
    </row>
    <row r="450" spans="1:5" ht="12.75">
      <c r="A450" s="198">
        <v>1.4500000000001</v>
      </c>
      <c r="B450" s="99">
        <f t="shared" si="39"/>
        <v>575.1353490390563</v>
      </c>
      <c r="C450" s="103">
        <f t="shared" si="40"/>
        <v>0.07352925960963441</v>
      </c>
      <c r="D450" s="102">
        <f t="shared" si="36"/>
        <v>0.9264707403903656</v>
      </c>
      <c r="E450" s="105">
        <f t="shared" si="37"/>
        <v>1</v>
      </c>
    </row>
    <row r="451" spans="1:5" ht="12.75">
      <c r="A451" s="198">
        <v>1.4600000000001</v>
      </c>
      <c r="B451" s="99">
        <f t="shared" si="39"/>
        <v>576.9685517904163</v>
      </c>
      <c r="C451" s="103">
        <f t="shared" si="40"/>
        <v>0.07214503696588004</v>
      </c>
      <c r="D451" s="102">
        <f t="shared" si="36"/>
        <v>0.92785496303412</v>
      </c>
      <c r="E451" s="105">
        <f t="shared" si="37"/>
        <v>1</v>
      </c>
    </row>
    <row r="452" spans="1:5" ht="12.75">
      <c r="A452" s="198">
        <v>1.4700000000001</v>
      </c>
      <c r="B452" s="99">
        <f t="shared" si="39"/>
        <v>578.807597744308</v>
      </c>
      <c r="C452" s="103">
        <f t="shared" si="40"/>
        <v>0.07078087699167201</v>
      </c>
      <c r="D452" s="102">
        <f t="shared" si="36"/>
        <v>0.929219123008328</v>
      </c>
      <c r="E452" s="105">
        <f t="shared" si="37"/>
        <v>1</v>
      </c>
    </row>
    <row r="453" spans="1:5" ht="12.75">
      <c r="A453" s="198">
        <v>1.4800000000001</v>
      </c>
      <c r="B453" s="99">
        <f t="shared" si="39"/>
        <v>580.6525055255217</v>
      </c>
      <c r="C453" s="103">
        <f t="shared" si="40"/>
        <v>0.06943662333331835</v>
      </c>
      <c r="D453" s="102">
        <f aca="true" t="shared" si="42" ref="D453:D516">1-C453</f>
        <v>0.9305633766666817</v>
      </c>
      <c r="E453" s="105">
        <f aca="true" t="shared" si="43" ref="E453:E516">$P$3</f>
        <v>1</v>
      </c>
    </row>
    <row r="454" spans="1:5" ht="12.75">
      <c r="A454" s="198">
        <v>1.4900000000001</v>
      </c>
      <c r="B454" s="99">
        <f aca="true" t="shared" si="44" ref="B454:B517">EXP(A454*SQRT($H$10)+SUMPRODUCT($H$20:$H$39,$N$20:$N$39))</f>
        <v>582.5032938182114</v>
      </c>
      <c r="C454" s="103">
        <f aca="true" t="shared" si="45" ref="C454:C517">1-(NORMDIST(A454*SQRT($H$10),0,SQRT($H$10),TRUE))</f>
        <v>0.06811211796671235</v>
      </c>
      <c r="D454" s="102">
        <f t="shared" si="42"/>
        <v>0.9318878820332877</v>
      </c>
      <c r="E454" s="105">
        <f t="shared" si="43"/>
        <v>1</v>
      </c>
    </row>
    <row r="455" spans="1:5" ht="12.75">
      <c r="A455" s="198">
        <v>1.5000000000001</v>
      </c>
      <c r="B455" s="99">
        <f t="shared" si="44"/>
        <v>584.3599813660869</v>
      </c>
      <c r="C455" s="103">
        <f t="shared" si="45"/>
        <v>0.0668072012688451</v>
      </c>
      <c r="D455" s="102">
        <f t="shared" si="42"/>
        <v>0.9331927987311549</v>
      </c>
      <c r="E455" s="105">
        <f t="shared" si="43"/>
        <v>1</v>
      </c>
    </row>
    <row r="456" spans="1:5" ht="12.75">
      <c r="A456" s="198">
        <v>1.5100000000001</v>
      </c>
      <c r="B456" s="99">
        <f t="shared" si="44"/>
        <v>586.2225869726017</v>
      </c>
      <c r="C456" s="103">
        <f t="shared" si="45"/>
        <v>0.06552171208890367</v>
      </c>
      <c r="D456" s="102">
        <f t="shared" si="42"/>
        <v>0.9344782879110963</v>
      </c>
      <c r="E456" s="105">
        <f t="shared" si="43"/>
        <v>1</v>
      </c>
    </row>
    <row r="457" spans="1:5" ht="12.75">
      <c r="A457" s="198">
        <v>1.5200000000001</v>
      </c>
      <c r="B457" s="99">
        <f t="shared" si="44"/>
        <v>588.0911295011441</v>
      </c>
      <c r="C457" s="103">
        <f t="shared" si="45"/>
        <v>0.06425548781892321</v>
      </c>
      <c r="D457" s="102">
        <f t="shared" si="42"/>
        <v>0.9357445121810768</v>
      </c>
      <c r="E457" s="105">
        <f t="shared" si="43"/>
        <v>1</v>
      </c>
    </row>
    <row r="458" spans="1:5" ht="12.75">
      <c r="A458" s="198">
        <v>1.5300000000001</v>
      </c>
      <c r="B458" s="99">
        <f t="shared" si="44"/>
        <v>589.965627875228</v>
      </c>
      <c r="C458" s="103">
        <f t="shared" si="45"/>
        <v>0.06300836446396607</v>
      </c>
      <c r="D458" s="102">
        <f t="shared" si="42"/>
        <v>0.9369916355360339</v>
      </c>
      <c r="E458" s="105">
        <f t="shared" si="43"/>
        <v>1</v>
      </c>
    </row>
    <row r="459" spans="1:5" ht="12.75">
      <c r="A459" s="198">
        <v>1.5400000000001</v>
      </c>
      <c r="B459" s="99">
        <f t="shared" si="44"/>
        <v>591.8461010786848</v>
      </c>
      <c r="C459" s="103">
        <f t="shared" si="45"/>
        <v>0.061780176711799695</v>
      </c>
      <c r="D459" s="102">
        <f t="shared" si="42"/>
        <v>0.9382198232882003</v>
      </c>
      <c r="E459" s="105">
        <f t="shared" si="43"/>
        <v>1</v>
      </c>
    </row>
    <row r="460" spans="1:5" ht="12.75">
      <c r="A460" s="198">
        <v>1.5500000000001</v>
      </c>
      <c r="B460" s="99">
        <f t="shared" si="44"/>
        <v>593.7325681558558</v>
      </c>
      <c r="C460" s="103">
        <f t="shared" si="45"/>
        <v>0.06057075800204703</v>
      </c>
      <c r="D460" s="102">
        <f t="shared" si="42"/>
        <v>0.939429241997953</v>
      </c>
      <c r="E460" s="105">
        <f t="shared" si="43"/>
        <v>1</v>
      </c>
    </row>
    <row r="461" spans="1:5" ht="12.75">
      <c r="A461" s="198">
        <v>1.56000000000011</v>
      </c>
      <c r="B461" s="99">
        <f t="shared" si="44"/>
        <v>595.6250482117849</v>
      </c>
      <c r="C461" s="103">
        <f t="shared" si="45"/>
        <v>0.05937994059478002</v>
      </c>
      <c r="D461" s="102">
        <f t="shared" si="42"/>
        <v>0.94062005940522</v>
      </c>
      <c r="E461" s="105">
        <f t="shared" si="43"/>
        <v>1</v>
      </c>
    </row>
    <row r="462" spans="1:5" ht="12.75">
      <c r="A462" s="198">
        <v>1.57000000000011</v>
      </c>
      <c r="B462" s="99">
        <f t="shared" si="44"/>
        <v>597.523560412409</v>
      </c>
      <c r="C462" s="103">
        <f t="shared" si="45"/>
        <v>0.05820755563854019</v>
      </c>
      <c r="D462" s="102">
        <f t="shared" si="42"/>
        <v>0.9417924443614598</v>
      </c>
      <c r="E462" s="105">
        <f t="shared" si="43"/>
        <v>1</v>
      </c>
    </row>
    <row r="463" spans="1:5" ht="12.75">
      <c r="A463" s="198">
        <v>1.58000000000011</v>
      </c>
      <c r="B463" s="99">
        <f t="shared" si="44"/>
        <v>599.4281239847593</v>
      </c>
      <c r="C463" s="103">
        <f t="shared" si="45"/>
        <v>0.0570534332377417</v>
      </c>
      <c r="D463" s="102">
        <f t="shared" si="42"/>
        <v>0.9429465667622583</v>
      </c>
      <c r="E463" s="105">
        <f t="shared" si="43"/>
        <v>1</v>
      </c>
    </row>
    <row r="464" spans="1:5" ht="12.75">
      <c r="A464" s="198">
        <v>1.59000000000011</v>
      </c>
      <c r="B464" s="99">
        <f t="shared" si="44"/>
        <v>601.3387582171489</v>
      </c>
      <c r="C464" s="103">
        <f t="shared" si="45"/>
        <v>0.05591740251945698</v>
      </c>
      <c r="D464" s="102">
        <f t="shared" si="42"/>
        <v>0.944082597480543</v>
      </c>
      <c r="E464" s="105">
        <f t="shared" si="43"/>
        <v>1</v>
      </c>
    </row>
    <row r="465" spans="1:5" ht="12.75">
      <c r="A465" s="198">
        <v>1.60000000000011</v>
      </c>
      <c r="B465" s="99">
        <f t="shared" si="44"/>
        <v>603.2554824593728</v>
      </c>
      <c r="C465" s="103">
        <f t="shared" si="45"/>
        <v>0.05479929169954578</v>
      </c>
      <c r="D465" s="102">
        <f t="shared" si="42"/>
        <v>0.9452007083004542</v>
      </c>
      <c r="E465" s="105">
        <f t="shared" si="43"/>
        <v>1</v>
      </c>
    </row>
    <row r="466" spans="1:5" ht="12.75">
      <c r="A466" s="198">
        <v>1.61000000000011</v>
      </c>
      <c r="B466" s="99">
        <f t="shared" si="44"/>
        <v>605.1783161229014</v>
      </c>
      <c r="C466" s="103">
        <f t="shared" si="45"/>
        <v>0.05369892814810773</v>
      </c>
      <c r="D466" s="102">
        <f t="shared" si="42"/>
        <v>0.9463010718518923</v>
      </c>
      <c r="E466" s="105">
        <f t="shared" si="43"/>
        <v>1</v>
      </c>
    </row>
    <row r="467" spans="1:5" ht="12.75">
      <c r="A467" s="198">
        <v>1.62000000000011</v>
      </c>
      <c r="B467" s="99">
        <f t="shared" si="44"/>
        <v>607.1072786810776</v>
      </c>
      <c r="C467" s="103">
        <f t="shared" si="45"/>
        <v>0.05261613845424029</v>
      </c>
      <c r="D467" s="102">
        <f t="shared" si="42"/>
        <v>0.9473838615457597</v>
      </c>
      <c r="E467" s="105">
        <f t="shared" si="43"/>
        <v>1</v>
      </c>
    </row>
    <row r="468" spans="1:5" ht="12.75">
      <c r="A468" s="198">
        <v>1.63000000000011</v>
      </c>
      <c r="B468" s="99">
        <f t="shared" si="44"/>
        <v>609.0423896693148</v>
      </c>
      <c r="C468" s="103">
        <f t="shared" si="45"/>
        <v>0.05155074849007768</v>
      </c>
      <c r="D468" s="102">
        <f t="shared" si="42"/>
        <v>0.9484492515099223</v>
      </c>
      <c r="E468" s="105">
        <f t="shared" si="43"/>
        <v>1</v>
      </c>
    </row>
    <row r="469" spans="1:5" ht="12.75">
      <c r="A469" s="198">
        <v>1.64000000000011</v>
      </c>
      <c r="B469" s="99">
        <f t="shared" si="44"/>
        <v>610.9836686852927</v>
      </c>
      <c r="C469" s="103">
        <f t="shared" si="45"/>
        <v>0.05050258347409231</v>
      </c>
      <c r="D469" s="102">
        <f t="shared" si="42"/>
        <v>0.9494974165259077</v>
      </c>
      <c r="E469" s="105">
        <f t="shared" si="43"/>
        <v>1</v>
      </c>
    </row>
    <row r="470" spans="1:5" ht="12.75">
      <c r="A470" s="198">
        <v>1.65000000000011</v>
      </c>
      <c r="B470" s="99">
        <f t="shared" si="44"/>
        <v>612.9311353891587</v>
      </c>
      <c r="C470" s="103">
        <f t="shared" si="45"/>
        <v>0.04947146803363678</v>
      </c>
      <c r="D470" s="102">
        <f t="shared" si="42"/>
        <v>0.9505285319663632</v>
      </c>
      <c r="E470" s="105">
        <f t="shared" si="43"/>
        <v>1</v>
      </c>
    </row>
    <row r="471" spans="1:5" ht="12.75">
      <c r="A471" s="198">
        <v>1.66000000000011</v>
      </c>
      <c r="B471" s="99">
        <f t="shared" si="44"/>
        <v>614.884809503725</v>
      </c>
      <c r="C471" s="103">
        <f t="shared" si="45"/>
        <v>0.048457226266711784</v>
      </c>
      <c r="D471" s="102">
        <f t="shared" si="42"/>
        <v>0.9515427737332882</v>
      </c>
      <c r="E471" s="105">
        <f t="shared" si="43"/>
        <v>1</v>
      </c>
    </row>
    <row r="472" spans="1:5" ht="12.75">
      <c r="A472" s="198">
        <v>1.67000000000011</v>
      </c>
      <c r="B472" s="99">
        <f t="shared" si="44"/>
        <v>616.8447108146687</v>
      </c>
      <c r="C472" s="103">
        <f t="shared" si="45"/>
        <v>0.04745968180293647</v>
      </c>
      <c r="D472" s="102">
        <f t="shared" si="42"/>
        <v>0.9525403181970635</v>
      </c>
      <c r="E472" s="105">
        <f t="shared" si="43"/>
        <v>1</v>
      </c>
    </row>
    <row r="473" spans="1:5" ht="12.75">
      <c r="A473" s="198">
        <v>1.68000000000011</v>
      </c>
      <c r="B473" s="99">
        <f t="shared" si="44"/>
        <v>618.8108591707324</v>
      </c>
      <c r="C473" s="103">
        <f t="shared" si="45"/>
        <v>0.046478657863709305</v>
      </c>
      <c r="D473" s="102">
        <f t="shared" si="42"/>
        <v>0.9535213421362907</v>
      </c>
      <c r="E473" s="105">
        <f t="shared" si="43"/>
        <v>1</v>
      </c>
    </row>
    <row r="474" spans="1:5" ht="12.75">
      <c r="A474" s="198">
        <v>1.69000000000011</v>
      </c>
      <c r="B474" s="99">
        <f t="shared" si="44"/>
        <v>620.7832744839254</v>
      </c>
      <c r="C474" s="103">
        <f t="shared" si="45"/>
        <v>0.04551397732153928</v>
      </c>
      <c r="D474" s="102">
        <f t="shared" si="42"/>
        <v>0.9544860226784607</v>
      </c>
      <c r="E474" s="105">
        <f t="shared" si="43"/>
        <v>1</v>
      </c>
    </row>
    <row r="475" spans="1:5" ht="12.75">
      <c r="A475" s="198">
        <v>1.70000000000011</v>
      </c>
      <c r="B475" s="99">
        <f t="shared" si="44"/>
        <v>622.7619767297255</v>
      </c>
      <c r="C475" s="103">
        <f t="shared" si="45"/>
        <v>0.04456546275853268</v>
      </c>
      <c r="D475" s="102">
        <f t="shared" si="42"/>
        <v>0.9554345372414673</v>
      </c>
      <c r="E475" s="105">
        <f t="shared" si="43"/>
        <v>1</v>
      </c>
    </row>
    <row r="476" spans="1:5" ht="12.75">
      <c r="A476" s="198">
        <v>1.71000000000011</v>
      </c>
      <c r="B476" s="99">
        <f t="shared" si="44"/>
        <v>624.7469859472789</v>
      </c>
      <c r="C476" s="103">
        <f t="shared" si="45"/>
        <v>0.04363293652402178</v>
      </c>
      <c r="D476" s="102">
        <f t="shared" si="42"/>
        <v>0.9563670634759782</v>
      </c>
      <c r="E476" s="105">
        <f t="shared" si="43"/>
        <v>1</v>
      </c>
    </row>
    <row r="477" spans="1:5" ht="12.75">
      <c r="A477" s="198">
        <v>1.72000000000011</v>
      </c>
      <c r="B477" s="99">
        <f t="shared" si="44"/>
        <v>626.7383222396072</v>
      </c>
      <c r="C477" s="103">
        <f t="shared" si="45"/>
        <v>0.04271622079131898</v>
      </c>
      <c r="D477" s="102">
        <f t="shared" si="42"/>
        <v>0.957283779208681</v>
      </c>
      <c r="E477" s="105">
        <f t="shared" si="43"/>
        <v>1</v>
      </c>
    </row>
    <row r="478" spans="1:5" ht="12.75">
      <c r="A478" s="198">
        <v>1.73000000000011</v>
      </c>
      <c r="B478" s="99">
        <f t="shared" si="44"/>
        <v>628.7360057738084</v>
      </c>
      <c r="C478" s="103">
        <f t="shared" si="45"/>
        <v>0.04181513761358513</v>
      </c>
      <c r="D478" s="102">
        <f t="shared" si="42"/>
        <v>0.9581848623864149</v>
      </c>
      <c r="E478" s="105">
        <f t="shared" si="43"/>
        <v>1</v>
      </c>
    </row>
    <row r="479" spans="1:5" ht="12.75">
      <c r="A479" s="198">
        <v>1.74000000000011</v>
      </c>
      <c r="B479" s="99">
        <f t="shared" si="44"/>
        <v>630.7400567812616</v>
      </c>
      <c r="C479" s="103">
        <f t="shared" si="45"/>
        <v>0.04092950897879777</v>
      </c>
      <c r="D479" s="102">
        <f t="shared" si="42"/>
        <v>0.9590704910212022</v>
      </c>
      <c r="E479" s="105">
        <f t="shared" si="43"/>
        <v>1</v>
      </c>
    </row>
    <row r="480" spans="1:5" ht="12.75">
      <c r="A480" s="198">
        <v>1.75000000000011</v>
      </c>
      <c r="B480" s="99">
        <f t="shared" si="44"/>
        <v>632.7504955578319</v>
      </c>
      <c r="C480" s="103">
        <f t="shared" si="45"/>
        <v>0.040059156863807566</v>
      </c>
      <c r="D480" s="102">
        <f t="shared" si="42"/>
        <v>0.9599408431361924</v>
      </c>
      <c r="E480" s="105">
        <f t="shared" si="43"/>
        <v>1</v>
      </c>
    </row>
    <row r="481" spans="1:5" ht="12.75">
      <c r="A481" s="198">
        <v>1.76000000000011</v>
      </c>
      <c r="B481" s="99">
        <f t="shared" si="44"/>
        <v>634.7673424640765</v>
      </c>
      <c r="C481" s="103">
        <f t="shared" si="45"/>
        <v>0.03920390328747336</v>
      </c>
      <c r="D481" s="102">
        <f t="shared" si="42"/>
        <v>0.9607960967125266</v>
      </c>
      <c r="E481" s="105">
        <f t="shared" si="43"/>
        <v>1</v>
      </c>
    </row>
    <row r="482" spans="1:5" ht="12.75">
      <c r="A482" s="198">
        <v>1.77000000000011</v>
      </c>
      <c r="B482" s="99">
        <f t="shared" si="44"/>
        <v>636.7906179254489</v>
      </c>
      <c r="C482" s="103">
        <f t="shared" si="45"/>
        <v>0.03836357036286209</v>
      </c>
      <c r="D482" s="102">
        <f t="shared" si="42"/>
        <v>0.9616364296371379</v>
      </c>
      <c r="E482" s="105">
        <f t="shared" si="43"/>
        <v>1</v>
      </c>
    </row>
    <row r="483" spans="1:5" ht="12.75">
      <c r="A483" s="198">
        <v>1.78000000000011</v>
      </c>
      <c r="B483" s="99">
        <f t="shared" si="44"/>
        <v>638.8203424325092</v>
      </c>
      <c r="C483" s="103">
        <f t="shared" si="45"/>
        <v>0.03753798034850775</v>
      </c>
      <c r="D483" s="102">
        <f t="shared" si="42"/>
        <v>0.9624620196514923</v>
      </c>
      <c r="E483" s="105">
        <f t="shared" si="43"/>
        <v>1</v>
      </c>
    </row>
    <row r="484" spans="1:5" ht="12.75">
      <c r="A484" s="198">
        <v>1.79000000000011</v>
      </c>
      <c r="B484" s="99">
        <f t="shared" si="44"/>
        <v>640.8565365411284</v>
      </c>
      <c r="C484" s="103">
        <f t="shared" si="45"/>
        <v>0.03672695569871742</v>
      </c>
      <c r="D484" s="102">
        <f t="shared" si="42"/>
        <v>0.9632730443012826</v>
      </c>
      <c r="E484" s="105">
        <f t="shared" si="43"/>
        <v>1</v>
      </c>
    </row>
    <row r="485" spans="1:5" ht="12.75">
      <c r="A485" s="198">
        <v>1.80000000000011</v>
      </c>
      <c r="B485" s="99">
        <f t="shared" si="44"/>
        <v>642.8992208726986</v>
      </c>
      <c r="C485" s="103">
        <f t="shared" si="45"/>
        <v>0.03593031911291711</v>
      </c>
      <c r="D485" s="102">
        <f t="shared" si="42"/>
        <v>0.9640696808870829</v>
      </c>
      <c r="E485" s="105">
        <f t="shared" si="43"/>
        <v>1</v>
      </c>
    </row>
    <row r="486" spans="1:5" ht="12.75">
      <c r="A486" s="198">
        <v>1.81000000000011</v>
      </c>
      <c r="B486" s="99">
        <f t="shared" si="44"/>
        <v>644.9484161143407</v>
      </c>
      <c r="C486" s="103">
        <f t="shared" si="45"/>
        <v>0.035147893584030254</v>
      </c>
      <c r="D486" s="102">
        <f t="shared" si="42"/>
        <v>0.9648521064159697</v>
      </c>
      <c r="E486" s="105">
        <f t="shared" si="43"/>
        <v>1</v>
      </c>
    </row>
    <row r="487" spans="1:5" ht="12.75">
      <c r="A487" s="198">
        <v>1.82000000000011</v>
      </c>
      <c r="B487" s="99">
        <f t="shared" si="44"/>
        <v>647.0041430191146</v>
      </c>
      <c r="C487" s="103">
        <f t="shared" si="45"/>
        <v>0.034379502445881616</v>
      </c>
      <c r="D487" s="102">
        <f t="shared" si="42"/>
        <v>0.9656204975541184</v>
      </c>
      <c r="E487" s="105">
        <f t="shared" si="43"/>
        <v>1</v>
      </c>
    </row>
    <row r="488" spans="1:5" ht="12.75">
      <c r="A488" s="198">
        <v>1.83000000000011</v>
      </c>
      <c r="B488" s="99">
        <f t="shared" si="44"/>
        <v>649.0664224062293</v>
      </c>
      <c r="C488" s="103">
        <f t="shared" si="45"/>
        <v>0.03362496941962012</v>
      </c>
      <c r="D488" s="102">
        <f t="shared" si="42"/>
        <v>0.9663750305803799</v>
      </c>
      <c r="E488" s="105">
        <f t="shared" si="43"/>
        <v>1</v>
      </c>
    </row>
    <row r="489" spans="1:5" ht="12.75">
      <c r="A489" s="198">
        <v>1.84000000000011</v>
      </c>
      <c r="B489" s="99">
        <f t="shared" si="44"/>
        <v>651.1352751612523</v>
      </c>
      <c r="C489" s="103">
        <f t="shared" si="45"/>
        <v>0.03288411865915586</v>
      </c>
      <c r="D489" s="102">
        <f t="shared" si="42"/>
        <v>0.9671158813408441</v>
      </c>
      <c r="E489" s="105">
        <f t="shared" si="43"/>
        <v>1</v>
      </c>
    </row>
    <row r="490" spans="1:5" ht="12.75">
      <c r="A490" s="198">
        <v>1.85000000000011</v>
      </c>
      <c r="B490" s="99">
        <f t="shared" si="44"/>
        <v>653.2107222363235</v>
      </c>
      <c r="C490" s="103">
        <f t="shared" si="45"/>
        <v>0.03215677479560575</v>
      </c>
      <c r="D490" s="102">
        <f t="shared" si="42"/>
        <v>0.9678432252043943</v>
      </c>
      <c r="E490" s="105">
        <f t="shared" si="43"/>
        <v>1</v>
      </c>
    </row>
    <row r="491" spans="1:5" ht="12.75">
      <c r="A491" s="198">
        <v>1.86000000000011</v>
      </c>
      <c r="B491" s="99">
        <f t="shared" si="44"/>
        <v>655.292784650366</v>
      </c>
      <c r="C491" s="103">
        <f t="shared" si="45"/>
        <v>0.03144276298074489</v>
      </c>
      <c r="D491" s="102">
        <f t="shared" si="42"/>
        <v>0.9685572370192551</v>
      </c>
      <c r="E491" s="105">
        <f t="shared" si="43"/>
        <v>1</v>
      </c>
    </row>
    <row r="492" spans="1:5" ht="12.75">
      <c r="A492" s="198">
        <v>1.87000000000011</v>
      </c>
      <c r="B492" s="99">
        <f t="shared" si="44"/>
        <v>657.3814834892994</v>
      </c>
      <c r="C492" s="103">
        <f t="shared" si="45"/>
        <v>0.030741908929458273</v>
      </c>
      <c r="D492" s="102">
        <f t="shared" si="42"/>
        <v>0.9692580910705417</v>
      </c>
      <c r="E492" s="105">
        <f t="shared" si="43"/>
        <v>1</v>
      </c>
    </row>
    <row r="493" spans="1:5" ht="12.75">
      <c r="A493" s="198">
        <v>1.88000000000011</v>
      </c>
      <c r="B493" s="99">
        <f t="shared" si="44"/>
        <v>659.4768399062533</v>
      </c>
      <c r="C493" s="103">
        <f t="shared" si="45"/>
        <v>0.030054038961192298</v>
      </c>
      <c r="D493" s="102">
        <f t="shared" si="42"/>
        <v>0.9699459610388077</v>
      </c>
      <c r="E493" s="105">
        <f t="shared" si="43"/>
        <v>1</v>
      </c>
    </row>
    <row r="494" spans="1:5" ht="12.75">
      <c r="A494" s="198">
        <v>1.89000000000011</v>
      </c>
      <c r="B494" s="99">
        <f t="shared" si="44"/>
        <v>661.57887512178</v>
      </c>
      <c r="C494" s="103">
        <f t="shared" si="45"/>
        <v>0.02937898004040207</v>
      </c>
      <c r="D494" s="102">
        <f t="shared" si="42"/>
        <v>0.9706210199595979</v>
      </c>
      <c r="E494" s="105">
        <f t="shared" si="43"/>
        <v>1</v>
      </c>
    </row>
    <row r="495" spans="1:5" ht="12.75">
      <c r="A495" s="198">
        <v>1.90000000000011</v>
      </c>
      <c r="B495" s="99">
        <f t="shared" si="44"/>
        <v>663.6876104240724</v>
      </c>
      <c r="C495" s="103">
        <f t="shared" si="45"/>
        <v>0.028716559815994525</v>
      </c>
      <c r="D495" s="102">
        <f t="shared" si="42"/>
        <v>0.9712834401840055</v>
      </c>
      <c r="E495" s="105">
        <f t="shared" si="43"/>
        <v>1</v>
      </c>
    </row>
    <row r="496" spans="1:5" ht="12.75">
      <c r="A496" s="198">
        <v>1.91000000000011</v>
      </c>
      <c r="B496" s="99">
        <f t="shared" si="44"/>
        <v>665.8030671691773</v>
      </c>
      <c r="C496" s="103">
        <f t="shared" si="45"/>
        <v>0.02806660665976546</v>
      </c>
      <c r="D496" s="102">
        <f t="shared" si="42"/>
        <v>0.9719333933402345</v>
      </c>
      <c r="E496" s="105">
        <f t="shared" si="43"/>
        <v>1</v>
      </c>
    </row>
    <row r="497" spans="1:5" ht="12.75">
      <c r="A497" s="198">
        <v>1.92000000000011</v>
      </c>
      <c r="B497" s="99">
        <f t="shared" si="44"/>
        <v>667.9252667812127</v>
      </c>
      <c r="C497" s="103">
        <f t="shared" si="45"/>
        <v>0.027428949703829808</v>
      </c>
      <c r="D497" s="102">
        <f t="shared" si="42"/>
        <v>0.9725710502961702</v>
      </c>
      <c r="E497" s="105">
        <f t="shared" si="43"/>
        <v>1</v>
      </c>
    </row>
    <row r="498" spans="1:5" ht="12.75">
      <c r="A498" s="198">
        <v>1.93000000000011</v>
      </c>
      <c r="B498" s="99">
        <f t="shared" si="44"/>
        <v>670.054230752584</v>
      </c>
      <c r="C498" s="103">
        <f t="shared" si="45"/>
        <v>0.02680341887704807</v>
      </c>
      <c r="D498" s="102">
        <f t="shared" si="42"/>
        <v>0.9731965811229519</v>
      </c>
      <c r="E498" s="105">
        <f t="shared" si="43"/>
        <v>1</v>
      </c>
    </row>
    <row r="499" spans="1:5" ht="12.75">
      <c r="A499" s="198">
        <v>1.94000000000011</v>
      </c>
      <c r="B499" s="99">
        <f t="shared" si="44"/>
        <v>672.1899806442023</v>
      </c>
      <c r="C499" s="103">
        <f t="shared" si="45"/>
        <v>0.02618984494044596</v>
      </c>
      <c r="D499" s="102">
        <f t="shared" si="42"/>
        <v>0.973810155059554</v>
      </c>
      <c r="E499" s="105">
        <f t="shared" si="43"/>
        <v>1</v>
      </c>
    </row>
    <row r="500" spans="1:5" ht="12.75">
      <c r="A500" s="198">
        <v>1.95000000000011</v>
      </c>
      <c r="B500" s="99">
        <f t="shared" si="44"/>
        <v>674.3325380857033</v>
      </c>
      <c r="C500" s="103">
        <f t="shared" si="45"/>
        <v>0.02558805952163201</v>
      </c>
      <c r="D500" s="102">
        <f t="shared" si="42"/>
        <v>0.974411940478368</v>
      </c>
      <c r="E500" s="105">
        <f t="shared" si="43"/>
        <v>1</v>
      </c>
    </row>
    <row r="501" spans="1:5" ht="12.75">
      <c r="A501" s="198">
        <v>1.96000000000011</v>
      </c>
      <c r="B501" s="99">
        <f t="shared" si="44"/>
        <v>676.4819247756637</v>
      </c>
      <c r="C501" s="103">
        <f t="shared" si="45"/>
        <v>0.024997895148214044</v>
      </c>
      <c r="D501" s="102">
        <f t="shared" si="42"/>
        <v>0.975002104851786</v>
      </c>
      <c r="E501" s="105">
        <f t="shared" si="43"/>
        <v>1</v>
      </c>
    </row>
    <row r="502" spans="1:5" ht="12.75">
      <c r="A502" s="198">
        <v>1.97000000000011</v>
      </c>
      <c r="B502" s="99">
        <f t="shared" si="44"/>
        <v>678.6381624818247</v>
      </c>
      <c r="C502" s="103">
        <f t="shared" si="45"/>
        <v>0.02441918528021625</v>
      </c>
      <c r="D502" s="102">
        <f t="shared" si="42"/>
        <v>0.9755808147197838</v>
      </c>
      <c r="E502" s="105">
        <f t="shared" si="43"/>
        <v>1</v>
      </c>
    </row>
    <row r="503" spans="1:5" ht="12.75">
      <c r="A503" s="198">
        <v>1.98000000000011</v>
      </c>
      <c r="B503" s="99">
        <f t="shared" si="44"/>
        <v>680.8012730413099</v>
      </c>
      <c r="C503" s="103">
        <f t="shared" si="45"/>
        <v>0.02385176434150238</v>
      </c>
      <c r="D503" s="102">
        <f t="shared" si="42"/>
        <v>0.9761482356584976</v>
      </c>
      <c r="E503" s="105">
        <f t="shared" si="43"/>
        <v>1</v>
      </c>
    </row>
    <row r="504" spans="1:5" ht="12.75">
      <c r="A504" s="198">
        <v>1.99000000000012</v>
      </c>
      <c r="B504" s="99">
        <f t="shared" si="44"/>
        <v>682.9712783608496</v>
      </c>
      <c r="C504" s="103">
        <f t="shared" si="45"/>
        <v>0.02329546775020519</v>
      </c>
      <c r="D504" s="102">
        <f t="shared" si="42"/>
        <v>0.9767045322497948</v>
      </c>
      <c r="E504" s="105">
        <f t="shared" si="43"/>
        <v>1</v>
      </c>
    </row>
    <row r="505" spans="1:5" ht="12.75">
      <c r="A505" s="198">
        <v>2.00000000000012</v>
      </c>
      <c r="B505" s="99">
        <f t="shared" si="44"/>
        <v>685.1482004169933</v>
      </c>
      <c r="C505" s="103">
        <f t="shared" si="45"/>
        <v>0.02275013194817277</v>
      </c>
      <c r="D505" s="102">
        <f t="shared" si="42"/>
        <v>0.9772498680518272</v>
      </c>
      <c r="E505" s="105">
        <f t="shared" si="43"/>
        <v>1</v>
      </c>
    </row>
    <row r="506" spans="1:5" ht="12.75">
      <c r="A506" s="198">
        <v>2.01000000000012</v>
      </c>
      <c r="B506" s="99">
        <f t="shared" si="44"/>
        <v>687.3320612563458</v>
      </c>
      <c r="C506" s="103">
        <f t="shared" si="45"/>
        <v>0.022215594429425112</v>
      </c>
      <c r="D506" s="102">
        <f t="shared" si="42"/>
        <v>0.9777844055705749</v>
      </c>
      <c r="E506" s="105">
        <f t="shared" si="43"/>
        <v>1</v>
      </c>
    </row>
    <row r="507" spans="1:5" ht="12.75">
      <c r="A507" s="198">
        <v>2.02000000000012</v>
      </c>
      <c r="B507" s="99">
        <f t="shared" si="44"/>
        <v>689.5228829957822</v>
      </c>
      <c r="C507" s="103">
        <f t="shared" si="45"/>
        <v>0.021691693767640574</v>
      </c>
      <c r="D507" s="102">
        <f t="shared" si="42"/>
        <v>0.9783083062323594</v>
      </c>
      <c r="E507" s="105">
        <f t="shared" si="43"/>
        <v>1</v>
      </c>
    </row>
    <row r="508" spans="1:5" ht="12.75">
      <c r="A508" s="198">
        <v>2.03000000000012</v>
      </c>
      <c r="B508" s="99">
        <f t="shared" si="44"/>
        <v>691.7206878226737</v>
      </c>
      <c r="C508" s="103">
        <f t="shared" si="45"/>
        <v>0.021178269642666114</v>
      </c>
      <c r="D508" s="102">
        <f t="shared" si="42"/>
        <v>0.9788217303573339</v>
      </c>
      <c r="E508" s="105">
        <f t="shared" si="43"/>
        <v>1</v>
      </c>
    </row>
    <row r="509" spans="1:5" ht="12.75">
      <c r="A509" s="198">
        <v>2.04000000000012</v>
      </c>
      <c r="B509" s="99">
        <f t="shared" si="44"/>
        <v>693.9254979951102</v>
      </c>
      <c r="C509" s="103">
        <f t="shared" si="45"/>
        <v>0.02067516286606408</v>
      </c>
      <c r="D509" s="102">
        <f t="shared" si="42"/>
        <v>0.9793248371339359</v>
      </c>
      <c r="E509" s="105">
        <f t="shared" si="43"/>
        <v>1</v>
      </c>
    </row>
    <row r="510" spans="1:5" ht="12.75">
      <c r="A510" s="198">
        <v>2.05000000000012</v>
      </c>
      <c r="B510" s="99">
        <f t="shared" si="44"/>
        <v>696.1373358421299</v>
      </c>
      <c r="C510" s="103">
        <f t="shared" si="45"/>
        <v>0.020182215405698534</v>
      </c>
      <c r="D510" s="102">
        <f t="shared" si="42"/>
        <v>0.9798177845943015</v>
      </c>
      <c r="E510" s="105">
        <f t="shared" si="43"/>
        <v>1</v>
      </c>
    </row>
    <row r="511" spans="1:5" ht="12.75">
      <c r="A511" s="198">
        <v>2.06000000000012</v>
      </c>
      <c r="B511" s="99">
        <f t="shared" si="44"/>
        <v>698.3562237639425</v>
      </c>
      <c r="C511" s="103">
        <f t="shared" si="45"/>
        <v>0.01969927040937114</v>
      </c>
      <c r="D511" s="102">
        <f t="shared" si="42"/>
        <v>0.9803007295906289</v>
      </c>
      <c r="E511" s="105">
        <f t="shared" si="43"/>
        <v>1</v>
      </c>
    </row>
    <row r="512" spans="1:5" ht="12.75">
      <c r="A512" s="198">
        <v>2.07000000000012</v>
      </c>
      <c r="B512" s="99">
        <f t="shared" si="44"/>
        <v>700.5821842321566</v>
      </c>
      <c r="C512" s="103">
        <f t="shared" si="45"/>
        <v>0.019226172227511662</v>
      </c>
      <c r="D512" s="102">
        <f t="shared" si="42"/>
        <v>0.9807738277724883</v>
      </c>
      <c r="E512" s="105">
        <f t="shared" si="43"/>
        <v>1</v>
      </c>
    </row>
    <row r="513" spans="1:5" ht="12.75">
      <c r="A513" s="198">
        <v>2.08000000000012</v>
      </c>
      <c r="B513" s="99">
        <f t="shared" si="44"/>
        <v>702.8152397900075</v>
      </c>
      <c r="C513" s="103">
        <f t="shared" si="45"/>
        <v>0.018762766434932243</v>
      </c>
      <c r="D513" s="102">
        <f t="shared" si="42"/>
        <v>0.9812372335650678</v>
      </c>
      <c r="E513" s="105">
        <f t="shared" si="43"/>
        <v>1</v>
      </c>
    </row>
    <row r="514" spans="1:5" ht="12.75">
      <c r="A514" s="198">
        <v>2.09000000000012</v>
      </c>
      <c r="B514" s="99">
        <f t="shared" si="44"/>
        <v>705.0554130525855</v>
      </c>
      <c r="C514" s="103">
        <f t="shared" si="45"/>
        <v>0.018308899851653515</v>
      </c>
      <c r="D514" s="102">
        <f t="shared" si="42"/>
        <v>0.9816911001483465</v>
      </c>
      <c r="E514" s="105">
        <f t="shared" si="43"/>
        <v>1</v>
      </c>
    </row>
    <row r="515" spans="1:5" ht="12.75">
      <c r="A515" s="198">
        <v>2.10000000000012</v>
      </c>
      <c r="B515" s="99">
        <f t="shared" si="44"/>
        <v>707.3027267070655</v>
      </c>
      <c r="C515" s="103">
        <f t="shared" si="45"/>
        <v>0.017864420562811234</v>
      </c>
      <c r="D515" s="102">
        <f t="shared" si="42"/>
        <v>0.9821355794371888</v>
      </c>
      <c r="E515" s="105">
        <f t="shared" si="43"/>
        <v>1</v>
      </c>
    </row>
    <row r="516" spans="1:5" ht="12.75">
      <c r="A516" s="198">
        <v>2.11000000000012</v>
      </c>
      <c r="B516" s="99">
        <f t="shared" si="44"/>
        <v>709.5572035129344</v>
      </c>
      <c r="C516" s="103">
        <f t="shared" si="45"/>
        <v>0.017429177937651974</v>
      </c>
      <c r="D516" s="102">
        <f t="shared" si="42"/>
        <v>0.982570822062348</v>
      </c>
      <c r="E516" s="105">
        <f t="shared" si="43"/>
        <v>1</v>
      </c>
    </row>
    <row r="517" spans="1:5" ht="12.75">
      <c r="A517" s="198">
        <v>2.12000000000012</v>
      </c>
      <c r="B517" s="99">
        <f t="shared" si="44"/>
        <v>711.8188663022248</v>
      </c>
      <c r="C517" s="103">
        <f t="shared" si="45"/>
        <v>0.017003022647627763</v>
      </c>
      <c r="D517" s="102">
        <f aca="true" t="shared" si="46" ref="D517:D529">1-C517</f>
        <v>0.9829969773523722</v>
      </c>
      <c r="E517" s="105">
        <f aca="true" t="shared" si="47" ref="E517:E529">$P$3</f>
        <v>1</v>
      </c>
    </row>
    <row r="518" spans="1:5" ht="12.75">
      <c r="A518" s="198">
        <v>2.13000000000012</v>
      </c>
      <c r="B518" s="99">
        <f aca="true" t="shared" si="48" ref="B518:B529">EXP(A518*SQRT($H$10)+SUMPRODUCT($H$20:$H$39,$N$20:$N$39))</f>
        <v>714.0877379797447</v>
      </c>
      <c r="C518" s="103">
        <f aca="true" t="shared" si="49" ref="C518:C529">1-(NORMDIST(A518*SQRT($H$10),0,SQRT($H$10),TRUE))</f>
        <v>0.0165858066836001</v>
      </c>
      <c r="D518" s="102">
        <f t="shared" si="46"/>
        <v>0.9834141933163999</v>
      </c>
      <c r="E518" s="105">
        <f t="shared" si="47"/>
        <v>1</v>
      </c>
    </row>
    <row r="519" spans="1:5" ht="12.75">
      <c r="A519" s="198">
        <v>2.14000000000012</v>
      </c>
      <c r="B519" s="99">
        <f t="shared" si="48"/>
        <v>716.363841523309</v>
      </c>
      <c r="C519" s="103">
        <f t="shared" si="49"/>
        <v>0.016177383372161236</v>
      </c>
      <c r="D519" s="102">
        <f t="shared" si="46"/>
        <v>0.9838226166278388</v>
      </c>
      <c r="E519" s="105">
        <f t="shared" si="47"/>
        <v>1</v>
      </c>
    </row>
    <row r="520" spans="1:5" ht="12.75">
      <c r="A520" s="198">
        <v>2.15000000000012</v>
      </c>
      <c r="B520" s="99">
        <f t="shared" si="48"/>
        <v>718.6471999839732</v>
      </c>
      <c r="C520" s="103">
        <f t="shared" si="49"/>
        <v>0.0157776073910858</v>
      </c>
      <c r="D520" s="102">
        <f t="shared" si="46"/>
        <v>0.9842223926089142</v>
      </c>
      <c r="E520" s="105">
        <f t="shared" si="47"/>
        <v>1</v>
      </c>
    </row>
    <row r="521" spans="1:5" ht="12.75">
      <c r="A521" s="198">
        <v>2.16000000000012</v>
      </c>
      <c r="B521" s="99">
        <f t="shared" si="48"/>
        <v>720.9378364862666</v>
      </c>
      <c r="C521" s="103">
        <f t="shared" si="49"/>
        <v>0.015386334783920819</v>
      </c>
      <c r="D521" s="102">
        <f t="shared" si="46"/>
        <v>0.9846136652160792</v>
      </c>
      <c r="E521" s="105">
        <f t="shared" si="47"/>
        <v>1</v>
      </c>
    </row>
    <row r="522" spans="1:5" ht="12.75">
      <c r="A522" s="198">
        <v>2.17000000000012</v>
      </c>
      <c r="B522" s="99">
        <f t="shared" si="48"/>
        <v>723.2357742284248</v>
      </c>
      <c r="C522" s="103">
        <f t="shared" si="49"/>
        <v>0.015003422973727698</v>
      </c>
      <c r="D522" s="102">
        <f t="shared" si="46"/>
        <v>0.9849965770262723</v>
      </c>
      <c r="E522" s="105">
        <f t="shared" si="47"/>
        <v>1</v>
      </c>
    </row>
    <row r="523" spans="1:5" ht="12.75">
      <c r="A523" s="198">
        <v>2.18000000000012</v>
      </c>
      <c r="B523" s="99">
        <f t="shared" si="48"/>
        <v>725.5410364826276</v>
      </c>
      <c r="C523" s="103">
        <f t="shared" si="49"/>
        <v>0.01462873077598481</v>
      </c>
      <c r="D523" s="102">
        <f t="shared" si="46"/>
        <v>0.9853712692240152</v>
      </c>
      <c r="E523" s="105">
        <f t="shared" si="47"/>
        <v>1</v>
      </c>
    </row>
    <row r="524" spans="1:5" ht="12.75">
      <c r="A524" s="198">
        <v>2.19000000000012</v>
      </c>
      <c r="B524" s="99">
        <f t="shared" si="48"/>
        <v>727.853646595233</v>
      </c>
      <c r="C524" s="103">
        <f t="shared" si="49"/>
        <v>0.014262118410664493</v>
      </c>
      <c r="D524" s="102">
        <f t="shared" si="46"/>
        <v>0.9857378815893355</v>
      </c>
      <c r="E524" s="105">
        <f t="shared" si="47"/>
        <v>1</v>
      </c>
    </row>
    <row r="525" spans="1:5" ht="12.75">
      <c r="A525" s="198">
        <v>2.20000000000012</v>
      </c>
      <c r="B525" s="99">
        <f t="shared" si="48"/>
        <v>730.1736279870136</v>
      </c>
      <c r="C525" s="103">
        <f t="shared" si="49"/>
        <v>0.013903447513494371</v>
      </c>
      <c r="D525" s="102">
        <f t="shared" si="46"/>
        <v>0.9860965524865056</v>
      </c>
      <c r="E525" s="105">
        <f t="shared" si="47"/>
        <v>1</v>
      </c>
    </row>
    <row r="526" spans="1:5" ht="12.75">
      <c r="A526" s="198">
        <v>2.21000000000012</v>
      </c>
      <c r="B526" s="99">
        <f t="shared" si="48"/>
        <v>732.5010041533939</v>
      </c>
      <c r="C526" s="103">
        <f t="shared" si="49"/>
        <v>0.013552581146415776</v>
      </c>
      <c r="D526" s="102">
        <f t="shared" si="46"/>
        <v>0.9864474188535842</v>
      </c>
      <c r="E526" s="105">
        <f t="shared" si="47"/>
        <v>1</v>
      </c>
    </row>
    <row r="527" spans="1:5" ht="12.75">
      <c r="A527" s="198">
        <v>2.22000000000012</v>
      </c>
      <c r="B527" s="99">
        <f t="shared" si="48"/>
        <v>734.8357986646886</v>
      </c>
      <c r="C527" s="103">
        <f t="shared" si="49"/>
        <v>0.013209383807252228</v>
      </c>
      <c r="D527" s="102">
        <f t="shared" si="46"/>
        <v>0.9867906161927478</v>
      </c>
      <c r="E527" s="105">
        <f t="shared" si="47"/>
        <v>1</v>
      </c>
    </row>
    <row r="528" spans="1:5" ht="12.75">
      <c r="A528" s="198">
        <v>2.23000000000012</v>
      </c>
      <c r="B528" s="99">
        <f t="shared" si="48"/>
        <v>737.1780351663417</v>
      </c>
      <c r="C528" s="103">
        <f t="shared" si="49"/>
        <v>0.012873721438597996</v>
      </c>
      <c r="D528" s="102">
        <f t="shared" si="46"/>
        <v>0.987126278561402</v>
      </c>
      <c r="E528" s="105">
        <f t="shared" si="47"/>
        <v>1</v>
      </c>
    </row>
    <row r="529" spans="1:5" ht="12.75">
      <c r="A529" s="198">
        <v>2.24000000000012</v>
      </c>
      <c r="B529" s="99">
        <f t="shared" si="48"/>
        <v>739.5277373791636</v>
      </c>
      <c r="C529" s="103">
        <f t="shared" si="49"/>
        <v>0.012545461435942706</v>
      </c>
      <c r="D529" s="102">
        <f t="shared" si="46"/>
        <v>0.9874545385640573</v>
      </c>
      <c r="E529" s="105">
        <f t="shared" si="47"/>
        <v>1</v>
      </c>
    </row>
  </sheetData>
  <sheetProtection/>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sheetPr codeName="Sheet1"/>
  <dimension ref="A1:AL202"/>
  <sheetViews>
    <sheetView showGridLines="0" zoomScale="90" zoomScaleNormal="90" zoomScalePageLayoutView="0" workbookViewId="0" topLeftCell="A1">
      <selection activeCell="A1" sqref="A1"/>
    </sheetView>
  </sheetViews>
  <sheetFormatPr defaultColWidth="12.00390625" defaultRowHeight="19.5" customHeight="1"/>
  <cols>
    <col min="1" max="1" width="33.28125" style="209" customWidth="1"/>
    <col min="2" max="2" width="11.00390625" style="209" customWidth="1"/>
    <col min="3" max="3" width="12.00390625" style="209" customWidth="1"/>
    <col min="4" max="4" width="14.28125" style="209" customWidth="1"/>
    <col min="5" max="5" width="9.8515625" style="209" customWidth="1"/>
    <col min="6" max="7" width="9.28125" style="209" customWidth="1"/>
    <col min="8" max="9" width="9.421875" style="209" customWidth="1"/>
    <col min="10" max="10" width="12.57421875" style="209" customWidth="1"/>
    <col min="11" max="11" width="14.7109375" style="209" customWidth="1"/>
    <col min="12" max="12" width="9.140625" style="209" customWidth="1"/>
    <col min="13" max="13" width="18.28125" style="209" customWidth="1"/>
    <col min="14" max="37" width="9.140625" style="209" customWidth="1"/>
    <col min="38" max="16384" width="12.00390625" style="209" customWidth="1"/>
  </cols>
  <sheetData>
    <row r="1" spans="1:38" ht="19.5" customHeight="1">
      <c r="A1" s="444"/>
      <c r="B1" s="445"/>
      <c r="C1" s="445"/>
      <c r="D1" s="446"/>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7"/>
      <c r="AG1" s="445"/>
      <c r="AH1" s="445"/>
      <c r="AI1" s="445"/>
      <c r="AJ1" s="447"/>
      <c r="AK1" s="445"/>
      <c r="AL1" s="211"/>
    </row>
    <row r="2" spans="1:38" ht="12.75" customHeight="1">
      <c r="A2" s="445"/>
      <c r="B2" s="448"/>
      <c r="C2" s="448"/>
      <c r="D2" s="448"/>
      <c r="E2" s="448"/>
      <c r="F2" s="448"/>
      <c r="G2" s="448"/>
      <c r="H2" s="448"/>
      <c r="I2" s="448"/>
      <c r="J2" s="448"/>
      <c r="K2" s="448"/>
      <c r="L2" s="448"/>
      <c r="M2" s="448"/>
      <c r="N2" s="448"/>
      <c r="O2" s="448"/>
      <c r="P2" s="448"/>
      <c r="Q2" s="448"/>
      <c r="R2" s="448"/>
      <c r="S2" s="448"/>
      <c r="T2" s="448"/>
      <c r="U2" s="448"/>
      <c r="V2" s="448"/>
      <c r="W2" s="448"/>
      <c r="X2" s="448"/>
      <c r="Y2" s="448"/>
      <c r="Z2" s="445"/>
      <c r="AA2" s="445"/>
      <c r="AB2" s="445"/>
      <c r="AC2" s="445"/>
      <c r="AD2" s="445"/>
      <c r="AE2" s="445"/>
      <c r="AF2" s="447"/>
      <c r="AG2" s="445"/>
      <c r="AH2" s="445"/>
      <c r="AI2" s="445"/>
      <c r="AJ2" s="447"/>
      <c r="AK2" s="445"/>
      <c r="AL2" s="211"/>
    </row>
    <row r="3" spans="1:38" ht="12.75" customHeight="1">
      <c r="A3" s="449"/>
      <c r="B3" s="727" t="s">
        <v>55</v>
      </c>
      <c r="C3" s="728"/>
      <c r="D3" s="728"/>
      <c r="E3" s="729"/>
      <c r="F3" s="727" t="s">
        <v>56</v>
      </c>
      <c r="G3" s="728"/>
      <c r="H3" s="728"/>
      <c r="I3" s="729"/>
      <c r="J3" s="727" t="s">
        <v>44</v>
      </c>
      <c r="K3" s="728"/>
      <c r="L3" s="728"/>
      <c r="M3" s="729"/>
      <c r="N3" s="727" t="s">
        <v>45</v>
      </c>
      <c r="O3" s="728"/>
      <c r="P3" s="728"/>
      <c r="Q3" s="729"/>
      <c r="R3" s="727" t="s">
        <v>57</v>
      </c>
      <c r="S3" s="728"/>
      <c r="T3" s="728"/>
      <c r="U3" s="729"/>
      <c r="V3" s="727" t="s">
        <v>117</v>
      </c>
      <c r="W3" s="728"/>
      <c r="X3" s="728"/>
      <c r="Y3" s="729"/>
      <c r="Z3" s="727" t="s">
        <v>1814</v>
      </c>
      <c r="AA3" s="728"/>
      <c r="AB3" s="728"/>
      <c r="AC3" s="729"/>
      <c r="AD3" s="445"/>
      <c r="AE3" s="445"/>
      <c r="AF3" s="445"/>
      <c r="AG3" s="445"/>
      <c r="AH3" s="445"/>
      <c r="AI3" s="445"/>
      <c r="AJ3" s="445"/>
      <c r="AK3" s="445"/>
      <c r="AL3" s="211"/>
    </row>
    <row r="4" spans="1:38" ht="12.75" customHeight="1">
      <c r="A4" s="449"/>
      <c r="B4" s="450"/>
      <c r="C4" s="451"/>
      <c r="D4" s="451" t="s">
        <v>66</v>
      </c>
      <c r="E4" s="452" t="s">
        <v>58</v>
      </c>
      <c r="F4" s="450"/>
      <c r="G4" s="451"/>
      <c r="H4" s="451" t="s">
        <v>66</v>
      </c>
      <c r="I4" s="452" t="s">
        <v>58</v>
      </c>
      <c r="J4" s="450"/>
      <c r="K4" s="451"/>
      <c r="L4" s="451" t="s">
        <v>66</v>
      </c>
      <c r="M4" s="452" t="s">
        <v>58</v>
      </c>
      <c r="N4" s="450"/>
      <c r="O4" s="451"/>
      <c r="P4" s="451" t="s">
        <v>66</v>
      </c>
      <c r="Q4" s="452" t="s">
        <v>58</v>
      </c>
      <c r="R4" s="450"/>
      <c r="S4" s="451"/>
      <c r="T4" s="451" t="s">
        <v>66</v>
      </c>
      <c r="U4" s="452" t="s">
        <v>58</v>
      </c>
      <c r="V4" s="450"/>
      <c r="W4" s="451"/>
      <c r="X4" s="451" t="s">
        <v>66</v>
      </c>
      <c r="Y4" s="452" t="s">
        <v>58</v>
      </c>
      <c r="Z4" s="450"/>
      <c r="AA4" s="451"/>
      <c r="AB4" s="451" t="s">
        <v>66</v>
      </c>
      <c r="AC4" s="452" t="s">
        <v>58</v>
      </c>
      <c r="AD4" s="445"/>
      <c r="AE4" s="445"/>
      <c r="AF4" s="445"/>
      <c r="AG4" s="445"/>
      <c r="AH4" s="445"/>
      <c r="AI4" s="445"/>
      <c r="AJ4" s="445"/>
      <c r="AK4" s="445"/>
      <c r="AL4" s="211"/>
    </row>
    <row r="5" spans="1:38" ht="12.75" customHeight="1">
      <c r="A5" s="449"/>
      <c r="B5" s="453">
        <v>2</v>
      </c>
      <c r="C5" s="454" t="str">
        <f ca="1">INDIRECT(ADDRESS($B$5+B6,COLUMN(C$3)))</f>
        <v>MWh</v>
      </c>
      <c r="D5" s="455">
        <f ca="1">INDIRECT(ADDRESS($B$5+B6,COLUMN(D$3)))</f>
        <v>11.39608</v>
      </c>
      <c r="E5" s="456">
        <f ca="1">INDIRECT(ADDRESS($B$5+B6,COLUMN(E$3)))</f>
        <v>3.412</v>
      </c>
      <c r="F5" s="453">
        <v>4</v>
      </c>
      <c r="G5" s="454" t="str">
        <f ca="1">INDIRECT(ADDRESS($F$5+F6,COLUMN(G$3)))</f>
        <v>MMBtu</v>
      </c>
      <c r="H5" s="454">
        <f ca="1">INDIRECT(ADDRESS($F$5+F6,COLUMN(H$3)))</f>
        <v>1</v>
      </c>
      <c r="I5" s="456">
        <f ca="1">INDIRECT(ADDRESS($F$5+F6,COLUMN(I$3)))</f>
        <v>1</v>
      </c>
      <c r="J5" s="453">
        <v>4</v>
      </c>
      <c r="K5" s="454" t="str">
        <f ca="1">INDIRECT(ADDRESS($J$5+J6,COLUMN(K$3)))</f>
        <v>MMBtu</v>
      </c>
      <c r="L5" s="454">
        <f ca="1">INDIRECT(ADDRESS($J$5+J6,COLUMN(L$3)))</f>
        <v>1</v>
      </c>
      <c r="M5" s="457">
        <f ca="1">INDIRECT(ADDRESS($J$5+J6,COLUMN(M$3)))</f>
        <v>1</v>
      </c>
      <c r="N5" s="453">
        <v>4</v>
      </c>
      <c r="O5" s="454" t="str">
        <f ca="1">INDIRECT(ADDRESS($N$5+N6,COLUMN(O$3)))</f>
        <v>MMBtu</v>
      </c>
      <c r="P5" s="458">
        <f ca="1">INDIRECT(ADDRESS($N$5+N6,COLUMN(P$3)))</f>
        <v>1</v>
      </c>
      <c r="Q5" s="459">
        <f ca="1">INDIRECT(ADDRESS($N$5+N6,COLUMN(Q$3)))</f>
        <v>1</v>
      </c>
      <c r="R5" s="460">
        <v>1</v>
      </c>
      <c r="S5" s="461" t="str">
        <f ca="1">INDIRECT(ADDRESS($R$5+R6,COLUMN(S$3)))</f>
        <v>MMBtu</v>
      </c>
      <c r="T5" s="462">
        <f ca="1">INDIRECT(ADDRESS($R$5+R6,COLUMN(T$3)))</f>
        <v>0.9145</v>
      </c>
      <c r="U5" s="463">
        <f ca="1">INDIRECT(ADDRESS($R$5+R6,COLUMN(U$3)))</f>
        <v>0.9145</v>
      </c>
      <c r="V5" s="460">
        <v>1</v>
      </c>
      <c r="W5" s="461" t="str">
        <f ca="1">INDIRECT(ADDRESS($V$5+V6,COLUMN(W$3)))</f>
        <v>MMBtu</v>
      </c>
      <c r="X5" s="464">
        <f ca="1">INDIRECT(ADDRESS($V$5+V6,COLUMN(X$3)))</f>
        <v>0.7657</v>
      </c>
      <c r="Y5" s="464">
        <f ca="1">INDIRECT(ADDRESS($V$5+V6,COLUMN(Y$3)))</f>
        <v>0.7657</v>
      </c>
      <c r="Z5" s="460">
        <v>1</v>
      </c>
      <c r="AA5" s="461" t="str">
        <f ca="1">INDIRECT(ADDRESS($Z$5+Z6,COLUMN(AA$3)))</f>
        <v>MMBtu</v>
      </c>
      <c r="AB5" s="464">
        <f ca="1">INDIRECT(ADDRESS($Z$5+Z6,COLUMN(AB$3)))</f>
        <v>1</v>
      </c>
      <c r="AC5" s="465">
        <f ca="1">INDIRECT(ADDRESS($Z$5+Z6,COLUMN(AC$3)))</f>
        <v>1</v>
      </c>
      <c r="AD5" s="445"/>
      <c r="AE5" s="445"/>
      <c r="AF5" s="445"/>
      <c r="AG5" s="445"/>
      <c r="AH5" s="445"/>
      <c r="AI5" s="445"/>
      <c r="AJ5" s="445"/>
      <c r="AK5" s="445"/>
      <c r="AL5" s="211"/>
    </row>
    <row r="6" spans="1:38" ht="15" customHeight="1">
      <c r="A6" s="449"/>
      <c r="B6" s="466">
        <v>6</v>
      </c>
      <c r="C6" s="467"/>
      <c r="D6" s="468"/>
      <c r="E6" s="469"/>
      <c r="F6" s="466">
        <v>6</v>
      </c>
      <c r="G6" s="467"/>
      <c r="H6" s="468"/>
      <c r="I6" s="469"/>
      <c r="J6" s="466">
        <v>6</v>
      </c>
      <c r="K6" s="467"/>
      <c r="L6" s="468"/>
      <c r="M6" s="469"/>
      <c r="N6" s="466">
        <v>6</v>
      </c>
      <c r="O6" s="467"/>
      <c r="P6" s="468"/>
      <c r="Q6" s="469"/>
      <c r="R6" s="466">
        <v>6</v>
      </c>
      <c r="S6" s="467"/>
      <c r="T6" s="470"/>
      <c r="U6" s="471"/>
      <c r="V6" s="466">
        <v>6</v>
      </c>
      <c r="W6" s="467"/>
      <c r="X6" s="470"/>
      <c r="Y6" s="471"/>
      <c r="Z6" s="466">
        <v>6</v>
      </c>
      <c r="AA6" s="467"/>
      <c r="AB6" s="470"/>
      <c r="AC6" s="471"/>
      <c r="AD6" s="445"/>
      <c r="AE6" s="445"/>
      <c r="AF6" s="445"/>
      <c r="AG6" s="445"/>
      <c r="AH6" s="445"/>
      <c r="AI6" s="445"/>
      <c r="AJ6" s="445"/>
      <c r="AK6" s="445"/>
      <c r="AL6" s="211"/>
    </row>
    <row r="7" spans="1:38" ht="12.75" customHeight="1">
      <c r="A7" s="449"/>
      <c r="B7" s="453"/>
      <c r="C7" s="454" t="s">
        <v>1872</v>
      </c>
      <c r="D7" s="455">
        <f>A178/1000/1000</f>
        <v>0.01139608</v>
      </c>
      <c r="E7" s="456">
        <f>3.412/1000</f>
        <v>0.003412</v>
      </c>
      <c r="F7" s="453"/>
      <c r="G7" s="454" t="s">
        <v>63</v>
      </c>
      <c r="H7" s="454">
        <f>(100)/1000</f>
        <v>0.1</v>
      </c>
      <c r="I7" s="456">
        <f>H7</f>
        <v>0.1</v>
      </c>
      <c r="J7" s="453"/>
      <c r="K7" s="454" t="s">
        <v>65</v>
      </c>
      <c r="L7" s="454">
        <f>B130/42</f>
        <v>0.1386904761904762</v>
      </c>
      <c r="M7" s="457">
        <f>L7</f>
        <v>0.1386904761904762</v>
      </c>
      <c r="N7" s="453"/>
      <c r="O7" s="454" t="s">
        <v>65</v>
      </c>
      <c r="P7" s="458">
        <f>B141/42</f>
        <v>0.14969047619047618</v>
      </c>
      <c r="Q7" s="459">
        <f>P7</f>
        <v>0.14969047619047618</v>
      </c>
      <c r="R7" s="453"/>
      <c r="S7" s="454" t="s">
        <v>41</v>
      </c>
      <c r="T7" s="458">
        <v>0.9145</v>
      </c>
      <c r="U7" s="459">
        <v>0.9145</v>
      </c>
      <c r="V7" s="472"/>
      <c r="W7" s="454" t="s">
        <v>41</v>
      </c>
      <c r="X7" s="458">
        <v>0.7657</v>
      </c>
      <c r="Y7" s="459">
        <v>0.7657</v>
      </c>
      <c r="Z7" s="472"/>
      <c r="AA7" s="473" t="s">
        <v>41</v>
      </c>
      <c r="AB7" s="474">
        <v>1</v>
      </c>
      <c r="AC7" s="475">
        <v>1</v>
      </c>
      <c r="AD7" s="445"/>
      <c r="AE7" s="445"/>
      <c r="AF7" s="445"/>
      <c r="AG7" s="445"/>
      <c r="AH7" s="445"/>
      <c r="AI7" s="445"/>
      <c r="AJ7" s="445"/>
      <c r="AK7" s="445"/>
      <c r="AL7" s="211"/>
    </row>
    <row r="8" spans="1:38" ht="12.75" customHeight="1">
      <c r="A8" s="449"/>
      <c r="B8" s="453"/>
      <c r="C8" s="447" t="s">
        <v>1873</v>
      </c>
      <c r="D8" s="476">
        <f>D7*1000</f>
        <v>11.39608</v>
      </c>
      <c r="E8" s="477">
        <f>E7*1000</f>
        <v>3.412</v>
      </c>
      <c r="F8" s="453"/>
      <c r="G8" s="447" t="s">
        <v>59</v>
      </c>
      <c r="H8" s="478">
        <f>B137</f>
        <v>1.027</v>
      </c>
      <c r="I8" s="479">
        <f>H8</f>
        <v>1.027</v>
      </c>
      <c r="J8" s="453"/>
      <c r="K8" s="480" t="s">
        <v>50</v>
      </c>
      <c r="L8" s="462">
        <f>L7*1000</f>
        <v>138.6904761904762</v>
      </c>
      <c r="M8" s="463">
        <f>M7*1000</f>
        <v>138.6904761904762</v>
      </c>
      <c r="N8" s="453"/>
      <c r="O8" s="480" t="s">
        <v>50</v>
      </c>
      <c r="P8" s="462">
        <f>P7*1000</f>
        <v>149.69047619047618</v>
      </c>
      <c r="Q8" s="463">
        <f>Q7*1000</f>
        <v>149.69047619047618</v>
      </c>
      <c r="R8" s="453"/>
      <c r="S8" s="480"/>
      <c r="T8" s="462"/>
      <c r="U8" s="463"/>
      <c r="V8" s="472"/>
      <c r="W8" s="480"/>
      <c r="X8" s="462"/>
      <c r="Y8" s="463"/>
      <c r="Z8" s="472"/>
      <c r="AA8" s="481" t="s">
        <v>64</v>
      </c>
      <c r="AB8" s="360">
        <v>0.001</v>
      </c>
      <c r="AC8" s="482">
        <v>0.001</v>
      </c>
      <c r="AD8" s="445"/>
      <c r="AE8" s="445"/>
      <c r="AF8" s="445"/>
      <c r="AG8" s="445"/>
      <c r="AH8" s="445"/>
      <c r="AI8" s="445"/>
      <c r="AJ8" s="445"/>
      <c r="AK8" s="445"/>
      <c r="AL8" s="211"/>
    </row>
    <row r="9" spans="1:38" ht="12.75" customHeight="1">
      <c r="A9" s="449"/>
      <c r="B9" s="472"/>
      <c r="C9" s="480"/>
      <c r="D9" s="483"/>
      <c r="E9" s="484"/>
      <c r="F9" s="472"/>
      <c r="G9" s="480" t="s">
        <v>64</v>
      </c>
      <c r="H9" s="462">
        <f>1/1000</f>
        <v>0.001</v>
      </c>
      <c r="I9" s="463">
        <f>H9</f>
        <v>0.001</v>
      </c>
      <c r="J9" s="472"/>
      <c r="K9" s="480" t="s">
        <v>64</v>
      </c>
      <c r="L9" s="462">
        <v>0.001</v>
      </c>
      <c r="M9" s="484">
        <f>1/1000</f>
        <v>0.001</v>
      </c>
      <c r="N9" s="472"/>
      <c r="O9" s="480" t="s">
        <v>64</v>
      </c>
      <c r="P9" s="480">
        <f>1/1000</f>
        <v>0.001</v>
      </c>
      <c r="Q9" s="484">
        <f>1/1000</f>
        <v>0.001</v>
      </c>
      <c r="R9" s="472"/>
      <c r="S9" s="480"/>
      <c r="T9" s="462"/>
      <c r="U9" s="484"/>
      <c r="V9" s="472"/>
      <c r="W9" s="447"/>
      <c r="X9" s="485"/>
      <c r="Y9" s="486"/>
      <c r="Z9" s="472"/>
      <c r="AA9" s="447"/>
      <c r="AB9" s="485"/>
      <c r="AC9" s="486"/>
      <c r="AD9" s="445"/>
      <c r="AE9" s="445"/>
      <c r="AF9" s="445"/>
      <c r="AG9" s="445"/>
      <c r="AH9" s="445"/>
      <c r="AI9" s="445"/>
      <c r="AJ9" s="445"/>
      <c r="AK9" s="445"/>
      <c r="AL9" s="211"/>
    </row>
    <row r="10" spans="1:38" ht="12.75" customHeight="1">
      <c r="A10" s="449"/>
      <c r="B10" s="487"/>
      <c r="C10" s="488"/>
      <c r="D10" s="489"/>
      <c r="E10" s="490"/>
      <c r="F10" s="487"/>
      <c r="G10" s="488" t="s">
        <v>41</v>
      </c>
      <c r="H10" s="489">
        <f>H9*1000</f>
        <v>1</v>
      </c>
      <c r="I10" s="490">
        <f>I9*1000</f>
        <v>1</v>
      </c>
      <c r="J10" s="487"/>
      <c r="K10" s="488" t="s">
        <v>41</v>
      </c>
      <c r="L10" s="488">
        <v>1</v>
      </c>
      <c r="M10" s="491">
        <v>1</v>
      </c>
      <c r="N10" s="487"/>
      <c r="O10" s="488" t="s">
        <v>41</v>
      </c>
      <c r="P10" s="488">
        <f>P9*1000</f>
        <v>1</v>
      </c>
      <c r="Q10" s="491">
        <f>Q9*1000</f>
        <v>1</v>
      </c>
      <c r="R10" s="487"/>
      <c r="S10" s="488"/>
      <c r="T10" s="488"/>
      <c r="U10" s="491"/>
      <c r="V10" s="487"/>
      <c r="W10" s="448"/>
      <c r="X10" s="448"/>
      <c r="Y10" s="492"/>
      <c r="Z10" s="487"/>
      <c r="AA10" s="448"/>
      <c r="AB10" s="448"/>
      <c r="AC10" s="492"/>
      <c r="AD10" s="445"/>
      <c r="AE10" s="445"/>
      <c r="AF10" s="445"/>
      <c r="AG10" s="445"/>
      <c r="AH10" s="445"/>
      <c r="AI10" s="445"/>
      <c r="AJ10" s="445"/>
      <c r="AK10" s="445"/>
      <c r="AL10" s="211"/>
    </row>
    <row r="11" spans="1:38" ht="16.5">
      <c r="A11" s="533" t="s">
        <v>1874</v>
      </c>
      <c r="B11" s="493"/>
      <c r="C11" s="493"/>
      <c r="D11" s="493"/>
      <c r="E11" s="493"/>
      <c r="F11" s="493"/>
      <c r="G11" s="493"/>
      <c r="H11" s="493"/>
      <c r="I11" s="493"/>
      <c r="J11" s="493"/>
      <c r="K11" s="493"/>
      <c r="L11" s="493"/>
      <c r="M11" s="493"/>
      <c r="N11" s="493"/>
      <c r="O11" s="493"/>
      <c r="P11" s="493"/>
      <c r="Q11" s="493"/>
      <c r="R11" s="493"/>
      <c r="S11" s="493"/>
      <c r="T11" s="493"/>
      <c r="U11" s="493"/>
      <c r="V11" s="493"/>
      <c r="W11" s="493"/>
      <c r="X11" s="493"/>
      <c r="Y11" s="493"/>
      <c r="Z11" s="445"/>
      <c r="AA11" s="445"/>
      <c r="AB11" s="445"/>
      <c r="AC11" s="445"/>
      <c r="AD11" s="445"/>
      <c r="AE11" s="445"/>
      <c r="AF11" s="445"/>
      <c r="AG11" s="445"/>
      <c r="AH11" s="445"/>
      <c r="AI11" s="445"/>
      <c r="AJ11" s="445"/>
      <c r="AK11" s="445"/>
      <c r="AL11" s="211"/>
    </row>
    <row r="12" spans="1:38" ht="12.75" customHeight="1">
      <c r="A12" s="445"/>
      <c r="B12" s="494" t="s">
        <v>30</v>
      </c>
      <c r="C12" s="495">
        <f>EPI!H44</f>
        <v>0</v>
      </c>
      <c r="D12" s="495">
        <f>EPI!I44</f>
        <v>0</v>
      </c>
      <c r="E12" s="495">
        <f>EPI!J44</f>
        <v>0</v>
      </c>
      <c r="F12" s="495">
        <f>EPI!K44</f>
        <v>0</v>
      </c>
      <c r="G12" s="495">
        <f>EPI!L44</f>
        <v>0</v>
      </c>
      <c r="H12" s="495">
        <f>EPI!M44</f>
        <v>0</v>
      </c>
      <c r="I12" s="495">
        <f>EPI!N44</f>
        <v>1</v>
      </c>
      <c r="J12" s="445"/>
      <c r="K12" s="445"/>
      <c r="L12" s="445"/>
      <c r="M12" s="445"/>
      <c r="N12" s="445"/>
      <c r="O12" s="445"/>
      <c r="P12" s="445"/>
      <c r="Q12" s="445"/>
      <c r="R12" s="445"/>
      <c r="S12" s="445"/>
      <c r="T12" s="445"/>
      <c r="U12" s="445"/>
      <c r="V12" s="445"/>
      <c r="W12" s="445"/>
      <c r="X12" s="445"/>
      <c r="Y12" s="445"/>
      <c r="Z12" s="445"/>
      <c r="AA12" s="445"/>
      <c r="AB12" s="445"/>
      <c r="AC12" s="445"/>
      <c r="AD12" s="445"/>
      <c r="AE12" s="445"/>
      <c r="AF12" s="445"/>
      <c r="AG12" s="445"/>
      <c r="AH12" s="445"/>
      <c r="AI12" s="445"/>
      <c r="AJ12" s="445"/>
      <c r="AK12" s="445"/>
      <c r="AL12" s="211"/>
    </row>
    <row r="13" spans="1:38" ht="12.75" customHeight="1">
      <c r="A13" s="445"/>
      <c r="B13" s="445"/>
      <c r="C13" s="454" t="s">
        <v>49</v>
      </c>
      <c r="D13" s="454" t="s">
        <v>51</v>
      </c>
      <c r="E13" s="454" t="s">
        <v>46</v>
      </c>
      <c r="F13" s="454" t="s">
        <v>47</v>
      </c>
      <c r="G13" s="454" t="s">
        <v>52</v>
      </c>
      <c r="H13" s="447" t="s">
        <v>114</v>
      </c>
      <c r="I13" s="447" t="s">
        <v>35</v>
      </c>
      <c r="J13" s="454" t="s">
        <v>60</v>
      </c>
      <c r="K13" s="445"/>
      <c r="L13" s="445"/>
      <c r="M13" s="445"/>
      <c r="N13" s="445"/>
      <c r="O13" s="445"/>
      <c r="P13" s="445"/>
      <c r="Q13" s="445"/>
      <c r="R13" s="445"/>
      <c r="S13" s="445"/>
      <c r="T13" s="445"/>
      <c r="U13" s="445"/>
      <c r="V13" s="445"/>
      <c r="W13" s="445"/>
      <c r="X13" s="445"/>
      <c r="Y13" s="445"/>
      <c r="Z13" s="445"/>
      <c r="AA13" s="445"/>
      <c r="AB13" s="445"/>
      <c r="AC13" s="445"/>
      <c r="AD13" s="445"/>
      <c r="AE13" s="445"/>
      <c r="AF13" s="445"/>
      <c r="AG13" s="445"/>
      <c r="AH13" s="445"/>
      <c r="AI13" s="445"/>
      <c r="AJ13" s="445"/>
      <c r="AK13" s="445"/>
      <c r="AL13" s="211"/>
    </row>
    <row r="14" spans="1:38" ht="12.75" customHeight="1">
      <c r="A14" s="445"/>
      <c r="B14" s="445"/>
      <c r="C14" s="480" t="s">
        <v>41</v>
      </c>
      <c r="D14" s="480" t="s">
        <v>41</v>
      </c>
      <c r="E14" s="480" t="s">
        <v>41</v>
      </c>
      <c r="F14" s="480" t="s">
        <v>41</v>
      </c>
      <c r="G14" s="480" t="s">
        <v>41</v>
      </c>
      <c r="H14" s="480" t="s">
        <v>41</v>
      </c>
      <c r="I14" s="480" t="s">
        <v>41</v>
      </c>
      <c r="J14" s="480" t="s">
        <v>41</v>
      </c>
      <c r="K14" s="445"/>
      <c r="L14" s="445"/>
      <c r="M14" s="445"/>
      <c r="N14" s="445"/>
      <c r="O14" s="445"/>
      <c r="P14" s="445"/>
      <c r="Q14" s="445"/>
      <c r="R14" s="445"/>
      <c r="S14" s="445"/>
      <c r="T14" s="445"/>
      <c r="U14" s="445"/>
      <c r="V14" s="445"/>
      <c r="W14" s="445"/>
      <c r="X14" s="445"/>
      <c r="Y14" s="445"/>
      <c r="Z14" s="445"/>
      <c r="AA14" s="445"/>
      <c r="AB14" s="445"/>
      <c r="AC14" s="445"/>
      <c r="AD14" s="445"/>
      <c r="AE14" s="445"/>
      <c r="AF14" s="445"/>
      <c r="AG14" s="445"/>
      <c r="AH14" s="445"/>
      <c r="AI14" s="445"/>
      <c r="AJ14" s="445"/>
      <c r="AK14" s="445"/>
      <c r="AL14" s="211"/>
    </row>
    <row r="15" spans="1:38" ht="12.75" customHeight="1">
      <c r="A15" s="445"/>
      <c r="B15" s="496" t="s">
        <v>58</v>
      </c>
      <c r="C15" s="497">
        <f>C12*E5</f>
        <v>0</v>
      </c>
      <c r="D15" s="497">
        <f>D12*I5</f>
        <v>0</v>
      </c>
      <c r="E15" s="497">
        <f>E12*M5</f>
        <v>0</v>
      </c>
      <c r="F15" s="497">
        <f>F12*Q5</f>
        <v>0</v>
      </c>
      <c r="G15" s="497">
        <f>G12*U5</f>
        <v>0</v>
      </c>
      <c r="H15" s="497">
        <f>H12*Y5</f>
        <v>0</v>
      </c>
      <c r="I15" s="497">
        <f>I12*AC5</f>
        <v>1</v>
      </c>
      <c r="J15" s="498">
        <f>SUM(C15:I15)</f>
        <v>1</v>
      </c>
      <c r="K15" s="499"/>
      <c r="L15" s="445"/>
      <c r="M15" s="445"/>
      <c r="N15" s="445"/>
      <c r="O15" s="445"/>
      <c r="P15" s="445"/>
      <c r="Q15" s="445"/>
      <c r="R15" s="445"/>
      <c r="S15" s="445"/>
      <c r="T15" s="445"/>
      <c r="U15" s="445"/>
      <c r="V15" s="445"/>
      <c r="W15" s="445"/>
      <c r="X15" s="445"/>
      <c r="Y15" s="445"/>
      <c r="Z15" s="445"/>
      <c r="AA15" s="445"/>
      <c r="AB15" s="445"/>
      <c r="AC15" s="445"/>
      <c r="AD15" s="445"/>
      <c r="AE15" s="445"/>
      <c r="AF15" s="445"/>
      <c r="AG15" s="445"/>
      <c r="AH15" s="445"/>
      <c r="AI15" s="445"/>
      <c r="AJ15" s="445"/>
      <c r="AK15" s="445"/>
      <c r="AL15" s="211"/>
    </row>
    <row r="16" spans="1:38" ht="12.75" customHeight="1">
      <c r="A16" s="445"/>
      <c r="B16" s="496" t="s">
        <v>66</v>
      </c>
      <c r="C16" s="497">
        <f>C12*$D$5</f>
        <v>0</v>
      </c>
      <c r="D16" s="497">
        <f>D12*$H$5</f>
        <v>0</v>
      </c>
      <c r="E16" s="497">
        <f>E12*$L$5</f>
        <v>0</v>
      </c>
      <c r="F16" s="497">
        <f>F12*$P$5</f>
        <v>0</v>
      </c>
      <c r="G16" s="497">
        <f>G12*$T$5</f>
        <v>0</v>
      </c>
      <c r="H16" s="497">
        <f>H12*$X$5</f>
        <v>0</v>
      </c>
      <c r="I16" s="497">
        <f>I12*$AB$5</f>
        <v>1</v>
      </c>
      <c r="J16" s="498">
        <f>SUM(C16:I16)</f>
        <v>1</v>
      </c>
      <c r="K16" s="445"/>
      <c r="L16" s="445"/>
      <c r="M16" s="445"/>
      <c r="N16" s="445"/>
      <c r="O16" s="445"/>
      <c r="P16" s="445"/>
      <c r="Q16" s="445"/>
      <c r="R16" s="445"/>
      <c r="S16" s="445"/>
      <c r="T16" s="445"/>
      <c r="U16" s="445"/>
      <c r="V16" s="445"/>
      <c r="W16" s="445"/>
      <c r="X16" s="445"/>
      <c r="Y16" s="445"/>
      <c r="Z16" s="445"/>
      <c r="AA16" s="445"/>
      <c r="AB16" s="445"/>
      <c r="AC16" s="445"/>
      <c r="AD16" s="445"/>
      <c r="AE16" s="445"/>
      <c r="AF16" s="445"/>
      <c r="AG16" s="445"/>
      <c r="AH16" s="445"/>
      <c r="AI16" s="445"/>
      <c r="AJ16" s="445"/>
      <c r="AK16" s="445"/>
      <c r="AL16" s="211"/>
    </row>
    <row r="17" spans="1:38" ht="12.75" customHeight="1">
      <c r="A17" s="445"/>
      <c r="B17" s="496" t="s">
        <v>61</v>
      </c>
      <c r="C17" s="500">
        <f aca="true" t="shared" si="0" ref="C17:J17">C16/$J$16</f>
        <v>0</v>
      </c>
      <c r="D17" s="500">
        <f t="shared" si="0"/>
        <v>0</v>
      </c>
      <c r="E17" s="500">
        <f t="shared" si="0"/>
        <v>0</v>
      </c>
      <c r="F17" s="500">
        <f t="shared" si="0"/>
        <v>0</v>
      </c>
      <c r="G17" s="500">
        <f t="shared" si="0"/>
        <v>0</v>
      </c>
      <c r="H17" s="500">
        <f t="shared" si="0"/>
        <v>0</v>
      </c>
      <c r="I17" s="500">
        <f t="shared" si="0"/>
        <v>1</v>
      </c>
      <c r="J17" s="501">
        <f t="shared" si="0"/>
        <v>1</v>
      </c>
      <c r="K17" s="499"/>
      <c r="L17" s="445"/>
      <c r="M17" s="499"/>
      <c r="N17" s="445"/>
      <c r="O17" s="445"/>
      <c r="P17" s="445"/>
      <c r="Q17" s="445"/>
      <c r="R17" s="445"/>
      <c r="S17" s="445"/>
      <c r="T17" s="445"/>
      <c r="U17" s="445"/>
      <c r="V17" s="445"/>
      <c r="W17" s="445"/>
      <c r="X17" s="445"/>
      <c r="Y17" s="445"/>
      <c r="Z17" s="445"/>
      <c r="AA17" s="445"/>
      <c r="AB17" s="445"/>
      <c r="AC17" s="445"/>
      <c r="AD17" s="445"/>
      <c r="AE17" s="445"/>
      <c r="AF17" s="445"/>
      <c r="AG17" s="445"/>
      <c r="AH17" s="445"/>
      <c r="AI17" s="445"/>
      <c r="AJ17" s="445"/>
      <c r="AK17" s="445"/>
      <c r="AL17" s="211"/>
    </row>
    <row r="18" spans="1:38" ht="14.25" customHeight="1">
      <c r="A18" s="445"/>
      <c r="B18" s="496" t="s">
        <v>1805</v>
      </c>
      <c r="C18" s="497">
        <f>C19*C15</f>
        <v>0</v>
      </c>
      <c r="D18" s="497">
        <f>D19*D15</f>
        <v>0</v>
      </c>
      <c r="E18" s="497">
        <f>E19*E15</f>
        <v>0</v>
      </c>
      <c r="F18" s="497">
        <f>F19*F15</f>
        <v>0</v>
      </c>
      <c r="G18" s="497">
        <f>G19*G15/T5</f>
        <v>0</v>
      </c>
      <c r="H18" s="497">
        <f>H19*H15/X5</f>
        <v>0</v>
      </c>
      <c r="I18" s="497">
        <f>I19*I15</f>
        <v>53.072</v>
      </c>
      <c r="J18" s="498">
        <f>SUM(C18:I18)</f>
        <v>53.072</v>
      </c>
      <c r="K18" s="445"/>
      <c r="L18" s="445"/>
      <c r="M18" s="445"/>
      <c r="N18" s="445"/>
      <c r="O18" s="445"/>
      <c r="P18" s="445"/>
      <c r="Q18" s="445"/>
      <c r="R18" s="445"/>
      <c r="S18" s="445"/>
      <c r="T18" s="445"/>
      <c r="U18" s="445"/>
      <c r="V18" s="445"/>
      <c r="W18" s="445"/>
      <c r="X18" s="445"/>
      <c r="Y18" s="445"/>
      <c r="Z18" s="445"/>
      <c r="AA18" s="445"/>
      <c r="AB18" s="445"/>
      <c r="AC18" s="445"/>
      <c r="AD18" s="445"/>
      <c r="AE18" s="445"/>
      <c r="AF18" s="445"/>
      <c r="AG18" s="445"/>
      <c r="AH18" s="445"/>
      <c r="AI18" s="445"/>
      <c r="AJ18" s="445"/>
      <c r="AK18" s="445"/>
      <c r="AL18" s="211"/>
    </row>
    <row r="19" spans="1:38" ht="12.75" customHeight="1">
      <c r="A19" s="445"/>
      <c r="B19" s="496"/>
      <c r="C19" s="497">
        <f>'GHG3_On-Site Emissions Factors '!F35</f>
        <v>162.4845687381913</v>
      </c>
      <c r="D19" s="497">
        <f>'GHG3_On-Site Emissions Factors '!I6</f>
        <v>53.072</v>
      </c>
      <c r="E19" s="497">
        <f>'GHG3_On-Site Emissions Factors '!I12</f>
        <v>73.499</v>
      </c>
      <c r="F19" s="497">
        <f>'GHG3_On-Site Emissions Factors '!I13</f>
        <v>75.349</v>
      </c>
      <c r="G19" s="497">
        <f>'GHG3_On-Site Emissions Factors '!I15</f>
        <v>94.127</v>
      </c>
      <c r="H19" s="497">
        <f>'GHG3_On-Site Emissions Factors '!I6</f>
        <v>53.072</v>
      </c>
      <c r="I19" s="497">
        <f>'GHG3_On-Site Emissions Factors '!I6</f>
        <v>53.072</v>
      </c>
      <c r="J19" s="498"/>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445"/>
      <c r="AH19" s="445"/>
      <c r="AI19" s="445"/>
      <c r="AJ19" s="445"/>
      <c r="AK19" s="445"/>
      <c r="AL19" s="211"/>
    </row>
    <row r="20" spans="1:38" ht="12" customHeight="1">
      <c r="A20" s="502"/>
      <c r="B20" s="445"/>
      <c r="C20" s="445"/>
      <c r="D20" s="446"/>
      <c r="E20" s="445"/>
      <c r="F20" s="445"/>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5"/>
      <c r="AH20" s="445"/>
      <c r="AI20" s="445"/>
      <c r="AJ20" s="445"/>
      <c r="AK20" s="445"/>
      <c r="AL20" s="211"/>
    </row>
    <row r="21" spans="1:38" ht="16.5">
      <c r="A21" s="532" t="s">
        <v>1875</v>
      </c>
      <c r="B21" s="445"/>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211"/>
    </row>
    <row r="22" spans="1:38" ht="12.75" customHeight="1">
      <c r="A22" s="445"/>
      <c r="B22" s="494" t="s">
        <v>30</v>
      </c>
      <c r="C22" s="495">
        <f>EPI!H50</f>
        <v>0</v>
      </c>
      <c r="D22" s="495">
        <f>EPI!I50</f>
        <v>0</v>
      </c>
      <c r="E22" s="495">
        <f>EPI!J50</f>
        <v>0</v>
      </c>
      <c r="F22" s="495">
        <f>EPI!K50</f>
        <v>0</v>
      </c>
      <c r="G22" s="495">
        <f>EPI!L50</f>
        <v>0</v>
      </c>
      <c r="H22" s="495">
        <f>EPI!M50</f>
        <v>0</v>
      </c>
      <c r="I22" s="495">
        <f>EPI!N50</f>
        <v>1</v>
      </c>
      <c r="J22" s="445"/>
      <c r="K22" s="445"/>
      <c r="L22" s="445"/>
      <c r="M22" s="445"/>
      <c r="N22" s="445"/>
      <c r="O22" s="445"/>
      <c r="P22" s="445"/>
      <c r="Q22" s="445"/>
      <c r="R22" s="445"/>
      <c r="S22" s="445"/>
      <c r="T22" s="445"/>
      <c r="U22" s="445"/>
      <c r="V22" s="445"/>
      <c r="W22" s="445"/>
      <c r="X22" s="445"/>
      <c r="Y22" s="445"/>
      <c r="Z22" s="445"/>
      <c r="AA22" s="445"/>
      <c r="AB22" s="445"/>
      <c r="AC22" s="445"/>
      <c r="AD22" s="445"/>
      <c r="AE22" s="445"/>
      <c r="AF22" s="447"/>
      <c r="AG22" s="445"/>
      <c r="AH22" s="445"/>
      <c r="AI22" s="445"/>
      <c r="AJ22" s="447"/>
      <c r="AK22" s="445"/>
      <c r="AL22" s="211"/>
    </row>
    <row r="23" spans="1:38" ht="12.75" customHeight="1">
      <c r="A23" s="445"/>
      <c r="B23" s="445"/>
      <c r="C23" s="454" t="s">
        <v>49</v>
      </c>
      <c r="D23" s="454" t="s">
        <v>51</v>
      </c>
      <c r="E23" s="454" t="s">
        <v>46</v>
      </c>
      <c r="F23" s="454" t="s">
        <v>47</v>
      </c>
      <c r="G23" s="454" t="s">
        <v>52</v>
      </c>
      <c r="H23" s="503" t="s">
        <v>114</v>
      </c>
      <c r="I23" s="454" t="s">
        <v>35</v>
      </c>
      <c r="J23" s="454" t="s">
        <v>60</v>
      </c>
      <c r="K23" s="445"/>
      <c r="L23" s="445"/>
      <c r="M23" s="445"/>
      <c r="N23" s="445"/>
      <c r="O23" s="445"/>
      <c r="P23" s="445"/>
      <c r="Q23" s="445"/>
      <c r="R23" s="445"/>
      <c r="S23" s="445"/>
      <c r="T23" s="445"/>
      <c r="U23" s="445"/>
      <c r="V23" s="445"/>
      <c r="W23" s="445"/>
      <c r="X23" s="445"/>
      <c r="Y23" s="445"/>
      <c r="Z23" s="445"/>
      <c r="AA23" s="445"/>
      <c r="AB23" s="445"/>
      <c r="AC23" s="445"/>
      <c r="AD23" s="445"/>
      <c r="AE23" s="445"/>
      <c r="AF23" s="447"/>
      <c r="AG23" s="445"/>
      <c r="AH23" s="445"/>
      <c r="AI23" s="445"/>
      <c r="AJ23" s="447"/>
      <c r="AK23" s="445"/>
      <c r="AL23" s="211"/>
    </row>
    <row r="24" spans="1:38" ht="12.75" customHeight="1">
      <c r="A24" s="445"/>
      <c r="B24" s="445"/>
      <c r="C24" s="480" t="s">
        <v>41</v>
      </c>
      <c r="D24" s="480" t="s">
        <v>41</v>
      </c>
      <c r="E24" s="480" t="s">
        <v>41</v>
      </c>
      <c r="F24" s="480" t="s">
        <v>41</v>
      </c>
      <c r="G24" s="480" t="s">
        <v>41</v>
      </c>
      <c r="H24" s="480" t="s">
        <v>41</v>
      </c>
      <c r="I24" s="480" t="s">
        <v>41</v>
      </c>
      <c r="J24" s="480" t="s">
        <v>41</v>
      </c>
      <c r="K24" s="445"/>
      <c r="L24" s="445"/>
      <c r="M24" s="445"/>
      <c r="N24" s="445"/>
      <c r="O24" s="445"/>
      <c r="P24" s="445"/>
      <c r="Q24" s="445"/>
      <c r="R24" s="445"/>
      <c r="S24" s="445"/>
      <c r="T24" s="445"/>
      <c r="U24" s="445"/>
      <c r="V24" s="445"/>
      <c r="W24" s="445"/>
      <c r="X24" s="445"/>
      <c r="Y24" s="445"/>
      <c r="Z24" s="445"/>
      <c r="AA24" s="445"/>
      <c r="AB24" s="445"/>
      <c r="AC24" s="445"/>
      <c r="AD24" s="445"/>
      <c r="AE24" s="445"/>
      <c r="AF24" s="447"/>
      <c r="AG24" s="445"/>
      <c r="AH24" s="445"/>
      <c r="AI24" s="445"/>
      <c r="AJ24" s="447"/>
      <c r="AK24" s="445"/>
      <c r="AL24" s="211"/>
    </row>
    <row r="25" spans="1:38" ht="12.75" customHeight="1">
      <c r="A25" s="445"/>
      <c r="B25" s="496" t="s">
        <v>58</v>
      </c>
      <c r="C25" s="497">
        <f>C22*E5</f>
        <v>0</v>
      </c>
      <c r="D25" s="497">
        <f>D22*I5</f>
        <v>0</v>
      </c>
      <c r="E25" s="497">
        <f>E22*M5</f>
        <v>0</v>
      </c>
      <c r="F25" s="497">
        <f>F22*Q5</f>
        <v>0</v>
      </c>
      <c r="G25" s="497">
        <f>G22*U5</f>
        <v>0</v>
      </c>
      <c r="H25" s="497">
        <f>H22*Y5</f>
        <v>0</v>
      </c>
      <c r="I25" s="497">
        <f>I22*AC5</f>
        <v>1</v>
      </c>
      <c r="J25" s="498">
        <f>SUM(C25:I25)</f>
        <v>1</v>
      </c>
      <c r="K25" s="499"/>
      <c r="L25" s="445"/>
      <c r="M25" s="445"/>
      <c r="N25" s="445"/>
      <c r="O25" s="445"/>
      <c r="P25" s="445"/>
      <c r="Q25" s="445"/>
      <c r="R25" s="445"/>
      <c r="S25" s="445"/>
      <c r="T25" s="445"/>
      <c r="U25" s="445"/>
      <c r="V25" s="445"/>
      <c r="W25" s="445"/>
      <c r="X25" s="445"/>
      <c r="Y25" s="445"/>
      <c r="Z25" s="445"/>
      <c r="AA25" s="445"/>
      <c r="AB25" s="445"/>
      <c r="AC25" s="445"/>
      <c r="AD25" s="445"/>
      <c r="AE25" s="445"/>
      <c r="AF25" s="447"/>
      <c r="AG25" s="445"/>
      <c r="AH25" s="445"/>
      <c r="AI25" s="445"/>
      <c r="AJ25" s="447"/>
      <c r="AK25" s="445"/>
      <c r="AL25" s="211"/>
    </row>
    <row r="26" spans="1:38" ht="12.75" customHeight="1">
      <c r="A26" s="445"/>
      <c r="B26" s="496" t="s">
        <v>66</v>
      </c>
      <c r="C26" s="497">
        <f>C22*$D$5</f>
        <v>0</v>
      </c>
      <c r="D26" s="497">
        <f>D22*$H$5</f>
        <v>0</v>
      </c>
      <c r="E26" s="497">
        <f>E22*$L$5</f>
        <v>0</v>
      </c>
      <c r="F26" s="497">
        <f>F22*$P$5</f>
        <v>0</v>
      </c>
      <c r="G26" s="497">
        <f>G22*$T$5</f>
        <v>0</v>
      </c>
      <c r="H26" s="497">
        <f>H22*$X$5</f>
        <v>0</v>
      </c>
      <c r="I26" s="497">
        <f>I22*$AB$5</f>
        <v>1</v>
      </c>
      <c r="J26" s="498">
        <f>SUM(C26:I26)</f>
        <v>1</v>
      </c>
      <c r="K26" s="445"/>
      <c r="L26" s="445"/>
      <c r="M26" s="445"/>
      <c r="N26" s="445"/>
      <c r="O26" s="445"/>
      <c r="P26" s="445"/>
      <c r="Q26" s="445"/>
      <c r="R26" s="445"/>
      <c r="S26" s="445"/>
      <c r="T26" s="445"/>
      <c r="U26" s="445"/>
      <c r="V26" s="445"/>
      <c r="W26" s="445"/>
      <c r="X26" s="445"/>
      <c r="Y26" s="445"/>
      <c r="Z26" s="445"/>
      <c r="AA26" s="445"/>
      <c r="AB26" s="445"/>
      <c r="AC26" s="445"/>
      <c r="AD26" s="445"/>
      <c r="AE26" s="445"/>
      <c r="AF26" s="447"/>
      <c r="AG26" s="445"/>
      <c r="AH26" s="445"/>
      <c r="AI26" s="445"/>
      <c r="AJ26" s="447"/>
      <c r="AK26" s="445"/>
      <c r="AL26" s="211"/>
    </row>
    <row r="27" spans="1:38" ht="12.75" customHeight="1">
      <c r="A27" s="445"/>
      <c r="B27" s="496" t="s">
        <v>61</v>
      </c>
      <c r="C27" s="500">
        <f aca="true" t="shared" si="1" ref="C27:J27">C26/$J$26</f>
        <v>0</v>
      </c>
      <c r="D27" s="500">
        <f t="shared" si="1"/>
        <v>0</v>
      </c>
      <c r="E27" s="500">
        <f t="shared" si="1"/>
        <v>0</v>
      </c>
      <c r="F27" s="500">
        <f t="shared" si="1"/>
        <v>0</v>
      </c>
      <c r="G27" s="500">
        <f t="shared" si="1"/>
        <v>0</v>
      </c>
      <c r="H27" s="500">
        <f t="shared" si="1"/>
        <v>0</v>
      </c>
      <c r="I27" s="500">
        <f t="shared" si="1"/>
        <v>1</v>
      </c>
      <c r="J27" s="501">
        <f t="shared" si="1"/>
        <v>1</v>
      </c>
      <c r="K27" s="504"/>
      <c r="L27" s="445"/>
      <c r="M27" s="445"/>
      <c r="N27" s="445"/>
      <c r="O27" s="445"/>
      <c r="P27" s="445"/>
      <c r="Q27" s="445"/>
      <c r="R27" s="445"/>
      <c r="S27" s="445"/>
      <c r="T27" s="445"/>
      <c r="U27" s="445"/>
      <c r="V27" s="445"/>
      <c r="W27" s="445"/>
      <c r="X27" s="445"/>
      <c r="Y27" s="445"/>
      <c r="Z27" s="445"/>
      <c r="AA27" s="445"/>
      <c r="AB27" s="445"/>
      <c r="AC27" s="445"/>
      <c r="AD27" s="445"/>
      <c r="AE27" s="445"/>
      <c r="AF27" s="447"/>
      <c r="AG27" s="445"/>
      <c r="AH27" s="445"/>
      <c r="AI27" s="445"/>
      <c r="AJ27" s="447"/>
      <c r="AK27" s="445"/>
      <c r="AL27" s="211"/>
    </row>
    <row r="28" spans="1:38" ht="14.25" customHeight="1">
      <c r="A28" s="445"/>
      <c r="B28" s="496" t="s">
        <v>1876</v>
      </c>
      <c r="C28" s="497">
        <f>C19*C25</f>
        <v>0</v>
      </c>
      <c r="D28" s="497">
        <f>D19*D25</f>
        <v>0</v>
      </c>
      <c r="E28" s="497">
        <f>E19*E25</f>
        <v>0</v>
      </c>
      <c r="F28" s="497">
        <f>F19*F25</f>
        <v>0</v>
      </c>
      <c r="G28" s="497">
        <f>G19*G25/T5</f>
        <v>0</v>
      </c>
      <c r="H28" s="497">
        <f>H19*H25/X5</f>
        <v>0</v>
      </c>
      <c r="I28" s="497">
        <f>I19*I25</f>
        <v>53.072</v>
      </c>
      <c r="J28" s="498">
        <f>SUM(C28:I28)</f>
        <v>53.072</v>
      </c>
      <c r="K28" s="445"/>
      <c r="L28" s="445"/>
      <c r="M28" s="445"/>
      <c r="N28" s="445"/>
      <c r="O28" s="445"/>
      <c r="P28" s="445"/>
      <c r="Q28" s="445"/>
      <c r="R28" s="445"/>
      <c r="S28" s="445"/>
      <c r="T28" s="445"/>
      <c r="U28" s="445"/>
      <c r="V28" s="445"/>
      <c r="W28" s="445"/>
      <c r="X28" s="445"/>
      <c r="Y28" s="445"/>
      <c r="Z28" s="445"/>
      <c r="AA28" s="445"/>
      <c r="AB28" s="445"/>
      <c r="AC28" s="445"/>
      <c r="AD28" s="445"/>
      <c r="AE28" s="445"/>
      <c r="AF28" s="447"/>
      <c r="AG28" s="445"/>
      <c r="AH28" s="445"/>
      <c r="AI28" s="445"/>
      <c r="AJ28" s="447"/>
      <c r="AK28" s="445"/>
      <c r="AL28" s="211"/>
    </row>
    <row r="29" spans="1:38" ht="12.75" customHeight="1">
      <c r="A29" s="445"/>
      <c r="B29" s="496"/>
      <c r="C29" s="497"/>
      <c r="D29" s="497"/>
      <c r="E29" s="497"/>
      <c r="F29" s="497"/>
      <c r="G29" s="497"/>
      <c r="H29" s="497"/>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c r="AL29" s="211"/>
    </row>
    <row r="30" spans="1:38" ht="12.75" customHeight="1">
      <c r="A30" s="445"/>
      <c r="B30" s="445"/>
      <c r="C30" s="445"/>
      <c r="D30" s="445"/>
      <c r="E30" s="445"/>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5"/>
      <c r="AL30" s="211"/>
    </row>
    <row r="31" spans="1:38" ht="12.75" customHeight="1">
      <c r="A31" s="445"/>
      <c r="B31" s="445"/>
      <c r="C31" s="445"/>
      <c r="D31" s="445"/>
      <c r="E31" s="445"/>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211"/>
    </row>
    <row r="32" spans="1:37" ht="12.75" customHeight="1">
      <c r="A32" s="445"/>
      <c r="B32" s="445"/>
      <c r="C32" s="445"/>
      <c r="D32" s="447"/>
      <c r="E32" s="447"/>
      <c r="F32" s="447"/>
      <c r="G32" s="445"/>
      <c r="H32" s="445"/>
      <c r="I32" s="445"/>
      <c r="J32" s="447"/>
      <c r="K32" s="447"/>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row>
    <row r="33" spans="1:37" ht="12.75" customHeight="1">
      <c r="A33" s="445"/>
      <c r="B33" s="445"/>
      <c r="C33" s="496"/>
      <c r="D33" s="497"/>
      <c r="E33" s="497"/>
      <c r="F33" s="497"/>
      <c r="G33" s="445"/>
      <c r="H33" s="445"/>
      <c r="I33" s="445"/>
      <c r="J33" s="497"/>
      <c r="K33" s="445"/>
      <c r="L33" s="447"/>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row>
    <row r="34" spans="1:37" ht="12.75" customHeight="1">
      <c r="A34" s="445"/>
      <c r="B34" s="445"/>
      <c r="C34" s="445"/>
      <c r="D34" s="447"/>
      <c r="E34" s="447"/>
      <c r="F34" s="447"/>
      <c r="G34" s="445"/>
      <c r="H34" s="445"/>
      <c r="I34" s="445"/>
      <c r="J34" s="447"/>
      <c r="K34" s="445"/>
      <c r="L34" s="447"/>
      <c r="M34" s="445"/>
      <c r="N34" s="445"/>
      <c r="O34" s="445"/>
      <c r="P34" s="445"/>
      <c r="Q34" s="445"/>
      <c r="R34" s="445"/>
      <c r="S34" s="445"/>
      <c r="T34" s="445"/>
      <c r="U34" s="445"/>
      <c r="V34" s="445"/>
      <c r="W34" s="445"/>
      <c r="X34" s="445"/>
      <c r="Y34" s="445"/>
      <c r="Z34" s="445"/>
      <c r="AA34" s="445"/>
      <c r="AB34" s="445"/>
      <c r="AC34" s="445"/>
      <c r="AD34" s="445"/>
      <c r="AE34" s="445"/>
      <c r="AF34" s="445"/>
      <c r="AG34" s="445"/>
      <c r="AH34" s="445"/>
      <c r="AI34" s="445"/>
      <c r="AJ34" s="445"/>
      <c r="AK34" s="445"/>
    </row>
    <row r="35" spans="1:37" ht="12.75" customHeight="1">
      <c r="A35" s="445"/>
      <c r="B35" s="445"/>
      <c r="C35" s="496"/>
      <c r="D35" s="447"/>
      <c r="E35" s="497"/>
      <c r="F35" s="497"/>
      <c r="G35" s="445"/>
      <c r="H35" s="445"/>
      <c r="I35" s="445"/>
      <c r="J35" s="497"/>
      <c r="K35" s="445"/>
      <c r="L35" s="447"/>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row>
    <row r="36" spans="1:37" ht="13.5" customHeight="1">
      <c r="A36" s="549" t="s">
        <v>2177</v>
      </c>
      <c r="B36" s="445"/>
      <c r="C36" s="445"/>
      <c r="D36" s="447"/>
      <c r="E36" s="447"/>
      <c r="F36" s="447"/>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445"/>
      <c r="AI36" s="445"/>
      <c r="AJ36" s="445"/>
      <c r="AK36" s="445"/>
    </row>
    <row r="37" spans="1:37" ht="24.75" customHeight="1">
      <c r="A37" s="730" t="s">
        <v>1877</v>
      </c>
      <c r="B37" s="731"/>
      <c r="C37" s="731"/>
      <c r="D37" s="731"/>
      <c r="E37" s="731"/>
      <c r="F37" s="731"/>
      <c r="G37" s="505" t="s">
        <v>1878</v>
      </c>
      <c r="H37" s="445"/>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c r="AI37" s="445"/>
      <c r="AJ37" s="445"/>
      <c r="AK37" s="445"/>
    </row>
    <row r="38" spans="1:37" ht="12.75" customHeight="1">
      <c r="A38" s="732" t="s">
        <v>1879</v>
      </c>
      <c r="B38" s="733"/>
      <c r="C38" s="733"/>
      <c r="D38" s="733"/>
      <c r="E38" s="733"/>
      <c r="F38" s="733"/>
      <c r="G38" s="506"/>
      <c r="H38" s="445"/>
      <c r="I38" s="445"/>
      <c r="J38" s="445"/>
      <c r="K38" s="445"/>
      <c r="L38" s="445"/>
      <c r="M38" s="445"/>
      <c r="N38" s="445"/>
      <c r="O38" s="445"/>
      <c r="P38" s="445"/>
      <c r="Q38" s="445"/>
      <c r="R38" s="445"/>
      <c r="S38" s="445"/>
      <c r="T38" s="445"/>
      <c r="U38" s="445"/>
      <c r="V38" s="445"/>
      <c r="W38" s="445"/>
      <c r="X38" s="445"/>
      <c r="Y38" s="445"/>
      <c r="Z38" s="445"/>
      <c r="AA38" s="445"/>
      <c r="AB38" s="445"/>
      <c r="AC38" s="445"/>
      <c r="AD38" s="445"/>
      <c r="AE38" s="445"/>
      <c r="AF38" s="445"/>
      <c r="AG38" s="445"/>
      <c r="AH38" s="445"/>
      <c r="AI38" s="445"/>
      <c r="AJ38" s="445"/>
      <c r="AK38" s="445"/>
    </row>
    <row r="39" spans="1:37" ht="12.75" customHeight="1">
      <c r="A39" s="507"/>
      <c r="B39" s="508"/>
      <c r="C39" s="508"/>
      <c r="D39" s="508"/>
      <c r="E39" s="508"/>
      <c r="F39" s="508"/>
      <c r="G39" s="509"/>
      <c r="H39" s="445"/>
      <c r="I39" s="445"/>
      <c r="J39" s="445"/>
      <c r="K39" s="445"/>
      <c r="L39" s="445"/>
      <c r="M39" s="445"/>
      <c r="N39" s="445"/>
      <c r="O39" s="445"/>
      <c r="P39" s="445"/>
      <c r="Q39" s="445"/>
      <c r="R39" s="445"/>
      <c r="S39" s="445"/>
      <c r="T39" s="445"/>
      <c r="U39" s="445"/>
      <c r="V39" s="445"/>
      <c r="W39" s="445"/>
      <c r="X39" s="445"/>
      <c r="Y39" s="445"/>
      <c r="Z39" s="445"/>
      <c r="AA39" s="445"/>
      <c r="AB39" s="445"/>
      <c r="AC39" s="445"/>
      <c r="AD39" s="445"/>
      <c r="AE39" s="445"/>
      <c r="AF39" s="445"/>
      <c r="AG39" s="445"/>
      <c r="AH39" s="445"/>
      <c r="AI39" s="445"/>
      <c r="AJ39" s="445"/>
      <c r="AK39" s="445"/>
    </row>
    <row r="40" spans="1:37" ht="15" customHeight="1" thickBot="1">
      <c r="A40" s="510" t="s">
        <v>1880</v>
      </c>
      <c r="B40" s="511"/>
      <c r="C40" s="511"/>
      <c r="D40" s="511"/>
      <c r="E40" s="511"/>
      <c r="F40" s="511"/>
      <c r="G40" s="509"/>
      <c r="H40" s="445"/>
      <c r="I40" s="445"/>
      <c r="J40" s="445"/>
      <c r="K40" s="445"/>
      <c r="L40" s="445"/>
      <c r="M40" s="445"/>
      <c r="N40" s="445"/>
      <c r="O40" s="445"/>
      <c r="P40" s="445"/>
      <c r="Q40" s="445"/>
      <c r="R40" s="445"/>
      <c r="S40" s="445"/>
      <c r="T40" s="445"/>
      <c r="U40" s="445"/>
      <c r="V40" s="445"/>
      <c r="W40" s="445"/>
      <c r="X40" s="445"/>
      <c r="Y40" s="445"/>
      <c r="Z40" s="445"/>
      <c r="AA40" s="445"/>
      <c r="AB40" s="445"/>
      <c r="AC40" s="445"/>
      <c r="AD40" s="445"/>
      <c r="AE40" s="445"/>
      <c r="AF40" s="445"/>
      <c r="AG40" s="445"/>
      <c r="AH40" s="445"/>
      <c r="AI40" s="445"/>
      <c r="AJ40" s="445"/>
      <c r="AK40" s="445"/>
    </row>
    <row r="41" spans="1:37" ht="13.5" customHeight="1" thickBot="1">
      <c r="A41" s="734" t="s">
        <v>1881</v>
      </c>
      <c r="B41" s="735"/>
      <c r="C41" s="736" t="s">
        <v>1882</v>
      </c>
      <c r="D41" s="736"/>
      <c r="E41" s="736" t="s">
        <v>38</v>
      </c>
      <c r="F41" s="737"/>
      <c r="G41" s="506"/>
      <c r="H41" s="445"/>
      <c r="I41" s="445"/>
      <c r="J41" s="445"/>
      <c r="K41" s="445"/>
      <c r="L41" s="445"/>
      <c r="M41" s="445"/>
      <c r="N41" s="445"/>
      <c r="O41" s="445"/>
      <c r="P41" s="445"/>
      <c r="Q41" s="445"/>
      <c r="R41" s="445"/>
      <c r="S41" s="445"/>
      <c r="T41" s="445"/>
      <c r="U41" s="445"/>
      <c r="V41" s="445"/>
      <c r="W41" s="445"/>
      <c r="X41" s="445"/>
      <c r="Y41" s="445"/>
      <c r="Z41" s="445"/>
      <c r="AA41" s="445"/>
      <c r="AB41" s="445"/>
      <c r="AC41" s="445"/>
      <c r="AD41" s="445"/>
      <c r="AE41" s="445"/>
      <c r="AF41" s="445"/>
      <c r="AG41" s="445"/>
      <c r="AH41" s="445"/>
      <c r="AI41" s="445"/>
      <c r="AJ41" s="445"/>
      <c r="AK41" s="445"/>
    </row>
    <row r="42" spans="1:37" ht="14.25" customHeight="1">
      <c r="A42" s="707" t="s">
        <v>1883</v>
      </c>
      <c r="B42" s="708"/>
      <c r="C42" s="719"/>
      <c r="D42" s="720"/>
      <c r="E42" s="711"/>
      <c r="F42" s="712"/>
      <c r="G42" s="506"/>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5"/>
      <c r="AJ42" s="445"/>
      <c r="AK42" s="445"/>
    </row>
    <row r="43" spans="1:37" ht="15.75" customHeight="1">
      <c r="A43" s="695" t="s">
        <v>1884</v>
      </c>
      <c r="B43" s="696"/>
      <c r="C43" s="721">
        <v>103.62</v>
      </c>
      <c r="D43" s="722"/>
      <c r="E43" s="699" t="s">
        <v>1885</v>
      </c>
      <c r="F43" s="700"/>
      <c r="G43" s="506">
        <f aca="true" t="shared" si="2" ref="G43:G50">C43*2.2</f>
        <v>227.96400000000003</v>
      </c>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row>
    <row r="44" spans="1:37" ht="15.75" customHeight="1">
      <c r="A44" s="695" t="s">
        <v>1886</v>
      </c>
      <c r="B44" s="696"/>
      <c r="C44" s="721">
        <v>93.46</v>
      </c>
      <c r="D44" s="722"/>
      <c r="E44" s="699" t="s">
        <v>1885</v>
      </c>
      <c r="F44" s="700"/>
      <c r="G44" s="506">
        <f t="shared" si="2"/>
        <v>205.612</v>
      </c>
      <c r="H44" s="445"/>
      <c r="I44" s="445"/>
      <c r="J44" s="445"/>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445"/>
      <c r="AI44" s="445"/>
      <c r="AJ44" s="445"/>
      <c r="AK44" s="445"/>
    </row>
    <row r="45" spans="1:37" ht="15.75" customHeight="1">
      <c r="A45" s="695" t="s">
        <v>1887</v>
      </c>
      <c r="B45" s="696"/>
      <c r="C45" s="721">
        <v>97.09</v>
      </c>
      <c r="D45" s="722"/>
      <c r="E45" s="699" t="s">
        <v>1885</v>
      </c>
      <c r="F45" s="700"/>
      <c r="G45" s="506">
        <f t="shared" si="2"/>
        <v>213.598</v>
      </c>
      <c r="H45" s="445"/>
      <c r="I45" s="445"/>
      <c r="J45" s="445"/>
      <c r="K45" s="445"/>
      <c r="L45" s="445"/>
      <c r="M45" s="445"/>
      <c r="N45" s="445"/>
      <c r="O45" s="445"/>
      <c r="P45" s="445"/>
      <c r="Q45" s="445"/>
      <c r="R45" s="445"/>
      <c r="S45" s="445"/>
      <c r="T45" s="445"/>
      <c r="U45" s="445"/>
      <c r="V45" s="445"/>
      <c r="W45" s="445"/>
      <c r="X45" s="445"/>
      <c r="Y45" s="445"/>
      <c r="Z45" s="445"/>
      <c r="AA45" s="445"/>
      <c r="AB45" s="445"/>
      <c r="AC45" s="445"/>
      <c r="AD45" s="445"/>
      <c r="AE45" s="445"/>
      <c r="AF45" s="445"/>
      <c r="AG45" s="445"/>
      <c r="AH45" s="445"/>
      <c r="AI45" s="445"/>
      <c r="AJ45" s="445"/>
      <c r="AK45" s="445"/>
    </row>
    <row r="46" spans="1:37" ht="15.75" customHeight="1">
      <c r="A46" s="695" t="s">
        <v>1888</v>
      </c>
      <c r="B46" s="696"/>
      <c r="C46" s="721">
        <v>96.43</v>
      </c>
      <c r="D46" s="722"/>
      <c r="E46" s="699" t="s">
        <v>1885</v>
      </c>
      <c r="F46" s="700"/>
      <c r="G46" s="506">
        <f t="shared" si="2"/>
        <v>212.14600000000004</v>
      </c>
      <c r="H46" s="445"/>
      <c r="I46" s="445"/>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5"/>
      <c r="AH46" s="445"/>
      <c r="AI46" s="445"/>
      <c r="AJ46" s="445"/>
      <c r="AK46" s="445"/>
    </row>
    <row r="47" spans="1:37" ht="15.75" customHeight="1">
      <c r="A47" s="695" t="s">
        <v>1889</v>
      </c>
      <c r="B47" s="696"/>
      <c r="C47" s="721">
        <v>95.26</v>
      </c>
      <c r="D47" s="722"/>
      <c r="E47" s="699" t="s">
        <v>1885</v>
      </c>
      <c r="F47" s="700"/>
      <c r="G47" s="506">
        <f t="shared" si="2"/>
        <v>209.57200000000003</v>
      </c>
      <c r="H47" s="445"/>
      <c r="I47" s="445"/>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5"/>
      <c r="AH47" s="445"/>
      <c r="AI47" s="445"/>
      <c r="AJ47" s="445"/>
      <c r="AK47" s="445"/>
    </row>
    <row r="48" spans="1:37" ht="15.75" customHeight="1">
      <c r="A48" s="695" t="s">
        <v>1890</v>
      </c>
      <c r="B48" s="696"/>
      <c r="C48" s="721">
        <v>93.98</v>
      </c>
      <c r="D48" s="722"/>
      <c r="E48" s="699" t="s">
        <v>1885</v>
      </c>
      <c r="F48" s="700"/>
      <c r="G48" s="506">
        <f t="shared" si="2"/>
        <v>206.75600000000003</v>
      </c>
      <c r="H48" s="445"/>
      <c r="I48" s="445"/>
      <c r="J48" s="445"/>
      <c r="K48" s="445"/>
      <c r="L48" s="445"/>
      <c r="M48" s="445"/>
      <c r="N48" s="445"/>
      <c r="O48" s="445"/>
      <c r="P48" s="445"/>
      <c r="Q48" s="445"/>
      <c r="R48" s="445"/>
      <c r="S48" s="445"/>
      <c r="T48" s="445"/>
      <c r="U48" s="445"/>
      <c r="V48" s="445"/>
      <c r="W48" s="445"/>
      <c r="X48" s="445"/>
      <c r="Y48" s="445"/>
      <c r="Z48" s="445"/>
      <c r="AA48" s="445"/>
      <c r="AB48" s="445"/>
      <c r="AC48" s="445"/>
      <c r="AD48" s="445"/>
      <c r="AE48" s="445"/>
      <c r="AF48" s="445"/>
      <c r="AG48" s="445"/>
      <c r="AH48" s="445"/>
      <c r="AI48" s="445"/>
      <c r="AJ48" s="445"/>
      <c r="AK48" s="445"/>
    </row>
    <row r="49" spans="1:37" ht="15.75" customHeight="1">
      <c r="A49" s="695" t="s">
        <v>1891</v>
      </c>
      <c r="B49" s="696"/>
      <c r="C49" s="721">
        <v>94.38</v>
      </c>
      <c r="D49" s="722"/>
      <c r="E49" s="699" t="s">
        <v>1885</v>
      </c>
      <c r="F49" s="700"/>
      <c r="G49" s="506">
        <f t="shared" si="2"/>
        <v>207.636</v>
      </c>
      <c r="H49" s="445"/>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c r="AH49" s="445"/>
      <c r="AI49" s="445"/>
      <c r="AJ49" s="445"/>
      <c r="AK49" s="445"/>
    </row>
    <row r="50" spans="1:37" ht="16.5" customHeight="1" thickBot="1">
      <c r="A50" s="701" t="s">
        <v>1892</v>
      </c>
      <c r="B50" s="702"/>
      <c r="C50" s="717">
        <v>95.48</v>
      </c>
      <c r="D50" s="718"/>
      <c r="E50" s="705" t="s">
        <v>1885</v>
      </c>
      <c r="F50" s="706"/>
      <c r="G50" s="506">
        <f t="shared" si="2"/>
        <v>210.056</v>
      </c>
      <c r="H50" s="445"/>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5"/>
      <c r="AH50" s="445"/>
      <c r="AI50" s="445"/>
      <c r="AJ50" s="445"/>
      <c r="AK50" s="445"/>
    </row>
    <row r="51" spans="1:37" ht="14.25" customHeight="1">
      <c r="A51" s="707" t="s">
        <v>1893</v>
      </c>
      <c r="B51" s="708"/>
      <c r="C51" s="719"/>
      <c r="D51" s="720"/>
      <c r="E51" s="711"/>
      <c r="F51" s="712"/>
      <c r="G51" s="506"/>
      <c r="H51" s="445"/>
      <c r="I51" s="445"/>
      <c r="J51" s="445"/>
      <c r="K51" s="445"/>
      <c r="L51" s="445"/>
      <c r="M51" s="445"/>
      <c r="N51" s="445"/>
      <c r="O51" s="445"/>
      <c r="P51" s="445"/>
      <c r="Q51" s="445"/>
      <c r="R51" s="445"/>
      <c r="S51" s="445"/>
      <c r="T51" s="445"/>
      <c r="U51" s="445"/>
      <c r="V51" s="445"/>
      <c r="W51" s="445"/>
      <c r="X51" s="445"/>
      <c r="Y51" s="445"/>
      <c r="Z51" s="445"/>
      <c r="AA51" s="445"/>
      <c r="AB51" s="445"/>
      <c r="AC51" s="445"/>
      <c r="AD51" s="445"/>
      <c r="AE51" s="445"/>
      <c r="AF51" s="445"/>
      <c r="AG51" s="445"/>
      <c r="AH51" s="445"/>
      <c r="AI51" s="445"/>
      <c r="AJ51" s="445"/>
      <c r="AK51" s="445"/>
    </row>
    <row r="52" spans="1:37" ht="12.75" customHeight="1">
      <c r="A52" s="723" t="s">
        <v>1894</v>
      </c>
      <c r="B52" s="724"/>
      <c r="C52" s="721"/>
      <c r="D52" s="722"/>
      <c r="E52" s="725"/>
      <c r="F52" s="726"/>
      <c r="G52" s="506"/>
      <c r="H52" s="445"/>
      <c r="I52" s="445"/>
      <c r="J52" s="445"/>
      <c r="K52" s="445"/>
      <c r="L52" s="445"/>
      <c r="M52" s="445"/>
      <c r="N52" s="445"/>
      <c r="O52" s="445"/>
      <c r="P52" s="445"/>
      <c r="Q52" s="445"/>
      <c r="R52" s="445"/>
      <c r="S52" s="445"/>
      <c r="T52" s="445"/>
      <c r="U52" s="445"/>
      <c r="V52" s="445"/>
      <c r="W52" s="445"/>
      <c r="X52" s="445"/>
      <c r="Y52" s="445"/>
      <c r="Z52" s="445"/>
      <c r="AA52" s="445"/>
      <c r="AB52" s="445"/>
      <c r="AC52" s="445"/>
      <c r="AD52" s="445"/>
      <c r="AE52" s="445"/>
      <c r="AF52" s="445"/>
      <c r="AG52" s="445"/>
      <c r="AH52" s="445"/>
      <c r="AI52" s="445"/>
      <c r="AJ52" s="445"/>
      <c r="AK52" s="445"/>
    </row>
    <row r="53" spans="1:37" ht="15.75" customHeight="1">
      <c r="A53" s="695" t="s">
        <v>1895</v>
      </c>
      <c r="B53" s="696"/>
      <c r="C53" s="721">
        <v>54.01</v>
      </c>
      <c r="D53" s="722"/>
      <c r="E53" s="699" t="s">
        <v>1885</v>
      </c>
      <c r="F53" s="700"/>
      <c r="G53" s="506">
        <f>C53*2.2</f>
        <v>118.822</v>
      </c>
      <c r="H53" s="445"/>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445"/>
      <c r="AH53" s="445"/>
      <c r="AI53" s="445"/>
      <c r="AJ53" s="445"/>
      <c r="AK53" s="445"/>
    </row>
    <row r="54" spans="1:37" ht="15.75" customHeight="1">
      <c r="A54" s="695"/>
      <c r="B54" s="696"/>
      <c r="C54" s="721">
        <v>5.401</v>
      </c>
      <c r="D54" s="722"/>
      <c r="E54" s="699" t="s">
        <v>1896</v>
      </c>
      <c r="F54" s="700"/>
      <c r="G54" s="506"/>
      <c r="H54" s="445"/>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5"/>
      <c r="AH54" s="445"/>
      <c r="AI54" s="445"/>
      <c r="AJ54" s="445"/>
      <c r="AK54" s="445"/>
    </row>
    <row r="55" spans="1:37" ht="15.75" customHeight="1">
      <c r="A55" s="695" t="s">
        <v>1897</v>
      </c>
      <c r="B55" s="696"/>
      <c r="C55" s="721">
        <v>52.91</v>
      </c>
      <c r="D55" s="722"/>
      <c r="E55" s="699" t="s">
        <v>1885</v>
      </c>
      <c r="F55" s="700"/>
      <c r="G55" s="506">
        <f>C55*2.2</f>
        <v>116.402</v>
      </c>
      <c r="H55" s="445"/>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5"/>
      <c r="AH55" s="445"/>
      <c r="AI55" s="445"/>
      <c r="AJ55" s="445"/>
      <c r="AK55" s="445"/>
    </row>
    <row r="56" spans="1:37" ht="15.75" customHeight="1">
      <c r="A56" s="695"/>
      <c r="B56" s="696"/>
      <c r="C56" s="721">
        <v>5.291</v>
      </c>
      <c r="D56" s="722"/>
      <c r="E56" s="699" t="s">
        <v>1896</v>
      </c>
      <c r="F56" s="700"/>
      <c r="G56" s="506"/>
      <c r="H56" s="445"/>
      <c r="I56" s="445"/>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5"/>
      <c r="AK56" s="445"/>
    </row>
    <row r="57" spans="1:37" ht="15.75" customHeight="1">
      <c r="A57" s="695" t="s">
        <v>1898</v>
      </c>
      <c r="B57" s="696"/>
      <c r="C57" s="721">
        <v>53.06</v>
      </c>
      <c r="D57" s="722"/>
      <c r="E57" s="699" t="s">
        <v>1885</v>
      </c>
      <c r="F57" s="700"/>
      <c r="G57" s="506">
        <f>C57*2.2</f>
        <v>116.73200000000001</v>
      </c>
      <c r="H57" s="445"/>
      <c r="I57" s="445"/>
      <c r="J57" s="445"/>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445"/>
      <c r="AH57" s="445"/>
      <c r="AI57" s="445"/>
      <c r="AJ57" s="445"/>
      <c r="AK57" s="445"/>
    </row>
    <row r="58" spans="1:37" ht="15.75" customHeight="1">
      <c r="A58" s="695"/>
      <c r="B58" s="696"/>
      <c r="C58" s="721">
        <v>5.306</v>
      </c>
      <c r="D58" s="722"/>
      <c r="E58" s="699" t="s">
        <v>1896</v>
      </c>
      <c r="F58" s="700"/>
      <c r="G58" s="506"/>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row>
    <row r="59" spans="1:37" ht="15.75" customHeight="1">
      <c r="A59" s="695" t="s">
        <v>1899</v>
      </c>
      <c r="B59" s="696"/>
      <c r="C59" s="721">
        <v>53.46</v>
      </c>
      <c r="D59" s="722"/>
      <c r="E59" s="699" t="s">
        <v>1885</v>
      </c>
      <c r="F59" s="700"/>
      <c r="G59" s="506">
        <f>C59*2.2</f>
        <v>117.61200000000001</v>
      </c>
      <c r="H59" s="445"/>
      <c r="I59" s="445"/>
      <c r="J59" s="445"/>
      <c r="K59" s="445"/>
      <c r="L59" s="445"/>
      <c r="M59" s="445"/>
      <c r="N59" s="445"/>
      <c r="O59" s="445"/>
      <c r="P59" s="445"/>
      <c r="Q59" s="445"/>
      <c r="R59" s="445"/>
      <c r="S59" s="445"/>
      <c r="T59" s="445"/>
      <c r="U59" s="445"/>
      <c r="V59" s="445"/>
      <c r="W59" s="445"/>
      <c r="X59" s="445"/>
      <c r="Y59" s="445"/>
      <c r="Z59" s="445"/>
      <c r="AA59" s="445"/>
      <c r="AB59" s="445"/>
      <c r="AC59" s="445"/>
      <c r="AD59" s="445"/>
      <c r="AE59" s="445"/>
      <c r="AF59" s="445"/>
      <c r="AG59" s="445"/>
      <c r="AH59" s="445"/>
      <c r="AI59" s="445"/>
      <c r="AJ59" s="445"/>
      <c r="AK59" s="445"/>
    </row>
    <row r="60" spans="1:37" ht="15.75" customHeight="1">
      <c r="A60" s="695"/>
      <c r="B60" s="696"/>
      <c r="C60" s="721">
        <v>5.346</v>
      </c>
      <c r="D60" s="722"/>
      <c r="E60" s="699" t="s">
        <v>1896</v>
      </c>
      <c r="F60" s="700"/>
      <c r="G60" s="506"/>
      <c r="H60" s="445"/>
      <c r="I60" s="445"/>
      <c r="J60" s="445"/>
      <c r="K60" s="445"/>
      <c r="L60" s="445"/>
      <c r="M60" s="445"/>
      <c r="N60" s="445"/>
      <c r="O60" s="445"/>
      <c r="P60" s="445"/>
      <c r="Q60" s="445"/>
      <c r="R60" s="445"/>
      <c r="S60" s="445"/>
      <c r="T60" s="445"/>
      <c r="U60" s="445"/>
      <c r="V60" s="445"/>
      <c r="W60" s="445"/>
      <c r="X60" s="445"/>
      <c r="Y60" s="445"/>
      <c r="Z60" s="445"/>
      <c r="AA60" s="445"/>
      <c r="AB60" s="445"/>
      <c r="AC60" s="445"/>
      <c r="AD60" s="445"/>
      <c r="AE60" s="445"/>
      <c r="AF60" s="445"/>
      <c r="AG60" s="445"/>
      <c r="AH60" s="445"/>
      <c r="AI60" s="445"/>
      <c r="AJ60" s="445"/>
      <c r="AK60" s="445"/>
    </row>
    <row r="61" spans="1:37" ht="15.75" customHeight="1">
      <c r="A61" s="695" t="s">
        <v>1900</v>
      </c>
      <c r="B61" s="696"/>
      <c r="C61" s="721">
        <v>53.72</v>
      </c>
      <c r="D61" s="722"/>
      <c r="E61" s="699" t="s">
        <v>1885</v>
      </c>
      <c r="F61" s="700"/>
      <c r="G61" s="506">
        <f>C61*2.2</f>
        <v>118.18400000000001</v>
      </c>
      <c r="H61" s="445"/>
      <c r="I61" s="445"/>
      <c r="J61" s="445"/>
      <c r="K61" s="445"/>
      <c r="L61" s="445"/>
      <c r="M61" s="445"/>
      <c r="N61" s="445"/>
      <c r="O61" s="445"/>
      <c r="P61" s="445"/>
      <c r="Q61" s="445"/>
      <c r="R61" s="445"/>
      <c r="S61" s="445"/>
      <c r="T61" s="445"/>
      <c r="U61" s="445"/>
      <c r="V61" s="445"/>
      <c r="W61" s="445"/>
      <c r="X61" s="445"/>
      <c r="Y61" s="445"/>
      <c r="Z61" s="445"/>
      <c r="AA61" s="445"/>
      <c r="AB61" s="445"/>
      <c r="AC61" s="445"/>
      <c r="AD61" s="445"/>
      <c r="AE61" s="445"/>
      <c r="AF61" s="445"/>
      <c r="AG61" s="445"/>
      <c r="AH61" s="445"/>
      <c r="AI61" s="445"/>
      <c r="AJ61" s="445"/>
      <c r="AK61" s="445"/>
    </row>
    <row r="62" spans="1:37" ht="15.75" customHeight="1">
      <c r="A62" s="695"/>
      <c r="B62" s="696"/>
      <c r="C62" s="721">
        <v>5.372</v>
      </c>
      <c r="D62" s="722"/>
      <c r="E62" s="699" t="s">
        <v>1896</v>
      </c>
      <c r="F62" s="700"/>
      <c r="G62" s="506"/>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row>
    <row r="63" spans="1:37" ht="15.75" customHeight="1">
      <c r="A63" s="695" t="s">
        <v>1901</v>
      </c>
      <c r="B63" s="696"/>
      <c r="C63" s="721">
        <v>53.06</v>
      </c>
      <c r="D63" s="722"/>
      <c r="E63" s="699" t="s">
        <v>1885</v>
      </c>
      <c r="F63" s="700"/>
      <c r="G63" s="506">
        <f>C63*2.2</f>
        <v>116.73200000000001</v>
      </c>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row>
    <row r="64" spans="1:37" ht="15.75" customHeight="1">
      <c r="A64" s="695" t="s">
        <v>1902</v>
      </c>
      <c r="B64" s="696"/>
      <c r="C64" s="721">
        <v>5.306</v>
      </c>
      <c r="D64" s="722"/>
      <c r="E64" s="699" t="s">
        <v>1896</v>
      </c>
      <c r="F64" s="700"/>
      <c r="G64" s="506"/>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row>
    <row r="65" spans="1:37" ht="15.75" customHeight="1">
      <c r="A65" s="723" t="s">
        <v>1903</v>
      </c>
      <c r="B65" s="724"/>
      <c r="C65" s="721">
        <v>54.71</v>
      </c>
      <c r="D65" s="722"/>
      <c r="E65" s="699" t="s">
        <v>1885</v>
      </c>
      <c r="F65" s="700"/>
      <c r="G65" s="506">
        <f>C65*2.2</f>
        <v>120.36200000000001</v>
      </c>
      <c r="H65" s="445"/>
      <c r="I65" s="445"/>
      <c r="J65" s="445"/>
      <c r="K65" s="445"/>
      <c r="L65" s="445"/>
      <c r="M65" s="445"/>
      <c r="N65" s="445"/>
      <c r="O65" s="445"/>
      <c r="P65" s="445"/>
      <c r="Q65" s="445"/>
      <c r="R65" s="445"/>
      <c r="S65" s="445"/>
      <c r="T65" s="445"/>
      <c r="U65" s="445"/>
      <c r="V65" s="445"/>
      <c r="W65" s="445"/>
      <c r="X65" s="445"/>
      <c r="Y65" s="445"/>
      <c r="Z65" s="445"/>
      <c r="AA65" s="445"/>
      <c r="AB65" s="445"/>
      <c r="AC65" s="445"/>
      <c r="AD65" s="445"/>
      <c r="AE65" s="445"/>
      <c r="AF65" s="445"/>
      <c r="AG65" s="445"/>
      <c r="AH65" s="445"/>
      <c r="AI65" s="445"/>
      <c r="AJ65" s="445"/>
      <c r="AK65" s="445"/>
    </row>
    <row r="66" spans="1:37" ht="16.5" customHeight="1" thickBot="1">
      <c r="A66" s="701"/>
      <c r="B66" s="702"/>
      <c r="C66" s="717">
        <v>5.471</v>
      </c>
      <c r="D66" s="718"/>
      <c r="E66" s="705" t="s">
        <v>1896</v>
      </c>
      <c r="F66" s="706"/>
      <c r="G66" s="506"/>
      <c r="H66" s="445"/>
      <c r="I66" s="445"/>
      <c r="J66" s="445"/>
      <c r="K66" s="445"/>
      <c r="L66" s="445"/>
      <c r="M66" s="445"/>
      <c r="N66" s="445"/>
      <c r="O66" s="445"/>
      <c r="P66" s="445"/>
      <c r="Q66" s="445"/>
      <c r="R66" s="445"/>
      <c r="S66" s="445"/>
      <c r="T66" s="445"/>
      <c r="U66" s="445"/>
      <c r="V66" s="445"/>
      <c r="W66" s="445"/>
      <c r="X66" s="445"/>
      <c r="Y66" s="445"/>
      <c r="Z66" s="445"/>
      <c r="AA66" s="445"/>
      <c r="AB66" s="445"/>
      <c r="AC66" s="445"/>
      <c r="AD66" s="445"/>
      <c r="AE66" s="445"/>
      <c r="AF66" s="445"/>
      <c r="AG66" s="445"/>
      <c r="AH66" s="445"/>
      <c r="AI66" s="445"/>
      <c r="AJ66" s="445"/>
      <c r="AK66" s="445"/>
    </row>
    <row r="67" spans="1:37" ht="14.25" customHeight="1">
      <c r="A67" s="707" t="s">
        <v>1904</v>
      </c>
      <c r="B67" s="708"/>
      <c r="C67" s="719"/>
      <c r="D67" s="720"/>
      <c r="E67" s="711"/>
      <c r="F67" s="712"/>
      <c r="G67" s="506"/>
      <c r="H67" s="445"/>
      <c r="I67" s="445"/>
      <c r="J67" s="445"/>
      <c r="K67" s="445"/>
      <c r="L67" s="445"/>
      <c r="M67" s="445"/>
      <c r="N67" s="445"/>
      <c r="O67" s="445"/>
      <c r="P67" s="445"/>
      <c r="Q67" s="445"/>
      <c r="R67" s="445"/>
      <c r="S67" s="445"/>
      <c r="T67" s="445"/>
      <c r="U67" s="445"/>
      <c r="V67" s="445"/>
      <c r="W67" s="445"/>
      <c r="X67" s="445"/>
      <c r="Y67" s="445"/>
      <c r="Z67" s="445"/>
      <c r="AA67" s="445"/>
      <c r="AB67" s="445"/>
      <c r="AC67" s="445"/>
      <c r="AD67" s="445"/>
      <c r="AE67" s="445"/>
      <c r="AF67" s="445"/>
      <c r="AG67" s="445"/>
      <c r="AH67" s="445"/>
      <c r="AI67" s="445"/>
      <c r="AJ67" s="445"/>
      <c r="AK67" s="445"/>
    </row>
    <row r="68" spans="1:37" ht="15.75" customHeight="1">
      <c r="A68" s="715" t="s">
        <v>1905</v>
      </c>
      <c r="B68" s="716"/>
      <c r="C68" s="697">
        <v>73.15</v>
      </c>
      <c r="D68" s="698"/>
      <c r="E68" s="699" t="s">
        <v>1885</v>
      </c>
      <c r="F68" s="700"/>
      <c r="G68" s="506">
        <f aca="true" t="shared" si="3" ref="G68:G79">C68*2.2</f>
        <v>160.93000000000004</v>
      </c>
      <c r="H68" s="445"/>
      <c r="I68" s="445"/>
      <c r="J68" s="445"/>
      <c r="K68" s="445"/>
      <c r="L68" s="445"/>
      <c r="M68" s="445"/>
      <c r="N68" s="445"/>
      <c r="O68" s="445"/>
      <c r="P68" s="445"/>
      <c r="Q68" s="445"/>
      <c r="R68" s="445"/>
      <c r="S68" s="445"/>
      <c r="T68" s="445"/>
      <c r="U68" s="445"/>
      <c r="V68" s="445"/>
      <c r="W68" s="445"/>
      <c r="X68" s="445"/>
      <c r="Y68" s="445"/>
      <c r="Z68" s="445"/>
      <c r="AA68" s="445"/>
      <c r="AB68" s="445"/>
      <c r="AC68" s="445"/>
      <c r="AD68" s="445"/>
      <c r="AE68" s="445"/>
      <c r="AF68" s="445"/>
      <c r="AG68" s="445"/>
      <c r="AH68" s="445"/>
      <c r="AI68" s="445"/>
      <c r="AJ68" s="445"/>
      <c r="AK68" s="445"/>
    </row>
    <row r="69" spans="1:37" ht="15.75" customHeight="1">
      <c r="A69" s="695" t="s">
        <v>1906</v>
      </c>
      <c r="B69" s="696"/>
      <c r="C69" s="697">
        <v>70.88</v>
      </c>
      <c r="D69" s="698"/>
      <c r="E69" s="699" t="s">
        <v>1885</v>
      </c>
      <c r="F69" s="700"/>
      <c r="G69" s="506">
        <f t="shared" si="3"/>
        <v>155.936</v>
      </c>
      <c r="H69" s="445"/>
      <c r="I69" s="445"/>
      <c r="J69" s="445"/>
      <c r="K69" s="445"/>
      <c r="L69" s="445"/>
      <c r="M69" s="445"/>
      <c r="N69" s="445"/>
      <c r="O69" s="445"/>
      <c r="P69" s="445"/>
      <c r="Q69" s="445"/>
      <c r="R69" s="445"/>
      <c r="S69" s="445"/>
      <c r="T69" s="445"/>
      <c r="U69" s="445"/>
      <c r="V69" s="445"/>
      <c r="W69" s="445"/>
      <c r="X69" s="445"/>
      <c r="Y69" s="445"/>
      <c r="Z69" s="445"/>
      <c r="AA69" s="445"/>
      <c r="AB69" s="445"/>
      <c r="AC69" s="445"/>
      <c r="AD69" s="445"/>
      <c r="AE69" s="445"/>
      <c r="AF69" s="445"/>
      <c r="AG69" s="445"/>
      <c r="AH69" s="445"/>
      <c r="AI69" s="445"/>
      <c r="AJ69" s="445"/>
      <c r="AK69" s="445"/>
    </row>
    <row r="70" spans="1:37" ht="15.75" customHeight="1">
      <c r="A70" s="695" t="s">
        <v>198</v>
      </c>
      <c r="B70" s="696"/>
      <c r="C70" s="697">
        <v>72.31</v>
      </c>
      <c r="D70" s="698"/>
      <c r="E70" s="699" t="s">
        <v>1885</v>
      </c>
      <c r="F70" s="700"/>
      <c r="G70" s="506">
        <f t="shared" si="3"/>
        <v>159.08200000000002</v>
      </c>
      <c r="H70" s="445"/>
      <c r="I70" s="445"/>
      <c r="J70" s="445"/>
      <c r="K70" s="445"/>
      <c r="L70" s="445"/>
      <c r="M70" s="445"/>
      <c r="N70" s="445"/>
      <c r="O70" s="445"/>
      <c r="P70" s="445"/>
      <c r="Q70" s="445"/>
      <c r="R70" s="445"/>
      <c r="S70" s="445"/>
      <c r="T70" s="445"/>
      <c r="U70" s="445"/>
      <c r="V70" s="445"/>
      <c r="W70" s="445"/>
      <c r="X70" s="445"/>
      <c r="Y70" s="445"/>
      <c r="Z70" s="445"/>
      <c r="AA70" s="445"/>
      <c r="AB70" s="445"/>
      <c r="AC70" s="445"/>
      <c r="AD70" s="445"/>
      <c r="AE70" s="445"/>
      <c r="AF70" s="445"/>
      <c r="AG70" s="445"/>
      <c r="AH70" s="445"/>
      <c r="AI70" s="445"/>
      <c r="AJ70" s="445"/>
      <c r="AK70" s="445"/>
    </row>
    <row r="71" spans="1:37" ht="15.75" customHeight="1">
      <c r="A71" s="695" t="s">
        <v>1907</v>
      </c>
      <c r="B71" s="696"/>
      <c r="C71" s="697">
        <v>78.8</v>
      </c>
      <c r="D71" s="698"/>
      <c r="E71" s="699" t="s">
        <v>1885</v>
      </c>
      <c r="F71" s="700"/>
      <c r="G71" s="506">
        <f t="shared" si="3"/>
        <v>173.36</v>
      </c>
      <c r="H71" s="445"/>
      <c r="I71" s="445"/>
      <c r="J71" s="445"/>
      <c r="K71" s="445"/>
      <c r="L71" s="445"/>
      <c r="M71" s="445"/>
      <c r="N71" s="445"/>
      <c r="O71" s="445"/>
      <c r="P71" s="445"/>
      <c r="Q71" s="445"/>
      <c r="R71" s="445"/>
      <c r="S71" s="445"/>
      <c r="T71" s="445"/>
      <c r="U71" s="445"/>
      <c r="V71" s="445"/>
      <c r="W71" s="445"/>
      <c r="X71" s="445"/>
      <c r="Y71" s="445"/>
      <c r="Z71" s="445"/>
      <c r="AA71" s="445"/>
      <c r="AB71" s="445"/>
      <c r="AC71" s="445"/>
      <c r="AD71" s="445"/>
      <c r="AE71" s="445"/>
      <c r="AF71" s="445"/>
      <c r="AG71" s="445"/>
      <c r="AH71" s="445"/>
      <c r="AI71" s="445"/>
      <c r="AJ71" s="445"/>
      <c r="AK71" s="445"/>
    </row>
    <row r="72" spans="1:37" ht="15.75" customHeight="1">
      <c r="A72" s="695" t="s">
        <v>1908</v>
      </c>
      <c r="B72" s="696"/>
      <c r="C72" s="697">
        <v>59.58</v>
      </c>
      <c r="D72" s="698"/>
      <c r="E72" s="699" t="s">
        <v>1885</v>
      </c>
      <c r="F72" s="700"/>
      <c r="G72" s="506">
        <f t="shared" si="3"/>
        <v>131.076</v>
      </c>
      <c r="H72" s="445"/>
      <c r="I72" s="445"/>
      <c r="J72" s="445"/>
      <c r="K72" s="445"/>
      <c r="L72" s="445"/>
      <c r="M72" s="445"/>
      <c r="N72" s="445"/>
      <c r="O72" s="445"/>
      <c r="P72" s="445"/>
      <c r="Q72" s="445"/>
      <c r="R72" s="445"/>
      <c r="S72" s="445"/>
      <c r="T72" s="445"/>
      <c r="U72" s="445"/>
      <c r="V72" s="445"/>
      <c r="W72" s="445"/>
      <c r="X72" s="445"/>
      <c r="Y72" s="445"/>
      <c r="Z72" s="445"/>
      <c r="AA72" s="445"/>
      <c r="AB72" s="445"/>
      <c r="AC72" s="445"/>
      <c r="AD72" s="445"/>
      <c r="AE72" s="445"/>
      <c r="AF72" s="445"/>
      <c r="AG72" s="445"/>
      <c r="AH72" s="445"/>
      <c r="AI72" s="445"/>
      <c r="AJ72" s="445"/>
      <c r="AK72" s="445"/>
    </row>
    <row r="73" spans="1:37" ht="15.75" customHeight="1">
      <c r="A73" s="695" t="s">
        <v>196</v>
      </c>
      <c r="B73" s="696"/>
      <c r="C73" s="697">
        <v>63.07</v>
      </c>
      <c r="D73" s="698"/>
      <c r="E73" s="699" t="s">
        <v>1885</v>
      </c>
      <c r="F73" s="700"/>
      <c r="G73" s="506">
        <f t="shared" si="3"/>
        <v>138.75400000000002</v>
      </c>
      <c r="H73" s="445"/>
      <c r="I73" s="445"/>
      <c r="J73" s="445"/>
      <c r="K73" s="445"/>
      <c r="L73" s="445"/>
      <c r="M73" s="445"/>
      <c r="N73" s="445"/>
      <c r="O73" s="445"/>
      <c r="P73" s="445"/>
      <c r="Q73" s="445"/>
      <c r="R73" s="445"/>
      <c r="S73" s="445"/>
      <c r="T73" s="445"/>
      <c r="U73" s="445"/>
      <c r="V73" s="445"/>
      <c r="W73" s="445"/>
      <c r="X73" s="445"/>
      <c r="Y73" s="445"/>
      <c r="Z73" s="445"/>
      <c r="AA73" s="445"/>
      <c r="AB73" s="445"/>
      <c r="AC73" s="445"/>
      <c r="AD73" s="445"/>
      <c r="AE73" s="445"/>
      <c r="AF73" s="445"/>
      <c r="AG73" s="445"/>
      <c r="AH73" s="445"/>
      <c r="AI73" s="445"/>
      <c r="AJ73" s="445"/>
      <c r="AK73" s="445"/>
    </row>
    <row r="74" spans="1:37" ht="15.75" customHeight="1">
      <c r="A74" s="695" t="s">
        <v>1909</v>
      </c>
      <c r="B74" s="696"/>
      <c r="C74" s="697">
        <v>65.08</v>
      </c>
      <c r="D74" s="698"/>
      <c r="E74" s="699" t="s">
        <v>1885</v>
      </c>
      <c r="F74" s="700"/>
      <c r="G74" s="506">
        <f t="shared" si="3"/>
        <v>143.17600000000002</v>
      </c>
      <c r="H74" s="445"/>
      <c r="I74" s="445"/>
      <c r="J74" s="445"/>
      <c r="K74" s="445"/>
      <c r="L74" s="445"/>
      <c r="M74" s="445"/>
      <c r="N74" s="445"/>
      <c r="O74" s="445"/>
      <c r="P74" s="445"/>
      <c r="Q74" s="445"/>
      <c r="R74" s="445"/>
      <c r="S74" s="445"/>
      <c r="T74" s="445"/>
      <c r="U74" s="445"/>
      <c r="V74" s="445"/>
      <c r="W74" s="445"/>
      <c r="X74" s="445"/>
      <c r="Y74" s="445"/>
      <c r="Z74" s="445"/>
      <c r="AA74" s="445"/>
      <c r="AB74" s="445"/>
      <c r="AC74" s="445"/>
      <c r="AD74" s="445"/>
      <c r="AE74" s="445"/>
      <c r="AF74" s="445"/>
      <c r="AG74" s="445"/>
      <c r="AH74" s="445"/>
      <c r="AI74" s="445"/>
      <c r="AJ74" s="445"/>
      <c r="AK74" s="445"/>
    </row>
    <row r="75" spans="1:37" ht="15.75" customHeight="1">
      <c r="A75" s="695" t="s">
        <v>1910</v>
      </c>
      <c r="B75" s="696"/>
      <c r="C75" s="697">
        <v>64.97</v>
      </c>
      <c r="D75" s="698"/>
      <c r="E75" s="699" t="s">
        <v>1885</v>
      </c>
      <c r="F75" s="700"/>
      <c r="G75" s="506">
        <f t="shared" si="3"/>
        <v>142.934</v>
      </c>
      <c r="H75" s="445"/>
      <c r="I75" s="445"/>
      <c r="J75" s="445"/>
      <c r="K75" s="445"/>
      <c r="L75" s="445"/>
      <c r="M75" s="445"/>
      <c r="N75" s="445"/>
      <c r="O75" s="445"/>
      <c r="P75" s="445"/>
      <c r="Q75" s="445"/>
      <c r="R75" s="445"/>
      <c r="S75" s="445"/>
      <c r="T75" s="445"/>
      <c r="U75" s="445"/>
      <c r="V75" s="445"/>
      <c r="W75" s="445"/>
      <c r="X75" s="445"/>
      <c r="Y75" s="445"/>
      <c r="Z75" s="445"/>
      <c r="AA75" s="445"/>
      <c r="AB75" s="445"/>
      <c r="AC75" s="445"/>
      <c r="AD75" s="445"/>
      <c r="AE75" s="445"/>
      <c r="AF75" s="445"/>
      <c r="AG75" s="445"/>
      <c r="AH75" s="445"/>
      <c r="AI75" s="445"/>
      <c r="AJ75" s="445"/>
      <c r="AK75" s="445"/>
    </row>
    <row r="76" spans="1:37" ht="15.75" customHeight="1">
      <c r="A76" s="695" t="s">
        <v>1911</v>
      </c>
      <c r="B76" s="696"/>
      <c r="C76" s="697">
        <v>62.33</v>
      </c>
      <c r="D76" s="698"/>
      <c r="E76" s="699" t="s">
        <v>1885</v>
      </c>
      <c r="F76" s="700"/>
      <c r="G76" s="506">
        <f t="shared" si="3"/>
        <v>137.126</v>
      </c>
      <c r="H76" s="445"/>
      <c r="I76" s="445"/>
      <c r="J76" s="445"/>
      <c r="K76" s="445"/>
      <c r="L76" s="445"/>
      <c r="M76" s="445"/>
      <c r="N76" s="445"/>
      <c r="O76" s="445"/>
      <c r="P76" s="445"/>
      <c r="Q76" s="445"/>
      <c r="R76" s="445"/>
      <c r="S76" s="445"/>
      <c r="T76" s="445"/>
      <c r="U76" s="445"/>
      <c r="V76" s="445"/>
      <c r="W76" s="445"/>
      <c r="X76" s="445"/>
      <c r="Y76" s="445"/>
      <c r="Z76" s="445"/>
      <c r="AA76" s="445"/>
      <c r="AB76" s="445"/>
      <c r="AC76" s="445"/>
      <c r="AD76" s="445"/>
      <c r="AE76" s="445"/>
      <c r="AF76" s="445"/>
      <c r="AG76" s="445"/>
      <c r="AH76" s="445"/>
      <c r="AI76" s="445"/>
      <c r="AJ76" s="445"/>
      <c r="AK76" s="445"/>
    </row>
    <row r="77" spans="1:37" ht="15.75" customHeight="1">
      <c r="A77" s="695" t="s">
        <v>1912</v>
      </c>
      <c r="B77" s="696"/>
      <c r="C77" s="697">
        <v>64.2</v>
      </c>
      <c r="D77" s="698"/>
      <c r="E77" s="699" t="s">
        <v>1885</v>
      </c>
      <c r="F77" s="700"/>
      <c r="G77" s="506">
        <f t="shared" si="3"/>
        <v>141.24</v>
      </c>
      <c r="H77" s="445"/>
      <c r="I77" s="445"/>
      <c r="J77" s="445"/>
      <c r="K77" s="445"/>
      <c r="L77" s="445"/>
      <c r="M77" s="445"/>
      <c r="N77" s="445"/>
      <c r="O77" s="445"/>
      <c r="P77" s="445"/>
      <c r="Q77" s="445"/>
      <c r="R77" s="445"/>
      <c r="S77" s="445"/>
      <c r="T77" s="445"/>
      <c r="U77" s="445"/>
      <c r="V77" s="445"/>
      <c r="W77" s="445"/>
      <c r="X77" s="445"/>
      <c r="Y77" s="445"/>
      <c r="Z77" s="445"/>
      <c r="AA77" s="445"/>
      <c r="AB77" s="445"/>
      <c r="AC77" s="445"/>
      <c r="AD77" s="445"/>
      <c r="AE77" s="445"/>
      <c r="AF77" s="445"/>
      <c r="AG77" s="445"/>
      <c r="AH77" s="445"/>
      <c r="AI77" s="445"/>
      <c r="AJ77" s="445"/>
      <c r="AK77" s="445"/>
    </row>
    <row r="78" spans="1:37" ht="15.75" customHeight="1">
      <c r="A78" s="695" t="s">
        <v>1913</v>
      </c>
      <c r="B78" s="696"/>
      <c r="C78" s="697">
        <v>74.43</v>
      </c>
      <c r="D78" s="698"/>
      <c r="E78" s="699" t="s">
        <v>1885</v>
      </c>
      <c r="F78" s="700"/>
      <c r="G78" s="506">
        <f t="shared" si="3"/>
        <v>163.74600000000004</v>
      </c>
      <c r="H78" s="445"/>
      <c r="I78" s="445"/>
      <c r="J78" s="445"/>
      <c r="K78" s="445"/>
      <c r="L78" s="445"/>
      <c r="M78" s="445"/>
      <c r="N78" s="445"/>
      <c r="O78" s="445"/>
      <c r="P78" s="445"/>
      <c r="Q78" s="445"/>
      <c r="R78" s="445"/>
      <c r="S78" s="445"/>
      <c r="T78" s="445"/>
      <c r="U78" s="445"/>
      <c r="V78" s="445"/>
      <c r="W78" s="445"/>
      <c r="X78" s="445"/>
      <c r="Y78" s="445"/>
      <c r="Z78" s="445"/>
      <c r="AA78" s="445"/>
      <c r="AB78" s="445"/>
      <c r="AC78" s="445"/>
      <c r="AD78" s="445"/>
      <c r="AE78" s="445"/>
      <c r="AF78" s="445"/>
      <c r="AG78" s="445"/>
      <c r="AH78" s="445"/>
      <c r="AI78" s="445"/>
      <c r="AJ78" s="445"/>
      <c r="AK78" s="445"/>
    </row>
    <row r="79" spans="1:37" ht="16.5" customHeight="1" thickBot="1">
      <c r="A79" s="701" t="s">
        <v>1914</v>
      </c>
      <c r="B79" s="702"/>
      <c r="C79" s="713">
        <v>102.12</v>
      </c>
      <c r="D79" s="714"/>
      <c r="E79" s="705" t="s">
        <v>1885</v>
      </c>
      <c r="F79" s="706"/>
      <c r="G79" s="506">
        <f t="shared" si="3"/>
        <v>224.66400000000002</v>
      </c>
      <c r="H79" s="445"/>
      <c r="I79" s="445"/>
      <c r="J79" s="445"/>
      <c r="K79" s="445"/>
      <c r="L79" s="445"/>
      <c r="M79" s="445"/>
      <c r="N79" s="445"/>
      <c r="O79" s="445"/>
      <c r="P79" s="445"/>
      <c r="Q79" s="445"/>
      <c r="R79" s="445"/>
      <c r="S79" s="445"/>
      <c r="T79" s="445"/>
      <c r="U79" s="445"/>
      <c r="V79" s="445"/>
      <c r="W79" s="445"/>
      <c r="X79" s="445"/>
      <c r="Y79" s="445"/>
      <c r="Z79" s="445"/>
      <c r="AA79" s="445"/>
      <c r="AB79" s="445"/>
      <c r="AC79" s="445"/>
      <c r="AD79" s="445"/>
      <c r="AE79" s="445"/>
      <c r="AF79" s="445"/>
      <c r="AG79" s="445"/>
      <c r="AH79" s="445"/>
      <c r="AI79" s="445"/>
      <c r="AJ79" s="445"/>
      <c r="AK79" s="445"/>
    </row>
    <row r="80" spans="1:37" ht="12.75" customHeight="1">
      <c r="A80" s="707" t="s">
        <v>1915</v>
      </c>
      <c r="B80" s="708"/>
      <c r="C80" s="709"/>
      <c r="D80" s="710"/>
      <c r="E80" s="711"/>
      <c r="F80" s="712"/>
      <c r="G80" s="506"/>
      <c r="H80" s="445"/>
      <c r="I80" s="445"/>
      <c r="J80" s="445"/>
      <c r="K80" s="445"/>
      <c r="L80" s="445"/>
      <c r="M80" s="445"/>
      <c r="N80" s="445"/>
      <c r="O80" s="445"/>
      <c r="P80" s="445"/>
      <c r="Q80" s="445"/>
      <c r="R80" s="445"/>
      <c r="S80" s="445"/>
      <c r="T80" s="445"/>
      <c r="U80" s="445"/>
      <c r="V80" s="445"/>
      <c r="W80" s="445"/>
      <c r="X80" s="445"/>
      <c r="Y80" s="445"/>
      <c r="Z80" s="445"/>
      <c r="AA80" s="445"/>
      <c r="AB80" s="445"/>
      <c r="AC80" s="445"/>
      <c r="AD80" s="445"/>
      <c r="AE80" s="445"/>
      <c r="AF80" s="445"/>
      <c r="AG80" s="445"/>
      <c r="AH80" s="445"/>
      <c r="AI80" s="445"/>
      <c r="AJ80" s="445"/>
      <c r="AK80" s="445"/>
    </row>
    <row r="81" spans="1:37" ht="15.75" customHeight="1">
      <c r="A81" s="695" t="s">
        <v>1916</v>
      </c>
      <c r="B81" s="696"/>
      <c r="C81" s="697">
        <v>85.97</v>
      </c>
      <c r="D81" s="698"/>
      <c r="E81" s="699" t="s">
        <v>1885</v>
      </c>
      <c r="F81" s="700"/>
      <c r="G81" s="506">
        <f>C81*2.2</f>
        <v>189.13400000000001</v>
      </c>
      <c r="H81" s="445"/>
      <c r="I81" s="445"/>
      <c r="J81" s="445"/>
      <c r="K81" s="445"/>
      <c r="L81" s="445"/>
      <c r="M81" s="445"/>
      <c r="N81" s="445"/>
      <c r="O81" s="445"/>
      <c r="P81" s="445"/>
      <c r="Q81" s="445"/>
      <c r="R81" s="445"/>
      <c r="S81" s="445"/>
      <c r="T81" s="445"/>
      <c r="U81" s="445"/>
      <c r="V81" s="445"/>
      <c r="W81" s="445"/>
      <c r="X81" s="445"/>
      <c r="Y81" s="445"/>
      <c r="Z81" s="445"/>
      <c r="AA81" s="445"/>
      <c r="AB81" s="445"/>
      <c r="AC81" s="445"/>
      <c r="AD81" s="445"/>
      <c r="AE81" s="445"/>
      <c r="AF81" s="445"/>
      <c r="AG81" s="445"/>
      <c r="AH81" s="445"/>
      <c r="AI81" s="445"/>
      <c r="AJ81" s="445"/>
      <c r="AK81" s="445"/>
    </row>
    <row r="82" spans="1:37" ht="15.75" customHeight="1">
      <c r="A82" s="695" t="s">
        <v>1917</v>
      </c>
      <c r="B82" s="696"/>
      <c r="C82" s="697">
        <v>9.98</v>
      </c>
      <c r="D82" s="698"/>
      <c r="E82" s="699" t="s">
        <v>1918</v>
      </c>
      <c r="F82" s="700"/>
      <c r="G82" s="506"/>
      <c r="H82" s="445"/>
      <c r="I82" s="445"/>
      <c r="J82" s="445"/>
      <c r="K82" s="445"/>
      <c r="L82" s="445"/>
      <c r="M82" s="445"/>
      <c r="N82" s="445"/>
      <c r="O82" s="445"/>
      <c r="P82" s="445"/>
      <c r="Q82" s="445"/>
      <c r="R82" s="445"/>
      <c r="S82" s="445"/>
      <c r="T82" s="445"/>
      <c r="U82" s="445"/>
      <c r="V82" s="445"/>
      <c r="W82" s="445"/>
      <c r="X82" s="445"/>
      <c r="Y82" s="445"/>
      <c r="Z82" s="445"/>
      <c r="AA82" s="445"/>
      <c r="AB82" s="445"/>
      <c r="AC82" s="445"/>
      <c r="AD82" s="445"/>
      <c r="AE82" s="445"/>
      <c r="AF82" s="445"/>
      <c r="AG82" s="445"/>
      <c r="AH82" s="445"/>
      <c r="AI82" s="445"/>
      <c r="AJ82" s="445"/>
      <c r="AK82" s="445"/>
    </row>
    <row r="83" spans="1:37" ht="15.75" customHeight="1">
      <c r="A83" s="695" t="s">
        <v>1919</v>
      </c>
      <c r="B83" s="696"/>
      <c r="C83" s="697">
        <v>66.53</v>
      </c>
      <c r="D83" s="698"/>
      <c r="E83" s="699" t="s">
        <v>1885</v>
      </c>
      <c r="F83" s="700"/>
      <c r="G83" s="506">
        <f>C83*2.2</f>
        <v>146.366</v>
      </c>
      <c r="H83" s="445"/>
      <c r="I83" s="445"/>
      <c r="J83" s="445"/>
      <c r="K83" s="445"/>
      <c r="L83" s="445"/>
      <c r="M83" s="445"/>
      <c r="N83" s="445"/>
      <c r="O83" s="445"/>
      <c r="P83" s="445"/>
      <c r="Q83" s="445"/>
      <c r="R83" s="445"/>
      <c r="S83" s="445"/>
      <c r="T83" s="445"/>
      <c r="U83" s="445"/>
      <c r="V83" s="445"/>
      <c r="W83" s="445"/>
      <c r="X83" s="445"/>
      <c r="Y83" s="445"/>
      <c r="Z83" s="445"/>
      <c r="AA83" s="445"/>
      <c r="AB83" s="445"/>
      <c r="AC83" s="445"/>
      <c r="AD83" s="445"/>
      <c r="AE83" s="445"/>
      <c r="AF83" s="445"/>
      <c r="AG83" s="445"/>
      <c r="AH83" s="445"/>
      <c r="AI83" s="445"/>
      <c r="AJ83" s="445"/>
      <c r="AK83" s="445"/>
    </row>
    <row r="84" spans="1:37" ht="15.75" customHeight="1">
      <c r="A84" s="695" t="s">
        <v>1920</v>
      </c>
      <c r="B84" s="696"/>
      <c r="C84" s="697">
        <v>71.28</v>
      </c>
      <c r="D84" s="698"/>
      <c r="E84" s="699" t="s">
        <v>1885</v>
      </c>
      <c r="F84" s="700"/>
      <c r="G84" s="506">
        <f>C84*2.2</f>
        <v>156.816</v>
      </c>
      <c r="H84" s="445"/>
      <c r="I84" s="445"/>
      <c r="J84" s="445"/>
      <c r="K84" s="445"/>
      <c r="L84" s="445"/>
      <c r="M84" s="445"/>
      <c r="N84" s="445"/>
      <c r="O84" s="445"/>
      <c r="P84" s="445"/>
      <c r="Q84" s="445"/>
      <c r="R84" s="445"/>
      <c r="S84" s="445"/>
      <c r="T84" s="445"/>
      <c r="U84" s="445"/>
      <c r="V84" s="445"/>
      <c r="W84" s="445"/>
      <c r="X84" s="445"/>
      <c r="Y84" s="445"/>
      <c r="Z84" s="445"/>
      <c r="AA84" s="445"/>
      <c r="AB84" s="445"/>
      <c r="AC84" s="445"/>
      <c r="AD84" s="445"/>
      <c r="AE84" s="445"/>
      <c r="AF84" s="445"/>
      <c r="AG84" s="445"/>
      <c r="AH84" s="445"/>
      <c r="AI84" s="445"/>
      <c r="AJ84" s="445"/>
      <c r="AK84" s="445"/>
    </row>
    <row r="85" spans="1:37" ht="15.75" customHeight="1">
      <c r="A85" s="695" t="s">
        <v>1921</v>
      </c>
      <c r="B85" s="696"/>
      <c r="C85" s="697">
        <v>411.37</v>
      </c>
      <c r="D85" s="698"/>
      <c r="E85" s="699" t="s">
        <v>1922</v>
      </c>
      <c r="F85" s="700"/>
      <c r="G85" s="506"/>
      <c r="H85" s="445"/>
      <c r="I85" s="445"/>
      <c r="J85" s="445"/>
      <c r="K85" s="445"/>
      <c r="L85" s="445"/>
      <c r="M85" s="445"/>
      <c r="N85" s="445"/>
      <c r="O85" s="445"/>
      <c r="P85" s="445"/>
      <c r="Q85" s="445"/>
      <c r="R85" s="445"/>
      <c r="S85" s="445"/>
      <c r="T85" s="445"/>
      <c r="U85" s="445"/>
      <c r="V85" s="445"/>
      <c r="W85" s="445"/>
      <c r="X85" s="445"/>
      <c r="Y85" s="445"/>
      <c r="Z85" s="445"/>
      <c r="AA85" s="445"/>
      <c r="AB85" s="445"/>
      <c r="AC85" s="445"/>
      <c r="AD85" s="445"/>
      <c r="AE85" s="445"/>
      <c r="AF85" s="445"/>
      <c r="AG85" s="445"/>
      <c r="AH85" s="445"/>
      <c r="AI85" s="445"/>
      <c r="AJ85" s="445"/>
      <c r="AK85" s="445"/>
    </row>
    <row r="86" spans="1:37" ht="15.75" customHeight="1">
      <c r="A86" s="695" t="s">
        <v>1921</v>
      </c>
      <c r="B86" s="696"/>
      <c r="C86" s="697">
        <v>41.14</v>
      </c>
      <c r="D86" s="698"/>
      <c r="E86" s="699" t="s">
        <v>1923</v>
      </c>
      <c r="F86" s="700"/>
      <c r="G86" s="506">
        <f>C86*2.2</f>
        <v>90.50800000000001</v>
      </c>
      <c r="H86" s="445"/>
      <c r="I86" s="445"/>
      <c r="J86" s="445"/>
      <c r="K86" s="445"/>
      <c r="L86" s="445"/>
      <c r="M86" s="445"/>
      <c r="N86" s="445"/>
      <c r="O86" s="445"/>
      <c r="P86" s="445"/>
      <c r="Q86" s="445"/>
      <c r="R86" s="445"/>
      <c r="S86" s="445"/>
      <c r="T86" s="445"/>
      <c r="U86" s="445"/>
      <c r="V86" s="445"/>
      <c r="W86" s="445"/>
      <c r="X86" s="445"/>
      <c r="Y86" s="445"/>
      <c r="Z86" s="445"/>
      <c r="AA86" s="445"/>
      <c r="AB86" s="445"/>
      <c r="AC86" s="445"/>
      <c r="AD86" s="445"/>
      <c r="AE86" s="445"/>
      <c r="AF86" s="445"/>
      <c r="AG86" s="445"/>
      <c r="AH86" s="445"/>
      <c r="AI86" s="445"/>
      <c r="AJ86" s="445"/>
      <c r="AK86" s="445"/>
    </row>
    <row r="87" spans="1:37" ht="16.5" customHeight="1" thickBot="1">
      <c r="A87" s="701" t="s">
        <v>1924</v>
      </c>
      <c r="B87" s="702"/>
      <c r="C87" s="703">
        <v>2539.8</v>
      </c>
      <c r="D87" s="704"/>
      <c r="E87" s="705" t="s">
        <v>1925</v>
      </c>
      <c r="F87" s="706"/>
      <c r="G87" s="506"/>
      <c r="H87" s="445"/>
      <c r="I87" s="445"/>
      <c r="J87" s="445"/>
      <c r="K87" s="445"/>
      <c r="L87" s="445"/>
      <c r="M87" s="445"/>
      <c r="N87" s="445"/>
      <c r="O87" s="445"/>
      <c r="P87" s="445"/>
      <c r="Q87" s="445"/>
      <c r="R87" s="445"/>
      <c r="S87" s="445"/>
      <c r="T87" s="445"/>
      <c r="U87" s="445"/>
      <c r="V87" s="445"/>
      <c r="W87" s="445"/>
      <c r="X87" s="445"/>
      <c r="Y87" s="445"/>
      <c r="Z87" s="445"/>
      <c r="AA87" s="445"/>
      <c r="AB87" s="445"/>
      <c r="AC87" s="445"/>
      <c r="AD87" s="445"/>
      <c r="AE87" s="445"/>
      <c r="AF87" s="445"/>
      <c r="AG87" s="445"/>
      <c r="AH87" s="445"/>
      <c r="AI87" s="445"/>
      <c r="AJ87" s="445"/>
      <c r="AK87" s="445"/>
    </row>
    <row r="88" spans="1:37" ht="12.75" customHeight="1">
      <c r="A88" s="693" t="s">
        <v>1926</v>
      </c>
      <c r="B88" s="694"/>
      <c r="C88" s="694"/>
      <c r="D88" s="694"/>
      <c r="E88" s="694"/>
      <c r="F88" s="694"/>
      <c r="G88" s="506"/>
      <c r="H88" s="445"/>
      <c r="I88" s="445"/>
      <c r="J88" s="445"/>
      <c r="K88" s="445"/>
      <c r="L88" s="445"/>
      <c r="M88" s="445"/>
      <c r="N88" s="445"/>
      <c r="O88" s="445"/>
      <c r="P88" s="445"/>
      <c r="Q88" s="445"/>
      <c r="R88" s="445"/>
      <c r="S88" s="445"/>
      <c r="T88" s="445"/>
      <c r="U88" s="445"/>
      <c r="V88" s="445"/>
      <c r="W88" s="445"/>
      <c r="X88" s="445"/>
      <c r="Y88" s="445"/>
      <c r="Z88" s="445"/>
      <c r="AA88" s="445"/>
      <c r="AB88" s="445"/>
      <c r="AC88" s="445"/>
      <c r="AD88" s="445"/>
      <c r="AE88" s="445"/>
      <c r="AF88" s="445"/>
      <c r="AG88" s="445"/>
      <c r="AH88" s="445"/>
      <c r="AI88" s="445"/>
      <c r="AJ88" s="445"/>
      <c r="AK88" s="445"/>
    </row>
    <row r="89" spans="1:37" ht="12.75" customHeight="1">
      <c r="A89" s="682" t="s">
        <v>1927</v>
      </c>
      <c r="B89" s="683"/>
      <c r="C89" s="683"/>
      <c r="D89" s="683"/>
      <c r="E89" s="683"/>
      <c r="F89" s="683"/>
      <c r="G89" s="506"/>
      <c r="H89" s="445"/>
      <c r="I89" s="445"/>
      <c r="J89" s="445"/>
      <c r="K89" s="445"/>
      <c r="L89" s="445"/>
      <c r="M89" s="445"/>
      <c r="N89" s="445"/>
      <c r="O89" s="445"/>
      <c r="P89" s="445"/>
      <c r="Q89" s="445"/>
      <c r="R89" s="445"/>
      <c r="S89" s="445"/>
      <c r="T89" s="445"/>
      <c r="U89" s="445"/>
      <c r="V89" s="445"/>
      <c r="W89" s="445"/>
      <c r="X89" s="445"/>
      <c r="Y89" s="445"/>
      <c r="Z89" s="445"/>
      <c r="AA89" s="445"/>
      <c r="AB89" s="445"/>
      <c r="AC89" s="445"/>
      <c r="AD89" s="445"/>
      <c r="AE89" s="445"/>
      <c r="AF89" s="445"/>
      <c r="AG89" s="445"/>
      <c r="AH89" s="445"/>
      <c r="AI89" s="445"/>
      <c r="AJ89" s="445"/>
      <c r="AK89" s="445"/>
    </row>
    <row r="90" spans="1:37" ht="12.75" customHeight="1">
      <c r="A90" s="682" t="s">
        <v>1928</v>
      </c>
      <c r="B90" s="683"/>
      <c r="C90" s="683"/>
      <c r="D90" s="683"/>
      <c r="E90" s="683"/>
      <c r="F90" s="683"/>
      <c r="G90" s="506"/>
      <c r="H90" s="445"/>
      <c r="I90" s="445"/>
      <c r="J90" s="445"/>
      <c r="K90" s="445"/>
      <c r="L90" s="445"/>
      <c r="M90" s="445"/>
      <c r="N90" s="445"/>
      <c r="O90" s="445"/>
      <c r="P90" s="445"/>
      <c r="Q90" s="445"/>
      <c r="R90" s="445"/>
      <c r="S90" s="445"/>
      <c r="T90" s="445"/>
      <c r="U90" s="445"/>
      <c r="V90" s="445"/>
      <c r="W90" s="445"/>
      <c r="X90" s="445"/>
      <c r="Y90" s="445"/>
      <c r="Z90" s="445"/>
      <c r="AA90" s="445"/>
      <c r="AB90" s="445"/>
      <c r="AC90" s="445"/>
      <c r="AD90" s="445"/>
      <c r="AE90" s="445"/>
      <c r="AF90" s="445"/>
      <c r="AG90" s="445"/>
      <c r="AH90" s="445"/>
      <c r="AI90" s="445"/>
      <c r="AJ90" s="445"/>
      <c r="AK90" s="445"/>
    </row>
    <row r="91" spans="1:37" ht="12.75" customHeight="1">
      <c r="A91" s="682" t="s">
        <v>1929</v>
      </c>
      <c r="B91" s="683"/>
      <c r="C91" s="683"/>
      <c r="D91" s="683"/>
      <c r="E91" s="683"/>
      <c r="F91" s="683"/>
      <c r="G91" s="506"/>
      <c r="H91" s="445"/>
      <c r="I91" s="445"/>
      <c r="J91" s="445"/>
      <c r="K91" s="445"/>
      <c r="L91" s="445"/>
      <c r="M91" s="445"/>
      <c r="N91" s="445"/>
      <c r="O91" s="445"/>
      <c r="P91" s="445"/>
      <c r="Q91" s="445"/>
      <c r="R91" s="445"/>
      <c r="S91" s="445"/>
      <c r="T91" s="445"/>
      <c r="U91" s="445"/>
      <c r="V91" s="445"/>
      <c r="W91" s="445"/>
      <c r="X91" s="445"/>
      <c r="Y91" s="445"/>
      <c r="Z91" s="445"/>
      <c r="AA91" s="445"/>
      <c r="AB91" s="445"/>
      <c r="AC91" s="445"/>
      <c r="AD91" s="445"/>
      <c r="AE91" s="445"/>
      <c r="AF91" s="445"/>
      <c r="AG91" s="445"/>
      <c r="AH91" s="445"/>
      <c r="AI91" s="445"/>
      <c r="AJ91" s="445"/>
      <c r="AK91" s="445"/>
    </row>
    <row r="92" spans="1:37" ht="12.75" customHeight="1">
      <c r="A92" s="682" t="s">
        <v>1930</v>
      </c>
      <c r="B92" s="683"/>
      <c r="C92" s="683"/>
      <c r="D92" s="683"/>
      <c r="E92" s="683"/>
      <c r="F92" s="683"/>
      <c r="G92" s="506"/>
      <c r="H92" s="445"/>
      <c r="I92" s="445"/>
      <c r="J92" s="445"/>
      <c r="K92" s="445"/>
      <c r="L92" s="445"/>
      <c r="M92" s="445"/>
      <c r="N92" s="445"/>
      <c r="O92" s="445"/>
      <c r="P92" s="445"/>
      <c r="Q92" s="445"/>
      <c r="R92" s="445"/>
      <c r="S92" s="445"/>
      <c r="T92" s="445"/>
      <c r="U92" s="445"/>
      <c r="V92" s="445"/>
      <c r="W92" s="445"/>
      <c r="X92" s="445"/>
      <c r="Y92" s="445"/>
      <c r="Z92" s="445"/>
      <c r="AA92" s="445"/>
      <c r="AB92" s="445"/>
      <c r="AC92" s="445"/>
      <c r="AD92" s="445"/>
      <c r="AE92" s="445"/>
      <c r="AF92" s="445"/>
      <c r="AG92" s="445"/>
      <c r="AH92" s="445"/>
      <c r="AI92" s="445"/>
      <c r="AJ92" s="445"/>
      <c r="AK92" s="445"/>
    </row>
    <row r="93" spans="1:37" ht="12.75" customHeight="1">
      <c r="A93" s="682" t="s">
        <v>1931</v>
      </c>
      <c r="B93" s="683"/>
      <c r="C93" s="683"/>
      <c r="D93" s="683"/>
      <c r="E93" s="683"/>
      <c r="F93" s="683"/>
      <c r="G93" s="506"/>
      <c r="H93" s="445"/>
      <c r="I93" s="445"/>
      <c r="J93" s="445"/>
      <c r="K93" s="445"/>
      <c r="L93" s="445"/>
      <c r="M93" s="445"/>
      <c r="N93" s="445"/>
      <c r="O93" s="445"/>
      <c r="P93" s="445"/>
      <c r="Q93" s="445"/>
      <c r="R93" s="445"/>
      <c r="S93" s="445"/>
      <c r="T93" s="445"/>
      <c r="U93" s="445"/>
      <c r="V93" s="445"/>
      <c r="W93" s="445"/>
      <c r="X93" s="445"/>
      <c r="Y93" s="445"/>
      <c r="Z93" s="445"/>
      <c r="AA93" s="445"/>
      <c r="AB93" s="445"/>
      <c r="AC93" s="445"/>
      <c r="AD93" s="445"/>
      <c r="AE93" s="445"/>
      <c r="AF93" s="445"/>
      <c r="AG93" s="445"/>
      <c r="AH93" s="445"/>
      <c r="AI93" s="445"/>
      <c r="AJ93" s="445"/>
      <c r="AK93" s="445"/>
    </row>
    <row r="94" spans="1:37" ht="12.75" customHeight="1">
      <c r="A94" s="684" t="s">
        <v>1932</v>
      </c>
      <c r="B94" s="683"/>
      <c r="C94" s="683"/>
      <c r="D94" s="683"/>
      <c r="E94" s="683"/>
      <c r="F94" s="683"/>
      <c r="G94" s="512"/>
      <c r="H94" s="445"/>
      <c r="I94" s="445"/>
      <c r="J94" s="445"/>
      <c r="K94" s="445"/>
      <c r="L94" s="445"/>
      <c r="M94" s="445"/>
      <c r="N94" s="445"/>
      <c r="O94" s="445"/>
      <c r="P94" s="445"/>
      <c r="Q94" s="445"/>
      <c r="R94" s="445"/>
      <c r="S94" s="445"/>
      <c r="T94" s="445"/>
      <c r="U94" s="445"/>
      <c r="V94" s="445"/>
      <c r="W94" s="445"/>
      <c r="X94" s="445"/>
      <c r="Y94" s="445"/>
      <c r="Z94" s="445"/>
      <c r="AA94" s="445"/>
      <c r="AB94" s="445"/>
      <c r="AC94" s="445"/>
      <c r="AD94" s="445"/>
      <c r="AE94" s="445"/>
      <c r="AF94" s="445"/>
      <c r="AG94" s="445"/>
      <c r="AH94" s="445"/>
      <c r="AI94" s="445"/>
      <c r="AJ94" s="445"/>
      <c r="AK94" s="445"/>
    </row>
    <row r="95" spans="1:37" ht="12.75" customHeight="1">
      <c r="A95" s="445"/>
      <c r="B95" s="445"/>
      <c r="C95" s="445"/>
      <c r="D95" s="445"/>
      <c r="E95" s="445"/>
      <c r="F95" s="445"/>
      <c r="G95" s="445"/>
      <c r="H95" s="445"/>
      <c r="I95" s="445"/>
      <c r="J95" s="445"/>
      <c r="K95" s="445"/>
      <c r="L95" s="445"/>
      <c r="M95" s="445"/>
      <c r="N95" s="445"/>
      <c r="O95" s="445"/>
      <c r="P95" s="445"/>
      <c r="Q95" s="445"/>
      <c r="R95" s="445"/>
      <c r="S95" s="445"/>
      <c r="T95" s="445"/>
      <c r="U95" s="445"/>
      <c r="V95" s="445"/>
      <c r="W95" s="445"/>
      <c r="X95" s="445"/>
      <c r="Y95" s="445"/>
      <c r="Z95" s="445"/>
      <c r="AA95" s="445"/>
      <c r="AB95" s="445"/>
      <c r="AC95" s="445"/>
      <c r="AD95" s="445"/>
      <c r="AE95" s="445"/>
      <c r="AF95" s="445"/>
      <c r="AG95" s="445"/>
      <c r="AH95" s="445"/>
      <c r="AI95" s="445"/>
      <c r="AJ95" s="445"/>
      <c r="AK95" s="445"/>
    </row>
    <row r="96" spans="1:37" ht="12.75" customHeight="1">
      <c r="A96" s="685" t="s">
        <v>1933</v>
      </c>
      <c r="B96" s="686"/>
      <c r="C96" s="686"/>
      <c r="D96" s="686"/>
      <c r="E96" s="686"/>
      <c r="F96" s="686"/>
      <c r="G96" s="513" t="s">
        <v>1934</v>
      </c>
      <c r="H96" s="514"/>
      <c r="I96" s="445"/>
      <c r="J96" s="445"/>
      <c r="K96" s="445"/>
      <c r="L96" s="445"/>
      <c r="M96" s="445"/>
      <c r="N96" s="445"/>
      <c r="O96" s="445"/>
      <c r="P96" s="445"/>
      <c r="Q96" s="445"/>
      <c r="R96" s="445"/>
      <c r="S96" s="445"/>
      <c r="T96" s="445"/>
      <c r="U96" s="445"/>
      <c r="V96" s="445"/>
      <c r="W96" s="445"/>
      <c r="X96" s="445"/>
      <c r="Y96" s="445"/>
      <c r="Z96" s="445"/>
      <c r="AA96" s="445"/>
      <c r="AB96" s="445"/>
      <c r="AC96" s="445"/>
      <c r="AD96" s="445"/>
      <c r="AE96" s="445"/>
      <c r="AF96" s="445"/>
      <c r="AG96" s="445"/>
      <c r="AH96" s="445"/>
      <c r="AI96" s="445"/>
      <c r="AJ96" s="445"/>
      <c r="AK96" s="445"/>
    </row>
    <row r="97" spans="1:37" ht="12.75" customHeight="1">
      <c r="A97" s="687" t="s">
        <v>1935</v>
      </c>
      <c r="B97" s="689" t="s">
        <v>1936</v>
      </c>
      <c r="C97" s="689"/>
      <c r="D97" s="689"/>
      <c r="E97" s="689" t="s">
        <v>1937</v>
      </c>
      <c r="F97" s="690"/>
      <c r="G97" s="515"/>
      <c r="H97" s="509"/>
      <c r="I97" s="445"/>
      <c r="J97" s="445"/>
      <c r="K97" s="445"/>
      <c r="L97" s="445"/>
      <c r="M97" s="445"/>
      <c r="N97" s="445"/>
      <c r="O97" s="445"/>
      <c r="P97" s="445"/>
      <c r="Q97" s="445"/>
      <c r="R97" s="445"/>
      <c r="S97" s="445"/>
      <c r="T97" s="445"/>
      <c r="U97" s="445"/>
      <c r="V97" s="445"/>
      <c r="W97" s="445"/>
      <c r="X97" s="445"/>
      <c r="Y97" s="445"/>
      <c r="Z97" s="445"/>
      <c r="AA97" s="445"/>
      <c r="AB97" s="445"/>
      <c r="AC97" s="445"/>
      <c r="AD97" s="445"/>
      <c r="AE97" s="445"/>
      <c r="AF97" s="445"/>
      <c r="AG97" s="445"/>
      <c r="AH97" s="445"/>
      <c r="AI97" s="445"/>
      <c r="AJ97" s="445"/>
      <c r="AK97" s="445"/>
    </row>
    <row r="98" spans="1:37" ht="37.5" customHeight="1">
      <c r="A98" s="688"/>
      <c r="B98" s="516" t="s">
        <v>1938</v>
      </c>
      <c r="C98" s="516" t="s">
        <v>1939</v>
      </c>
      <c r="D98" s="516" t="s">
        <v>1940</v>
      </c>
      <c r="E98" s="516" t="s">
        <v>1941</v>
      </c>
      <c r="F98" s="517" t="s">
        <v>1942</v>
      </c>
      <c r="G98" s="507"/>
      <c r="H98" s="509"/>
      <c r="I98" s="445"/>
      <c r="J98" s="445"/>
      <c r="K98" s="445"/>
      <c r="L98" s="445"/>
      <c r="M98" s="445"/>
      <c r="N98" s="445"/>
      <c r="O98" s="445"/>
      <c r="P98" s="445"/>
      <c r="Q98" s="445"/>
      <c r="R98" s="445"/>
      <c r="S98" s="445"/>
      <c r="T98" s="445"/>
      <c r="U98" s="445"/>
      <c r="V98" s="445"/>
      <c r="W98" s="445"/>
      <c r="X98" s="445"/>
      <c r="Y98" s="445"/>
      <c r="Z98" s="445"/>
      <c r="AA98" s="445"/>
      <c r="AB98" s="445"/>
      <c r="AC98" s="445"/>
      <c r="AD98" s="445"/>
      <c r="AE98" s="445"/>
      <c r="AF98" s="445"/>
      <c r="AG98" s="445"/>
      <c r="AH98" s="445"/>
      <c r="AI98" s="445"/>
      <c r="AJ98" s="445"/>
      <c r="AK98" s="445"/>
    </row>
    <row r="99" spans="1:37" ht="38.25" customHeight="1">
      <c r="A99" s="518" t="s">
        <v>1943</v>
      </c>
      <c r="B99" s="519">
        <v>0.46575028893684883</v>
      </c>
      <c r="C99" s="520">
        <v>0.02647398919908686</v>
      </c>
      <c r="D99" s="520">
        <v>0.0061627375841375835</v>
      </c>
      <c r="E99" s="519">
        <v>0.7439269031164277</v>
      </c>
      <c r="F99" s="521">
        <v>0.7930990438341449</v>
      </c>
      <c r="G99" s="507"/>
      <c r="H99" s="509"/>
      <c r="I99" s="445"/>
      <c r="J99" s="445"/>
      <c r="K99" s="445"/>
      <c r="L99" s="445"/>
      <c r="M99" s="445"/>
      <c r="N99" s="445"/>
      <c r="O99" s="445"/>
      <c r="P99" s="445"/>
      <c r="Q99" s="445"/>
      <c r="R99" s="445"/>
      <c r="S99" s="445"/>
      <c r="T99" s="445"/>
      <c r="U99" s="445"/>
      <c r="V99" s="445"/>
      <c r="W99" s="445"/>
      <c r="X99" s="445"/>
      <c r="Y99" s="445"/>
      <c r="Z99" s="445"/>
      <c r="AA99" s="445"/>
      <c r="AB99" s="445"/>
      <c r="AC99" s="445"/>
      <c r="AD99" s="445"/>
      <c r="AE99" s="445"/>
      <c r="AF99" s="445"/>
      <c r="AG99" s="445"/>
      <c r="AH99" s="445"/>
      <c r="AI99" s="445"/>
      <c r="AJ99" s="445"/>
      <c r="AK99" s="445"/>
    </row>
    <row r="100" spans="1:37" ht="38.25" customHeight="1">
      <c r="A100" s="518" t="s">
        <v>1944</v>
      </c>
      <c r="B100" s="519">
        <v>0.7821884836734471</v>
      </c>
      <c r="C100" s="520">
        <v>0.014038196596158754</v>
      </c>
      <c r="D100" s="520">
        <v>0.012808495943336802</v>
      </c>
      <c r="E100" s="519">
        <v>0.9</v>
      </c>
      <c r="F100" s="521">
        <v>1.0015405249657943</v>
      </c>
      <c r="G100" s="507"/>
      <c r="H100" s="509"/>
      <c r="I100" s="445"/>
      <c r="J100" s="445"/>
      <c r="K100" s="445"/>
      <c r="L100" s="445"/>
      <c r="M100" s="445"/>
      <c r="N100" s="445"/>
      <c r="O100" s="445"/>
      <c r="P100" s="445"/>
      <c r="Q100" s="445"/>
      <c r="R100" s="445"/>
      <c r="S100" s="445"/>
      <c r="T100" s="445"/>
      <c r="U100" s="445"/>
      <c r="V100" s="445"/>
      <c r="W100" s="445"/>
      <c r="X100" s="445"/>
      <c r="Y100" s="445"/>
      <c r="Z100" s="445"/>
      <c r="AA100" s="445"/>
      <c r="AB100" s="445"/>
      <c r="AC100" s="445"/>
      <c r="AD100" s="445"/>
      <c r="AE100" s="445"/>
      <c r="AF100" s="445"/>
      <c r="AG100" s="445"/>
      <c r="AH100" s="445"/>
      <c r="AI100" s="445"/>
      <c r="AJ100" s="445"/>
      <c r="AK100" s="445"/>
    </row>
    <row r="101" spans="1:37" ht="12.75" customHeight="1">
      <c r="A101" s="518" t="s">
        <v>1945</v>
      </c>
      <c r="B101" s="519">
        <v>0.6376047448891073</v>
      </c>
      <c r="C101" s="520">
        <v>0.012311878894484924</v>
      </c>
      <c r="D101" s="520">
        <v>0.010481447878141235</v>
      </c>
      <c r="E101" s="519">
        <v>0.9</v>
      </c>
      <c r="F101" s="521">
        <v>1.1509132400392121</v>
      </c>
      <c r="G101" s="507"/>
      <c r="H101" s="509"/>
      <c r="I101" s="445"/>
      <c r="J101" s="445"/>
      <c r="K101" s="445"/>
      <c r="L101" s="445"/>
      <c r="M101" s="445"/>
      <c r="N101" s="445"/>
      <c r="O101" s="445"/>
      <c r="P101" s="445"/>
      <c r="Q101" s="445"/>
      <c r="R101" s="445"/>
      <c r="S101" s="445"/>
      <c r="T101" s="445"/>
      <c r="U101" s="445"/>
      <c r="V101" s="445"/>
      <c r="W101" s="445"/>
      <c r="X101" s="445"/>
      <c r="Y101" s="445"/>
      <c r="Z101" s="445"/>
      <c r="AA101" s="445"/>
      <c r="AB101" s="445"/>
      <c r="AC101" s="445"/>
      <c r="AD101" s="445"/>
      <c r="AE101" s="445"/>
      <c r="AF101" s="445"/>
      <c r="AG101" s="445"/>
      <c r="AH101" s="445"/>
      <c r="AI101" s="445"/>
      <c r="AJ101" s="445"/>
      <c r="AK101" s="445"/>
    </row>
    <row r="102" spans="1:37" ht="51" customHeight="1">
      <c r="A102" s="518" t="s">
        <v>1946</v>
      </c>
      <c r="B102" s="519">
        <v>0.6902810437751833</v>
      </c>
      <c r="C102" s="520">
        <v>0.025556056563756827</v>
      </c>
      <c r="D102" s="520">
        <v>0.012825317019815112</v>
      </c>
      <c r="E102" s="519">
        <v>0.9</v>
      </c>
      <c r="F102" s="521">
        <v>1.0049217162447373</v>
      </c>
      <c r="G102" s="507"/>
      <c r="H102" s="509"/>
      <c r="I102" s="445"/>
      <c r="J102" s="445"/>
      <c r="K102" s="445"/>
      <c r="L102" s="445"/>
      <c r="M102" s="445"/>
      <c r="N102" s="445"/>
      <c r="O102" s="445"/>
      <c r="P102" s="445"/>
      <c r="Q102" s="445"/>
      <c r="R102" s="445"/>
      <c r="S102" s="445"/>
      <c r="T102" s="445"/>
      <c r="U102" s="445"/>
      <c r="V102" s="445"/>
      <c r="W102" s="445"/>
      <c r="X102" s="445"/>
      <c r="Y102" s="445"/>
      <c r="Z102" s="445"/>
      <c r="AA102" s="445"/>
      <c r="AB102" s="445"/>
      <c r="AC102" s="445"/>
      <c r="AD102" s="445"/>
      <c r="AE102" s="445"/>
      <c r="AF102" s="445"/>
      <c r="AG102" s="445"/>
      <c r="AH102" s="445"/>
      <c r="AI102" s="445"/>
      <c r="AJ102" s="445"/>
      <c r="AK102" s="445"/>
    </row>
    <row r="103" spans="1:37" ht="12.75" customHeight="1">
      <c r="A103" s="518" t="s">
        <v>1947</v>
      </c>
      <c r="B103" s="519">
        <v>0.6778093874000085</v>
      </c>
      <c r="C103" s="520">
        <v>0.02436778872857605</v>
      </c>
      <c r="D103" s="520">
        <v>0.008559278775496561</v>
      </c>
      <c r="E103" s="519">
        <v>0.7876438187401376</v>
      </c>
      <c r="F103" s="521">
        <v>0.8397055636888459</v>
      </c>
      <c r="G103" s="507"/>
      <c r="H103" s="509"/>
      <c r="I103" s="445"/>
      <c r="J103" s="445"/>
      <c r="K103" s="445"/>
      <c r="L103" s="445"/>
      <c r="M103" s="445"/>
      <c r="N103" s="445"/>
      <c r="O103" s="445"/>
      <c r="P103" s="445"/>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row>
    <row r="104" spans="1:37" ht="12.75" customHeight="1">
      <c r="A104" s="518" t="s">
        <v>1948</v>
      </c>
      <c r="B104" s="519">
        <v>0.7303834621390946</v>
      </c>
      <c r="C104" s="520">
        <v>0.013514430200611337</v>
      </c>
      <c r="D104" s="520">
        <v>0.0077421473197961214</v>
      </c>
      <c r="E104" s="519">
        <v>0.7816588534136389</v>
      </c>
      <c r="F104" s="521">
        <v>0.833325003639274</v>
      </c>
      <c r="G104" s="507"/>
      <c r="H104" s="509"/>
      <c r="I104" s="445"/>
      <c r="J104" s="445"/>
      <c r="K104" s="445"/>
      <c r="L104" s="445"/>
      <c r="M104" s="445"/>
      <c r="N104" s="445"/>
      <c r="O104" s="445"/>
      <c r="P104" s="445"/>
      <c r="Q104" s="445"/>
      <c r="R104" s="445"/>
      <c r="S104" s="445"/>
      <c r="T104" s="445"/>
      <c r="U104" s="445"/>
      <c r="V104" s="445"/>
      <c r="W104" s="445"/>
      <c r="X104" s="445"/>
      <c r="Y104" s="445"/>
      <c r="Z104" s="445"/>
      <c r="AA104" s="445"/>
      <c r="AB104" s="445"/>
      <c r="AC104" s="445"/>
      <c r="AD104" s="445"/>
      <c r="AE104" s="445"/>
      <c r="AF104" s="445"/>
      <c r="AG104" s="445"/>
      <c r="AH104" s="445"/>
      <c r="AI104" s="445"/>
      <c r="AJ104" s="445"/>
      <c r="AK104" s="445"/>
    </row>
    <row r="105" spans="1:37" ht="12.75" customHeight="1">
      <c r="A105" s="518" t="s">
        <v>1949</v>
      </c>
      <c r="B105" s="519">
        <v>0.8672406258793404</v>
      </c>
      <c r="C105" s="520">
        <v>0.013151784170140908</v>
      </c>
      <c r="D105" s="520">
        <v>0.01235574120817134</v>
      </c>
      <c r="E105" s="519">
        <v>0.9</v>
      </c>
      <c r="F105" s="521">
        <v>0.9898268938852852</v>
      </c>
      <c r="G105" s="507"/>
      <c r="H105" s="509"/>
      <c r="I105" s="445"/>
      <c r="J105" s="445"/>
      <c r="K105" s="445"/>
      <c r="L105" s="445"/>
      <c r="M105" s="445"/>
      <c r="N105" s="445"/>
      <c r="O105" s="445"/>
      <c r="P105" s="445"/>
      <c r="Q105" s="445"/>
      <c r="R105" s="445"/>
      <c r="S105" s="445"/>
      <c r="T105" s="445"/>
      <c r="U105" s="445"/>
      <c r="V105" s="445"/>
      <c r="W105" s="445"/>
      <c r="X105" s="445"/>
      <c r="Y105" s="445"/>
      <c r="Z105" s="445"/>
      <c r="AA105" s="445"/>
      <c r="AB105" s="445"/>
      <c r="AC105" s="445"/>
      <c r="AD105" s="445"/>
      <c r="AE105" s="445"/>
      <c r="AF105" s="445"/>
      <c r="AG105" s="445"/>
      <c r="AH105" s="445"/>
      <c r="AI105" s="445"/>
      <c r="AJ105" s="445"/>
      <c r="AK105" s="445"/>
    </row>
    <row r="106" spans="1:37" ht="25.5" customHeight="1">
      <c r="A106" s="518" t="s">
        <v>1950</v>
      </c>
      <c r="B106" s="519">
        <v>0.8745358922080402</v>
      </c>
      <c r="C106" s="520">
        <v>0.013921066253670168</v>
      </c>
      <c r="D106" s="520">
        <v>0.014135479049585911</v>
      </c>
      <c r="E106" s="519">
        <v>0.9</v>
      </c>
      <c r="F106" s="521">
        <v>1.159864463295111</v>
      </c>
      <c r="G106" s="507"/>
      <c r="H106" s="509"/>
      <c r="I106" s="445"/>
      <c r="J106" s="445"/>
      <c r="K106" s="445"/>
      <c r="L106" s="445"/>
      <c r="M106" s="445"/>
      <c r="N106" s="445"/>
      <c r="O106" s="445"/>
      <c r="P106" s="445"/>
      <c r="Q106" s="445"/>
      <c r="R106" s="445"/>
      <c r="S106" s="445"/>
      <c r="T106" s="445"/>
      <c r="U106" s="445"/>
      <c r="V106" s="445"/>
      <c r="W106" s="445"/>
      <c r="X106" s="445"/>
      <c r="Y106" s="445"/>
      <c r="Z106" s="445"/>
      <c r="AA106" s="445"/>
      <c r="AB106" s="445"/>
      <c r="AC106" s="445"/>
      <c r="AD106" s="445"/>
      <c r="AE106" s="445"/>
      <c r="AF106" s="445"/>
      <c r="AG106" s="445"/>
      <c r="AH106" s="445"/>
      <c r="AI106" s="445"/>
      <c r="AJ106" s="445"/>
      <c r="AK106" s="445"/>
    </row>
    <row r="107" spans="1:37" ht="25.5" customHeight="1">
      <c r="A107" s="518" t="s">
        <v>1951</v>
      </c>
      <c r="B107" s="519">
        <v>0.9093682963677099</v>
      </c>
      <c r="C107" s="520">
        <v>0.011579769568300794</v>
      </c>
      <c r="D107" s="520">
        <v>0.01376766546744409</v>
      </c>
      <c r="E107" s="519">
        <v>0.9</v>
      </c>
      <c r="F107" s="521">
        <v>1.0086320895232013</v>
      </c>
      <c r="G107" s="507"/>
      <c r="H107" s="509"/>
      <c r="I107" s="445"/>
      <c r="J107" s="445"/>
      <c r="K107" s="445"/>
      <c r="L107" s="445"/>
      <c r="M107" s="445"/>
      <c r="N107" s="445"/>
      <c r="O107" s="445"/>
      <c r="P107" s="445"/>
      <c r="Q107" s="445"/>
      <c r="R107" s="445"/>
      <c r="S107" s="445"/>
      <c r="T107" s="445"/>
      <c r="U107" s="445"/>
      <c r="V107" s="445"/>
      <c r="W107" s="445"/>
      <c r="X107" s="445"/>
      <c r="Y107" s="445"/>
      <c r="Z107" s="445"/>
      <c r="AA107" s="445"/>
      <c r="AB107" s="445"/>
      <c r="AC107" s="445"/>
      <c r="AD107" s="445"/>
      <c r="AE107" s="445"/>
      <c r="AF107" s="445"/>
      <c r="AG107" s="445"/>
      <c r="AH107" s="445"/>
      <c r="AI107" s="445"/>
      <c r="AJ107" s="445"/>
      <c r="AK107" s="445"/>
    </row>
    <row r="108" spans="1:37" ht="12.75" customHeight="1">
      <c r="A108" s="518" t="s">
        <v>1952</v>
      </c>
      <c r="B108" s="519">
        <v>0.6576050600402981</v>
      </c>
      <c r="C108" s="520">
        <v>0.007616701418283261</v>
      </c>
      <c r="D108" s="520">
        <v>0.009410680841134715</v>
      </c>
      <c r="E108" s="519">
        <v>0.9</v>
      </c>
      <c r="F108" s="521">
        <v>0.9702650152243675</v>
      </c>
      <c r="G108" s="507"/>
      <c r="H108" s="509"/>
      <c r="I108" s="445"/>
      <c r="J108" s="445"/>
      <c r="K108" s="445"/>
      <c r="L108" s="445"/>
      <c r="M108" s="445"/>
      <c r="N108" s="445"/>
      <c r="O108" s="445"/>
      <c r="P108" s="445"/>
      <c r="Q108" s="445"/>
      <c r="R108" s="445"/>
      <c r="S108" s="445"/>
      <c r="T108" s="445"/>
      <c r="U108" s="445"/>
      <c r="V108" s="445"/>
      <c r="W108" s="445"/>
      <c r="X108" s="445"/>
      <c r="Y108" s="445"/>
      <c r="Z108" s="445"/>
      <c r="AA108" s="445"/>
      <c r="AB108" s="445"/>
      <c r="AC108" s="445"/>
      <c r="AD108" s="445"/>
      <c r="AE108" s="445"/>
      <c r="AF108" s="445"/>
      <c r="AG108" s="445"/>
      <c r="AH108" s="445"/>
      <c r="AI108" s="445"/>
      <c r="AJ108" s="445"/>
      <c r="AK108" s="445"/>
    </row>
    <row r="109" spans="1:37" ht="12.75" customHeight="1">
      <c r="A109" s="518" t="s">
        <v>1953</v>
      </c>
      <c r="B109" s="519">
        <v>0.14721825740507666</v>
      </c>
      <c r="C109" s="520">
        <v>0.01344645999099478</v>
      </c>
      <c r="D109" s="520">
        <v>0.0033689979722227887</v>
      </c>
      <c r="E109" s="519">
        <v>0.7809775269350309</v>
      </c>
      <c r="F109" s="521">
        <v>0.8325986427878794</v>
      </c>
      <c r="G109" s="507"/>
      <c r="H109" s="509"/>
      <c r="I109" s="445"/>
      <c r="J109" s="445"/>
      <c r="K109" s="445"/>
      <c r="L109" s="445"/>
      <c r="M109" s="445"/>
      <c r="N109" s="445"/>
      <c r="O109" s="445"/>
      <c r="P109" s="445"/>
      <c r="Q109" s="445"/>
      <c r="R109" s="445"/>
      <c r="S109" s="445"/>
      <c r="T109" s="445"/>
      <c r="U109" s="445"/>
      <c r="V109" s="445"/>
      <c r="W109" s="445"/>
      <c r="X109" s="445"/>
      <c r="Y109" s="445"/>
      <c r="Z109" s="445"/>
      <c r="AA109" s="445"/>
      <c r="AB109" s="445"/>
      <c r="AC109" s="445"/>
      <c r="AD109" s="445"/>
      <c r="AE109" s="445"/>
      <c r="AF109" s="445"/>
      <c r="AG109" s="445"/>
      <c r="AH109" s="445"/>
      <c r="AI109" s="445"/>
      <c r="AJ109" s="445"/>
      <c r="AK109" s="445"/>
    </row>
    <row r="110" spans="1:37" ht="12.75" customHeight="1">
      <c r="A110" s="518" t="s">
        <v>1954</v>
      </c>
      <c r="B110" s="519">
        <v>0.35026401857485256</v>
      </c>
      <c r="C110" s="520">
        <v>0.01831054287873652</v>
      </c>
      <c r="D110" s="520">
        <v>0.0029921488647678207</v>
      </c>
      <c r="E110" s="519">
        <v>0.6181235750514296</v>
      </c>
      <c r="F110" s="521">
        <v>0.6589803571976862</v>
      </c>
      <c r="G110" s="507"/>
      <c r="H110" s="509"/>
      <c r="I110" s="445"/>
      <c r="J110" s="445"/>
      <c r="K110" s="445"/>
      <c r="L110" s="445"/>
      <c r="M110" s="445"/>
      <c r="N110" s="445"/>
      <c r="O110" s="445"/>
      <c r="P110" s="445"/>
      <c r="Q110" s="445"/>
      <c r="R110" s="445"/>
      <c r="S110" s="445"/>
      <c r="T110" s="445"/>
      <c r="U110" s="445"/>
      <c r="V110" s="445"/>
      <c r="W110" s="445"/>
      <c r="X110" s="445"/>
      <c r="Y110" s="445"/>
      <c r="Z110" s="445"/>
      <c r="AA110" s="445"/>
      <c r="AB110" s="445"/>
      <c r="AC110" s="445"/>
      <c r="AD110" s="445"/>
      <c r="AE110" s="445"/>
      <c r="AF110" s="445"/>
      <c r="AG110" s="445"/>
      <c r="AH110" s="445"/>
      <c r="AI110" s="445"/>
      <c r="AJ110" s="445"/>
      <c r="AK110" s="445"/>
    </row>
    <row r="111" spans="1:37" ht="12.75" customHeight="1">
      <c r="A111" s="518" t="s">
        <v>1955</v>
      </c>
      <c r="B111" s="519">
        <v>0.8581557449874386</v>
      </c>
      <c r="C111" s="520">
        <v>0.034431984678406594</v>
      </c>
      <c r="D111" s="520">
        <v>0.007769763910232495</v>
      </c>
      <c r="E111" s="519">
        <v>0.8492994918245255</v>
      </c>
      <c r="F111" s="521">
        <v>0.9054365584483213</v>
      </c>
      <c r="G111" s="507"/>
      <c r="H111" s="509"/>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45"/>
      <c r="AE111" s="445"/>
      <c r="AF111" s="445"/>
      <c r="AG111" s="445"/>
      <c r="AH111" s="445"/>
      <c r="AI111" s="445"/>
      <c r="AJ111" s="445"/>
      <c r="AK111" s="445"/>
    </row>
    <row r="112" spans="1:37" ht="12.75" customHeight="1">
      <c r="A112" s="518" t="s">
        <v>1956</v>
      </c>
      <c r="B112" s="519">
        <v>0.7488703873943712</v>
      </c>
      <c r="C112" s="520">
        <v>0.011632906410182223</v>
      </c>
      <c r="D112" s="520">
        <v>0.004605652631063586</v>
      </c>
      <c r="E112" s="519">
        <v>0.8588580572773222</v>
      </c>
      <c r="F112" s="521">
        <v>0.915626926734885</v>
      </c>
      <c r="G112" s="507"/>
      <c r="H112" s="509"/>
      <c r="I112" s="445"/>
      <c r="J112" s="445"/>
      <c r="K112" s="445"/>
      <c r="L112" s="445"/>
      <c r="M112" s="445"/>
      <c r="N112" s="445"/>
      <c r="O112" s="445"/>
      <c r="P112" s="445"/>
      <c r="Q112" s="445"/>
      <c r="R112" s="445"/>
      <c r="S112" s="445"/>
      <c r="T112" s="445"/>
      <c r="U112" s="445"/>
      <c r="V112" s="445"/>
      <c r="W112" s="445"/>
      <c r="X112" s="445"/>
      <c r="Y112" s="445"/>
      <c r="Z112" s="445"/>
      <c r="AA112" s="445"/>
      <c r="AB112" s="445"/>
      <c r="AC112" s="445"/>
      <c r="AD112" s="445"/>
      <c r="AE112" s="445"/>
      <c r="AF112" s="445"/>
      <c r="AG112" s="445"/>
      <c r="AH112" s="445"/>
      <c r="AI112" s="445"/>
      <c r="AJ112" s="445"/>
      <c r="AK112" s="445"/>
    </row>
    <row r="113" spans="1:37" ht="12.75" customHeight="1">
      <c r="A113" s="518" t="s">
        <v>1957</v>
      </c>
      <c r="B113" s="519">
        <v>0.8581557449874386</v>
      </c>
      <c r="C113" s="520">
        <v>0.034431984678406594</v>
      </c>
      <c r="D113" s="520">
        <v>0.007769763910232495</v>
      </c>
      <c r="E113" s="519">
        <v>0.8492994918245255</v>
      </c>
      <c r="F113" s="521">
        <v>0.9054365584483213</v>
      </c>
      <c r="G113" s="507"/>
      <c r="H113" s="509"/>
      <c r="I113" s="445"/>
      <c r="J113" s="445"/>
      <c r="K113" s="445"/>
      <c r="L113" s="445"/>
      <c r="M113" s="445"/>
      <c r="N113" s="445"/>
      <c r="O113" s="445"/>
      <c r="P113" s="445"/>
      <c r="Q113" s="445"/>
      <c r="R113" s="445"/>
      <c r="S113" s="445"/>
      <c r="T113" s="445"/>
      <c r="U113" s="445"/>
      <c r="V113" s="445"/>
      <c r="W113" s="445"/>
      <c r="X113" s="445"/>
      <c r="Y113" s="445"/>
      <c r="Z113" s="445"/>
      <c r="AA113" s="445"/>
      <c r="AB113" s="445"/>
      <c r="AC113" s="445"/>
      <c r="AD113" s="445"/>
      <c r="AE113" s="445"/>
      <c r="AF113" s="445"/>
      <c r="AG113" s="445"/>
      <c r="AH113" s="445"/>
      <c r="AI113" s="445"/>
      <c r="AJ113" s="445"/>
      <c r="AK113" s="445"/>
    </row>
    <row r="114" spans="1:37" ht="12.75" customHeight="1">
      <c r="A114" s="522" t="s">
        <v>1958</v>
      </c>
      <c r="B114" s="523">
        <v>0.6757634531230471</v>
      </c>
      <c r="C114" s="520">
        <v>0.01814688473643581</v>
      </c>
      <c r="D114" s="520">
        <v>0.010529189301044321</v>
      </c>
      <c r="E114" s="519">
        <v>0.8995148956403587</v>
      </c>
      <c r="F114" s="521">
        <v>0.9589711040941995</v>
      </c>
      <c r="G114" s="507"/>
      <c r="H114" s="509"/>
      <c r="I114" s="445"/>
      <c r="J114" s="445"/>
      <c r="K114" s="445"/>
      <c r="L114" s="445"/>
      <c r="M114" s="445"/>
      <c r="N114" s="445"/>
      <c r="O114" s="445"/>
      <c r="P114" s="445"/>
      <c r="Q114" s="445"/>
      <c r="R114" s="445"/>
      <c r="S114" s="445"/>
      <c r="T114" s="445"/>
      <c r="U114" s="445"/>
      <c r="V114" s="445"/>
      <c r="W114" s="445"/>
      <c r="X114" s="445"/>
      <c r="Y114" s="445"/>
      <c r="Z114" s="445"/>
      <c r="AA114" s="445"/>
      <c r="AB114" s="445"/>
      <c r="AC114" s="445"/>
      <c r="AD114" s="445"/>
      <c r="AE114" s="445"/>
      <c r="AF114" s="445"/>
      <c r="AG114" s="445"/>
      <c r="AH114" s="445"/>
      <c r="AI114" s="445"/>
      <c r="AJ114" s="445"/>
      <c r="AK114" s="445"/>
    </row>
    <row r="115" spans="1:37" ht="12.75" customHeight="1">
      <c r="A115" s="691" t="s">
        <v>1959</v>
      </c>
      <c r="B115" s="692"/>
      <c r="C115" s="692"/>
      <c r="D115" s="692"/>
      <c r="E115" s="692"/>
      <c r="F115" s="692"/>
      <c r="G115" s="515"/>
      <c r="H115" s="509"/>
      <c r="I115" s="445"/>
      <c r="J115" s="445"/>
      <c r="K115" s="445"/>
      <c r="L115" s="445"/>
      <c r="M115" s="445"/>
      <c r="N115" s="445"/>
      <c r="O115" s="445"/>
      <c r="P115" s="445"/>
      <c r="Q115" s="445"/>
      <c r="R115" s="445"/>
      <c r="S115" s="445"/>
      <c r="T115" s="445"/>
      <c r="U115" s="445"/>
      <c r="V115" s="445"/>
      <c r="W115" s="445"/>
      <c r="X115" s="445"/>
      <c r="Y115" s="445"/>
      <c r="Z115" s="445"/>
      <c r="AA115" s="445"/>
      <c r="AB115" s="445"/>
      <c r="AC115" s="445"/>
      <c r="AD115" s="445"/>
      <c r="AE115" s="445"/>
      <c r="AF115" s="445"/>
      <c r="AG115" s="445"/>
      <c r="AH115" s="445"/>
      <c r="AI115" s="445"/>
      <c r="AJ115" s="445"/>
      <c r="AK115" s="445"/>
    </row>
    <row r="116" spans="1:37" ht="12.75" customHeight="1">
      <c r="A116" s="682" t="s">
        <v>1960</v>
      </c>
      <c r="B116" s="683"/>
      <c r="C116" s="683"/>
      <c r="D116" s="683"/>
      <c r="E116" s="683"/>
      <c r="F116" s="683"/>
      <c r="G116" s="515"/>
      <c r="H116" s="509"/>
      <c r="I116" s="445"/>
      <c r="J116" s="445"/>
      <c r="K116" s="445"/>
      <c r="L116" s="445"/>
      <c r="M116" s="445"/>
      <c r="N116" s="445"/>
      <c r="O116" s="445"/>
      <c r="P116" s="445"/>
      <c r="Q116" s="445"/>
      <c r="R116" s="445"/>
      <c r="S116" s="445"/>
      <c r="T116" s="445"/>
      <c r="U116" s="445"/>
      <c r="V116" s="445"/>
      <c r="W116" s="445"/>
      <c r="X116" s="445"/>
      <c r="Y116" s="445"/>
      <c r="Z116" s="445"/>
      <c r="AA116" s="445"/>
      <c r="AB116" s="445"/>
      <c r="AC116" s="445"/>
      <c r="AD116" s="445"/>
      <c r="AE116" s="445"/>
      <c r="AF116" s="445"/>
      <c r="AG116" s="445"/>
      <c r="AH116" s="445"/>
      <c r="AI116" s="445"/>
      <c r="AJ116" s="445"/>
      <c r="AK116" s="445"/>
    </row>
    <row r="117" spans="1:37" ht="12.75" customHeight="1">
      <c r="A117" s="682" t="s">
        <v>1961</v>
      </c>
      <c r="B117" s="683"/>
      <c r="C117" s="683"/>
      <c r="D117" s="683"/>
      <c r="E117" s="683"/>
      <c r="F117" s="683"/>
      <c r="G117" s="515"/>
      <c r="H117" s="509"/>
      <c r="I117" s="445"/>
      <c r="J117" s="445"/>
      <c r="K117" s="445"/>
      <c r="L117" s="445"/>
      <c r="M117" s="445"/>
      <c r="N117" s="445"/>
      <c r="O117" s="445"/>
      <c r="P117" s="445"/>
      <c r="Q117" s="445"/>
      <c r="R117" s="445"/>
      <c r="S117" s="445"/>
      <c r="T117" s="445"/>
      <c r="U117" s="445"/>
      <c r="V117" s="445"/>
      <c r="W117" s="445"/>
      <c r="X117" s="445"/>
      <c r="Y117" s="445"/>
      <c r="Z117" s="445"/>
      <c r="AA117" s="445"/>
      <c r="AB117" s="445"/>
      <c r="AC117" s="445"/>
      <c r="AD117" s="445"/>
      <c r="AE117" s="445"/>
      <c r="AF117" s="445"/>
      <c r="AG117" s="445"/>
      <c r="AH117" s="445"/>
      <c r="AI117" s="445"/>
      <c r="AJ117" s="445"/>
      <c r="AK117" s="445"/>
    </row>
    <row r="118" spans="1:37" ht="12.75" customHeight="1">
      <c r="A118" s="524" t="s">
        <v>1962</v>
      </c>
      <c r="B118" s="525"/>
      <c r="C118" s="525"/>
      <c r="D118" s="525"/>
      <c r="E118" s="525"/>
      <c r="F118" s="525"/>
      <c r="G118" s="526"/>
      <c r="H118" s="527"/>
      <c r="I118" s="445"/>
      <c r="J118" s="445"/>
      <c r="K118" s="445"/>
      <c r="L118" s="445"/>
      <c r="M118" s="445"/>
      <c r="N118" s="445"/>
      <c r="O118" s="445"/>
      <c r="P118" s="445"/>
      <c r="Q118" s="445"/>
      <c r="R118" s="445"/>
      <c r="S118" s="445"/>
      <c r="T118" s="445"/>
      <c r="U118" s="445"/>
      <c r="V118" s="445"/>
      <c r="W118" s="445"/>
      <c r="X118" s="445"/>
      <c r="Y118" s="445"/>
      <c r="Z118" s="445"/>
      <c r="AA118" s="445"/>
      <c r="AB118" s="445"/>
      <c r="AC118" s="445"/>
      <c r="AD118" s="445"/>
      <c r="AE118" s="445"/>
      <c r="AF118" s="445"/>
      <c r="AG118" s="445"/>
      <c r="AH118" s="445"/>
      <c r="AI118" s="445"/>
      <c r="AJ118" s="445"/>
      <c r="AK118" s="445"/>
    </row>
    <row r="119" spans="1:37" ht="12.75" customHeight="1">
      <c r="A119" s="445"/>
      <c r="B119" s="445"/>
      <c r="C119" s="445"/>
      <c r="D119" s="445"/>
      <c r="E119" s="445"/>
      <c r="F119" s="445"/>
      <c r="G119" s="445"/>
      <c r="H119" s="445"/>
      <c r="I119" s="445"/>
      <c r="J119" s="445"/>
      <c r="K119" s="445"/>
      <c r="L119" s="445"/>
      <c r="M119" s="445"/>
      <c r="N119" s="445"/>
      <c r="O119" s="445"/>
      <c r="P119" s="445"/>
      <c r="Q119" s="445"/>
      <c r="R119" s="445"/>
      <c r="S119" s="445"/>
      <c r="T119" s="445"/>
      <c r="U119" s="445"/>
      <c r="V119" s="445"/>
      <c r="W119" s="445"/>
      <c r="X119" s="445"/>
      <c r="Y119" s="445"/>
      <c r="Z119" s="445"/>
      <c r="AA119" s="445"/>
      <c r="AB119" s="445"/>
      <c r="AC119" s="445"/>
      <c r="AD119" s="445"/>
      <c r="AE119" s="445"/>
      <c r="AF119" s="445"/>
      <c r="AG119" s="445"/>
      <c r="AH119" s="445"/>
      <c r="AI119" s="445"/>
      <c r="AJ119" s="445"/>
      <c r="AK119" s="445"/>
    </row>
    <row r="120" spans="1:37" ht="12.75" customHeight="1">
      <c r="A120" s="528" t="s">
        <v>1963</v>
      </c>
      <c r="B120" s="445"/>
      <c r="C120" s="445"/>
      <c r="D120" s="445"/>
      <c r="E120" s="445"/>
      <c r="F120" s="445"/>
      <c r="G120" s="445"/>
      <c r="H120" s="445"/>
      <c r="I120" s="445"/>
      <c r="J120" s="445"/>
      <c r="K120" s="445"/>
      <c r="L120" s="445"/>
      <c r="M120" s="445"/>
      <c r="N120" s="445"/>
      <c r="O120" s="445"/>
      <c r="P120" s="445"/>
      <c r="Q120" s="445"/>
      <c r="R120" s="445"/>
      <c r="S120" s="445"/>
      <c r="T120" s="445"/>
      <c r="U120" s="445"/>
      <c r="V120" s="445"/>
      <c r="W120" s="445"/>
      <c r="X120" s="445"/>
      <c r="Y120" s="445"/>
      <c r="Z120" s="445"/>
      <c r="AA120" s="445"/>
      <c r="AB120" s="445"/>
      <c r="AC120" s="445"/>
      <c r="AD120" s="445"/>
      <c r="AE120" s="445"/>
      <c r="AF120" s="445"/>
      <c r="AG120" s="445"/>
      <c r="AH120" s="445"/>
      <c r="AI120" s="445"/>
      <c r="AJ120" s="445"/>
      <c r="AK120" s="445"/>
    </row>
    <row r="121" spans="1:37" ht="12.75" customHeight="1">
      <c r="A121" s="508" t="s">
        <v>1964</v>
      </c>
      <c r="B121" s="508"/>
      <c r="C121" s="508"/>
      <c r="D121" s="508"/>
      <c r="E121" s="508"/>
      <c r="F121" s="508"/>
      <c r="G121" s="508"/>
      <c r="H121" s="514"/>
      <c r="I121" s="445"/>
      <c r="J121" s="445"/>
      <c r="K121" s="445"/>
      <c r="L121" s="445"/>
      <c r="M121" s="445"/>
      <c r="N121" s="445"/>
      <c r="O121" s="445"/>
      <c r="P121" s="445"/>
      <c r="Q121" s="445"/>
      <c r="R121" s="445"/>
      <c r="S121" s="445"/>
      <c r="T121" s="445"/>
      <c r="U121" s="445"/>
      <c r="V121" s="445"/>
      <c r="W121" s="445"/>
      <c r="X121" s="445"/>
      <c r="Y121" s="445"/>
      <c r="Z121" s="445"/>
      <c r="AA121" s="445"/>
      <c r="AB121" s="445"/>
      <c r="AC121" s="445"/>
      <c r="AD121" s="445"/>
      <c r="AE121" s="445"/>
      <c r="AF121" s="445"/>
      <c r="AG121" s="445"/>
      <c r="AH121" s="445"/>
      <c r="AI121" s="445"/>
      <c r="AJ121" s="445"/>
      <c r="AK121" s="445"/>
    </row>
    <row r="122" spans="1:37" ht="12.75" customHeight="1">
      <c r="A122" s="507" t="s">
        <v>1965</v>
      </c>
      <c r="B122" s="529">
        <v>21600</v>
      </c>
      <c r="C122" s="507" t="s">
        <v>1966</v>
      </c>
      <c r="D122" s="507" t="s">
        <v>1967</v>
      </c>
      <c r="E122" s="507"/>
      <c r="F122" s="507"/>
      <c r="G122" s="507"/>
      <c r="H122" s="509"/>
      <c r="I122" s="445"/>
      <c r="J122" s="445"/>
      <c r="K122" s="445"/>
      <c r="L122" s="445"/>
      <c r="M122" s="445"/>
      <c r="N122" s="445"/>
      <c r="O122" s="445"/>
      <c r="P122" s="445"/>
      <c r="Q122" s="445"/>
      <c r="R122" s="445"/>
      <c r="S122" s="445"/>
      <c r="T122" s="445"/>
      <c r="U122" s="445"/>
      <c r="V122" s="445"/>
      <c r="W122" s="445"/>
      <c r="X122" s="445"/>
      <c r="Y122" s="445"/>
      <c r="Z122" s="445"/>
      <c r="AA122" s="445"/>
      <c r="AB122" s="445"/>
      <c r="AC122" s="445"/>
      <c r="AD122" s="445"/>
      <c r="AE122" s="445"/>
      <c r="AF122" s="445"/>
      <c r="AG122" s="445"/>
      <c r="AH122" s="445"/>
      <c r="AI122" s="445"/>
      <c r="AJ122" s="445"/>
      <c r="AK122" s="445"/>
    </row>
    <row r="123" spans="1:37" ht="12.75" customHeight="1">
      <c r="A123" s="507" t="s">
        <v>1968</v>
      </c>
      <c r="B123" s="529">
        <v>4081</v>
      </c>
      <c r="C123" s="507" t="s">
        <v>1966</v>
      </c>
      <c r="D123" s="507"/>
      <c r="E123" s="507"/>
      <c r="F123" s="507"/>
      <c r="G123" s="507"/>
      <c r="H123" s="509"/>
      <c r="I123" s="445"/>
      <c r="J123" s="445"/>
      <c r="K123" s="445"/>
      <c r="L123" s="445"/>
      <c r="M123" s="445"/>
      <c r="N123" s="445"/>
      <c r="O123" s="445"/>
      <c r="P123" s="445"/>
      <c r="Q123" s="445"/>
      <c r="R123" s="445"/>
      <c r="S123" s="445"/>
      <c r="T123" s="445"/>
      <c r="U123" s="445"/>
      <c r="V123" s="445"/>
      <c r="W123" s="445"/>
      <c r="X123" s="445"/>
      <c r="Y123" s="445"/>
      <c r="Z123" s="445"/>
      <c r="AA123" s="445"/>
      <c r="AB123" s="445"/>
      <c r="AC123" s="445"/>
      <c r="AD123" s="445"/>
      <c r="AE123" s="445"/>
      <c r="AF123" s="445"/>
      <c r="AG123" s="445"/>
      <c r="AH123" s="445"/>
      <c r="AI123" s="445"/>
      <c r="AJ123" s="445"/>
      <c r="AK123" s="445"/>
    </row>
    <row r="124" spans="1:37" ht="12.75" customHeight="1">
      <c r="A124" s="507" t="s">
        <v>114</v>
      </c>
      <c r="B124" s="529">
        <v>5300</v>
      </c>
      <c r="C124" s="507" t="s">
        <v>1966</v>
      </c>
      <c r="D124" s="507"/>
      <c r="E124" s="507"/>
      <c r="F124" s="507"/>
      <c r="G124" s="507"/>
      <c r="H124" s="509"/>
      <c r="I124" s="445"/>
      <c r="J124" s="445"/>
      <c r="K124" s="445"/>
      <c r="L124" s="445"/>
      <c r="M124" s="445"/>
      <c r="N124" s="445"/>
      <c r="O124" s="445"/>
      <c r="P124" s="445"/>
      <c r="Q124" s="445"/>
      <c r="R124" s="445"/>
      <c r="S124" s="445"/>
      <c r="T124" s="445"/>
      <c r="U124" s="445"/>
      <c r="V124" s="445"/>
      <c r="W124" s="445"/>
      <c r="X124" s="445"/>
      <c r="Y124" s="445"/>
      <c r="Z124" s="445"/>
      <c r="AA124" s="445"/>
      <c r="AB124" s="445"/>
      <c r="AC124" s="445"/>
      <c r="AD124" s="445"/>
      <c r="AE124" s="445"/>
      <c r="AF124" s="445"/>
      <c r="AG124" s="445"/>
      <c r="AH124" s="445"/>
      <c r="AI124" s="445"/>
      <c r="AJ124" s="445"/>
      <c r="AK124" s="445"/>
    </row>
    <row r="125" spans="1:37" ht="12.75" customHeight="1">
      <c r="A125" s="507" t="s">
        <v>1969</v>
      </c>
      <c r="B125" s="507">
        <v>19.8</v>
      </c>
      <c r="C125" s="507" t="s">
        <v>1970</v>
      </c>
      <c r="D125" s="507"/>
      <c r="E125" s="507"/>
      <c r="F125" s="507"/>
      <c r="G125" s="507"/>
      <c r="H125" s="509"/>
      <c r="I125" s="445"/>
      <c r="J125" s="445"/>
      <c r="K125" s="445"/>
      <c r="L125" s="445"/>
      <c r="M125" s="445"/>
      <c r="N125" s="445"/>
      <c r="O125" s="445"/>
      <c r="P125" s="445"/>
      <c r="Q125" s="445"/>
      <c r="R125" s="445"/>
      <c r="S125" s="445"/>
      <c r="T125" s="445"/>
      <c r="U125" s="445"/>
      <c r="V125" s="445"/>
      <c r="W125" s="445"/>
      <c r="X125" s="445"/>
      <c r="Y125" s="445"/>
      <c r="Z125" s="445"/>
      <c r="AA125" s="445"/>
      <c r="AB125" s="445"/>
      <c r="AC125" s="445"/>
      <c r="AD125" s="445"/>
      <c r="AE125" s="445"/>
      <c r="AF125" s="445"/>
      <c r="AG125" s="445"/>
      <c r="AH125" s="445"/>
      <c r="AI125" s="445"/>
      <c r="AJ125" s="445"/>
      <c r="AK125" s="445"/>
    </row>
    <row r="126" spans="1:37" ht="12.75" customHeight="1">
      <c r="A126" s="507" t="s">
        <v>1971</v>
      </c>
      <c r="B126" s="507">
        <v>4.326</v>
      </c>
      <c r="C126" s="507" t="s">
        <v>1972</v>
      </c>
      <c r="D126" s="507" t="s">
        <v>1973</v>
      </c>
      <c r="E126" s="507"/>
      <c r="F126" s="507"/>
      <c r="G126" s="507"/>
      <c r="H126" s="509"/>
      <c r="I126" s="445"/>
      <c r="J126" s="445"/>
      <c r="K126" s="445"/>
      <c r="L126" s="445"/>
      <c r="M126" s="445"/>
      <c r="N126" s="445"/>
      <c r="O126" s="445"/>
      <c r="P126" s="445"/>
      <c r="Q126" s="445"/>
      <c r="R126" s="445"/>
      <c r="S126" s="445"/>
      <c r="T126" s="445"/>
      <c r="U126" s="445"/>
      <c r="V126" s="445"/>
      <c r="W126" s="445"/>
      <c r="X126" s="445"/>
      <c r="Y126" s="445"/>
      <c r="Z126" s="445"/>
      <c r="AA126" s="445"/>
      <c r="AB126" s="445"/>
      <c r="AC126" s="445"/>
      <c r="AD126" s="445"/>
      <c r="AE126" s="445"/>
      <c r="AF126" s="445"/>
      <c r="AG126" s="445"/>
      <c r="AH126" s="445"/>
      <c r="AI126" s="445"/>
      <c r="AJ126" s="445"/>
      <c r="AK126" s="445"/>
    </row>
    <row r="127" spans="1:37" ht="12.75" customHeight="1">
      <c r="A127" s="507" t="s">
        <v>52</v>
      </c>
      <c r="B127" s="507">
        <v>22.48</v>
      </c>
      <c r="C127" s="507" t="s">
        <v>1970</v>
      </c>
      <c r="D127" s="507"/>
      <c r="E127" s="507"/>
      <c r="F127" s="507"/>
      <c r="G127" s="507"/>
      <c r="H127" s="509"/>
      <c r="I127" s="445"/>
      <c r="J127" s="445"/>
      <c r="K127" s="445"/>
      <c r="L127" s="445"/>
      <c r="M127" s="445"/>
      <c r="N127" s="445"/>
      <c r="O127" s="445"/>
      <c r="P127" s="445"/>
      <c r="Q127" s="445"/>
      <c r="R127" s="445"/>
      <c r="S127" s="445"/>
      <c r="T127" s="445"/>
      <c r="U127" s="445"/>
      <c r="V127" s="445"/>
      <c r="W127" s="445"/>
      <c r="X127" s="445"/>
      <c r="Y127" s="445"/>
      <c r="Z127" s="445"/>
      <c r="AA127" s="445"/>
      <c r="AB127" s="445"/>
      <c r="AC127" s="445"/>
      <c r="AD127" s="445"/>
      <c r="AE127" s="445"/>
      <c r="AF127" s="445"/>
      <c r="AG127" s="445"/>
      <c r="AH127" s="445"/>
      <c r="AI127" s="445"/>
      <c r="AJ127" s="445"/>
      <c r="AK127" s="445"/>
    </row>
    <row r="128" spans="1:37" ht="12.75" customHeight="1">
      <c r="A128" s="507" t="s">
        <v>1974</v>
      </c>
      <c r="B128" s="507">
        <v>27.42</v>
      </c>
      <c r="C128" s="507" t="s">
        <v>1970</v>
      </c>
      <c r="D128" s="507"/>
      <c r="E128" s="507"/>
      <c r="F128" s="507"/>
      <c r="G128" s="507"/>
      <c r="H128" s="509"/>
      <c r="I128" s="445"/>
      <c r="J128" s="445"/>
      <c r="K128" s="445"/>
      <c r="L128" s="445"/>
      <c r="M128" s="445"/>
      <c r="N128" s="445"/>
      <c r="O128" s="445"/>
      <c r="P128" s="445"/>
      <c r="Q128" s="445"/>
      <c r="R128" s="445"/>
      <c r="S128" s="445"/>
      <c r="T128" s="445"/>
      <c r="U128" s="445"/>
      <c r="V128" s="445"/>
      <c r="W128" s="445"/>
      <c r="X128" s="445"/>
      <c r="Y128" s="445"/>
      <c r="Z128" s="445"/>
      <c r="AA128" s="445"/>
      <c r="AB128" s="445"/>
      <c r="AC128" s="445"/>
      <c r="AD128" s="445"/>
      <c r="AE128" s="445"/>
      <c r="AF128" s="445"/>
      <c r="AG128" s="445"/>
      <c r="AH128" s="445"/>
      <c r="AI128" s="445"/>
      <c r="AJ128" s="445"/>
      <c r="AK128" s="445"/>
    </row>
    <row r="129" spans="1:37" ht="12.75" customHeight="1">
      <c r="A129" s="507" t="s">
        <v>1975</v>
      </c>
      <c r="B129" s="507">
        <v>24.8</v>
      </c>
      <c r="C129" s="507" t="s">
        <v>1970</v>
      </c>
      <c r="D129" s="507"/>
      <c r="E129" s="507"/>
      <c r="F129" s="507"/>
      <c r="G129" s="507"/>
      <c r="H129" s="509"/>
      <c r="I129" s="445"/>
      <c r="J129" s="445"/>
      <c r="K129" s="445"/>
      <c r="L129" s="445"/>
      <c r="M129" s="445"/>
      <c r="N129" s="445"/>
      <c r="O129" s="445"/>
      <c r="P129" s="445"/>
      <c r="Q129" s="445"/>
      <c r="R129" s="445"/>
      <c r="S129" s="445"/>
      <c r="T129" s="445"/>
      <c r="U129" s="445"/>
      <c r="V129" s="445"/>
      <c r="W129" s="445"/>
      <c r="X129" s="445"/>
      <c r="Y129" s="445"/>
      <c r="Z129" s="445"/>
      <c r="AA129" s="445"/>
      <c r="AB129" s="445"/>
      <c r="AC129" s="445"/>
      <c r="AD129" s="445"/>
      <c r="AE129" s="445"/>
      <c r="AF129" s="445"/>
      <c r="AG129" s="445"/>
      <c r="AH129" s="445"/>
      <c r="AI129" s="445"/>
      <c r="AJ129" s="445"/>
      <c r="AK129" s="445"/>
    </row>
    <row r="130" spans="1:37" ht="12.75" customHeight="1">
      <c r="A130" s="507" t="s">
        <v>1976</v>
      </c>
      <c r="B130" s="507">
        <v>5.825</v>
      </c>
      <c r="C130" s="507" t="s">
        <v>1972</v>
      </c>
      <c r="D130" s="526"/>
      <c r="E130" s="507"/>
      <c r="F130" s="507"/>
      <c r="G130" s="507"/>
      <c r="H130" s="509"/>
      <c r="I130" s="445"/>
      <c r="J130" s="445"/>
      <c r="K130" s="445"/>
      <c r="L130" s="445"/>
      <c r="M130" s="445"/>
      <c r="N130" s="445"/>
      <c r="O130" s="445"/>
      <c r="P130" s="445"/>
      <c r="Q130" s="445"/>
      <c r="R130" s="445"/>
      <c r="S130" s="445"/>
      <c r="T130" s="445"/>
      <c r="U130" s="445"/>
      <c r="V130" s="445"/>
      <c r="W130" s="445"/>
      <c r="X130" s="445"/>
      <c r="Y130" s="445"/>
      <c r="Z130" s="445"/>
      <c r="AA130" s="445"/>
      <c r="AB130" s="445"/>
      <c r="AC130" s="445"/>
      <c r="AD130" s="445"/>
      <c r="AE130" s="445"/>
      <c r="AF130" s="445"/>
      <c r="AG130" s="445"/>
      <c r="AH130" s="445"/>
      <c r="AI130" s="445"/>
      <c r="AJ130" s="445"/>
      <c r="AK130" s="445"/>
    </row>
    <row r="131" spans="1:37" ht="12.75" customHeight="1">
      <c r="A131" s="507" t="s">
        <v>49</v>
      </c>
      <c r="B131" s="529">
        <v>3412</v>
      </c>
      <c r="C131" s="509" t="s">
        <v>1977</v>
      </c>
      <c r="D131" s="445"/>
      <c r="E131" s="515"/>
      <c r="F131" s="507"/>
      <c r="G131" s="507"/>
      <c r="H131" s="509"/>
      <c r="I131" s="445"/>
      <c r="J131" s="445"/>
      <c r="K131" s="445"/>
      <c r="L131" s="445"/>
      <c r="M131" s="445"/>
      <c r="N131" s="445"/>
      <c r="O131" s="445"/>
      <c r="P131" s="445"/>
      <c r="Q131" s="445"/>
      <c r="R131" s="445"/>
      <c r="S131" s="445"/>
      <c r="T131" s="445"/>
      <c r="U131" s="445"/>
      <c r="V131" s="445"/>
      <c r="W131" s="445"/>
      <c r="X131" s="445"/>
      <c r="Y131" s="445"/>
      <c r="Z131" s="445"/>
      <c r="AA131" s="445"/>
      <c r="AB131" s="445"/>
      <c r="AC131" s="445"/>
      <c r="AD131" s="445"/>
      <c r="AE131" s="445"/>
      <c r="AF131" s="445"/>
      <c r="AG131" s="445"/>
      <c r="AH131" s="445"/>
      <c r="AI131" s="445"/>
      <c r="AJ131" s="445"/>
      <c r="AK131" s="445"/>
    </row>
    <row r="132" spans="1:37" ht="12.75" customHeight="1">
      <c r="A132" s="507" t="s">
        <v>1908</v>
      </c>
      <c r="B132" s="507">
        <v>3.082</v>
      </c>
      <c r="C132" s="507" t="s">
        <v>1972</v>
      </c>
      <c r="D132" s="508"/>
      <c r="E132" s="507"/>
      <c r="F132" s="507"/>
      <c r="G132" s="507"/>
      <c r="H132" s="509"/>
      <c r="I132" s="445"/>
      <c r="J132" s="445"/>
      <c r="K132" s="445"/>
      <c r="L132" s="445"/>
      <c r="M132" s="445"/>
      <c r="N132" s="445"/>
      <c r="O132" s="445"/>
      <c r="P132" s="445"/>
      <c r="Q132" s="445"/>
      <c r="R132" s="445"/>
      <c r="S132" s="445"/>
      <c r="T132" s="445"/>
      <c r="U132" s="445"/>
      <c r="V132" s="445"/>
      <c r="W132" s="445"/>
      <c r="X132" s="445"/>
      <c r="Y132" s="445"/>
      <c r="Z132" s="445"/>
      <c r="AA132" s="445"/>
      <c r="AB132" s="445"/>
      <c r="AC132" s="445"/>
      <c r="AD132" s="445"/>
      <c r="AE132" s="445"/>
      <c r="AF132" s="445"/>
      <c r="AG132" s="445"/>
      <c r="AH132" s="445"/>
      <c r="AI132" s="445"/>
      <c r="AJ132" s="445"/>
      <c r="AK132" s="445"/>
    </row>
    <row r="133" spans="1:37" ht="12.75" customHeight="1">
      <c r="A133" s="507" t="s">
        <v>1978</v>
      </c>
      <c r="B133" s="529">
        <v>61084</v>
      </c>
      <c r="C133" s="507" t="s">
        <v>1966</v>
      </c>
      <c r="D133" s="526" t="s">
        <v>1979</v>
      </c>
      <c r="E133" s="507"/>
      <c r="F133" s="507" t="s">
        <v>1980</v>
      </c>
      <c r="G133" s="507"/>
      <c r="H133" s="509"/>
      <c r="I133" s="445"/>
      <c r="J133" s="445"/>
      <c r="K133" s="445"/>
      <c r="L133" s="445"/>
      <c r="M133" s="445"/>
      <c r="N133" s="445"/>
      <c r="O133" s="445"/>
      <c r="P133" s="445"/>
      <c r="Q133" s="445"/>
      <c r="R133" s="445"/>
      <c r="S133" s="445"/>
      <c r="T133" s="445"/>
      <c r="U133" s="445"/>
      <c r="V133" s="445"/>
      <c r="W133" s="445"/>
      <c r="X133" s="445"/>
      <c r="Y133" s="445"/>
      <c r="Z133" s="445"/>
      <c r="AA133" s="445"/>
      <c r="AB133" s="445"/>
      <c r="AC133" s="445"/>
      <c r="AD133" s="445"/>
      <c r="AE133" s="445"/>
      <c r="AF133" s="445"/>
      <c r="AG133" s="445"/>
      <c r="AH133" s="445"/>
      <c r="AI133" s="445"/>
      <c r="AJ133" s="445"/>
      <c r="AK133" s="445"/>
    </row>
    <row r="134" spans="1:37" ht="12.75" customHeight="1">
      <c r="A134" s="507" t="s">
        <v>1981</v>
      </c>
      <c r="B134" s="507">
        <v>140</v>
      </c>
      <c r="C134" s="509" t="s">
        <v>1966</v>
      </c>
      <c r="D134" s="445"/>
      <c r="E134" s="515"/>
      <c r="F134" s="507"/>
      <c r="G134" s="507"/>
      <c r="H134" s="509"/>
      <c r="I134" s="445"/>
      <c r="J134" s="445"/>
      <c r="K134" s="445"/>
      <c r="L134" s="445"/>
      <c r="M134" s="445"/>
      <c r="N134" s="445"/>
      <c r="O134" s="445"/>
      <c r="P134" s="445"/>
      <c r="Q134" s="445"/>
      <c r="R134" s="445"/>
      <c r="S134" s="445"/>
      <c r="T134" s="445"/>
      <c r="U134" s="445"/>
      <c r="V134" s="445"/>
      <c r="W134" s="445"/>
      <c r="X134" s="445"/>
      <c r="Y134" s="445"/>
      <c r="Z134" s="445"/>
      <c r="AA134" s="445"/>
      <c r="AB134" s="445"/>
      <c r="AC134" s="445"/>
      <c r="AD134" s="445"/>
      <c r="AE134" s="445"/>
      <c r="AF134" s="445"/>
      <c r="AG134" s="445"/>
      <c r="AH134" s="445"/>
      <c r="AI134" s="445"/>
      <c r="AJ134" s="445"/>
      <c r="AK134" s="445"/>
    </row>
    <row r="135" spans="1:37" ht="12.75" customHeight="1">
      <c r="A135" s="507" t="s">
        <v>1909</v>
      </c>
      <c r="B135" s="507">
        <v>3.974</v>
      </c>
      <c r="C135" s="507" t="s">
        <v>1972</v>
      </c>
      <c r="D135" s="508"/>
      <c r="E135" s="507"/>
      <c r="F135" s="507"/>
      <c r="G135" s="507"/>
      <c r="H135" s="509"/>
      <c r="I135" s="445"/>
      <c r="J135" s="445"/>
      <c r="K135" s="445"/>
      <c r="L135" s="445"/>
      <c r="M135" s="445"/>
      <c r="N135" s="445"/>
      <c r="O135" s="445"/>
      <c r="P135" s="445"/>
      <c r="Q135" s="445"/>
      <c r="R135" s="445"/>
      <c r="S135" s="445"/>
      <c r="T135" s="445"/>
      <c r="U135" s="445"/>
      <c r="V135" s="445"/>
      <c r="W135" s="445"/>
      <c r="X135" s="445"/>
      <c r="Y135" s="445"/>
      <c r="Z135" s="445"/>
      <c r="AA135" s="445"/>
      <c r="AB135" s="445"/>
      <c r="AC135" s="445"/>
      <c r="AD135" s="445"/>
      <c r="AE135" s="445"/>
      <c r="AF135" s="445"/>
      <c r="AG135" s="445"/>
      <c r="AH135" s="445"/>
      <c r="AI135" s="445"/>
      <c r="AJ135" s="445"/>
      <c r="AK135" s="445"/>
    </row>
    <row r="136" spans="1:37" ht="12.75" customHeight="1">
      <c r="A136" s="507" t="s">
        <v>1982</v>
      </c>
      <c r="B136" s="507">
        <v>3.616</v>
      </c>
      <c r="C136" s="507" t="s">
        <v>1972</v>
      </c>
      <c r="D136" s="507" t="s">
        <v>1983</v>
      </c>
      <c r="E136" s="507"/>
      <c r="F136" s="507" t="s">
        <v>1984</v>
      </c>
      <c r="G136" s="507"/>
      <c r="H136" s="509"/>
      <c r="I136" s="445"/>
      <c r="J136" s="445"/>
      <c r="K136" s="445"/>
      <c r="L136" s="445"/>
      <c r="M136" s="445"/>
      <c r="N136" s="445"/>
      <c r="O136" s="445"/>
      <c r="P136" s="445"/>
      <c r="Q136" s="445"/>
      <c r="R136" s="445"/>
      <c r="S136" s="445"/>
      <c r="T136" s="445"/>
      <c r="U136" s="445"/>
      <c r="V136" s="445"/>
      <c r="W136" s="445"/>
      <c r="X136" s="445"/>
      <c r="Y136" s="445"/>
      <c r="Z136" s="445"/>
      <c r="AA136" s="445"/>
      <c r="AB136" s="445"/>
      <c r="AC136" s="445"/>
      <c r="AD136" s="445"/>
      <c r="AE136" s="445"/>
      <c r="AF136" s="445"/>
      <c r="AG136" s="445"/>
      <c r="AH136" s="445"/>
      <c r="AI136" s="445"/>
      <c r="AJ136" s="445"/>
      <c r="AK136" s="445"/>
    </row>
    <row r="137" spans="1:37" ht="12.75" customHeight="1">
      <c r="A137" s="507" t="s">
        <v>190</v>
      </c>
      <c r="B137" s="507">
        <v>1.027</v>
      </c>
      <c r="C137" s="507" t="s">
        <v>1985</v>
      </c>
      <c r="D137" s="507" t="s">
        <v>1986</v>
      </c>
      <c r="E137" s="507"/>
      <c r="F137" s="507"/>
      <c r="G137" s="507"/>
      <c r="H137" s="509"/>
      <c r="I137" s="445"/>
      <c r="J137" s="445"/>
      <c r="K137" s="445"/>
      <c r="L137" s="445"/>
      <c r="M137" s="445"/>
      <c r="N137" s="445"/>
      <c r="O137" s="445"/>
      <c r="P137" s="445"/>
      <c r="Q137" s="445"/>
      <c r="R137" s="445"/>
      <c r="S137" s="445"/>
      <c r="T137" s="445"/>
      <c r="U137" s="445"/>
      <c r="V137" s="445"/>
      <c r="W137" s="445"/>
      <c r="X137" s="445"/>
      <c r="Y137" s="445"/>
      <c r="Z137" s="445"/>
      <c r="AA137" s="445"/>
      <c r="AB137" s="445"/>
      <c r="AC137" s="445"/>
      <c r="AD137" s="445"/>
      <c r="AE137" s="445"/>
      <c r="AF137" s="445"/>
      <c r="AG137" s="445"/>
      <c r="AH137" s="445"/>
      <c r="AI137" s="445"/>
      <c r="AJ137" s="445"/>
      <c r="AK137" s="445"/>
    </row>
    <row r="138" spans="1:37" ht="12.75" customHeight="1">
      <c r="A138" s="507" t="s">
        <v>1914</v>
      </c>
      <c r="B138" s="507">
        <v>6.024</v>
      </c>
      <c r="C138" s="507" t="s">
        <v>1972</v>
      </c>
      <c r="D138" s="507" t="s">
        <v>1987</v>
      </c>
      <c r="E138" s="507"/>
      <c r="F138" s="507" t="s">
        <v>1988</v>
      </c>
      <c r="G138" s="507"/>
      <c r="H138" s="509"/>
      <c r="I138" s="445"/>
      <c r="J138" s="445"/>
      <c r="K138" s="445"/>
      <c r="L138" s="445"/>
      <c r="M138" s="445"/>
      <c r="N138" s="445"/>
      <c r="O138" s="445"/>
      <c r="P138" s="445"/>
      <c r="Q138" s="445"/>
      <c r="R138" s="445"/>
      <c r="S138" s="445"/>
      <c r="T138" s="445"/>
      <c r="U138" s="445"/>
      <c r="V138" s="445"/>
      <c r="W138" s="445"/>
      <c r="X138" s="445"/>
      <c r="Y138" s="445"/>
      <c r="Z138" s="445"/>
      <c r="AA138" s="445"/>
      <c r="AB138" s="445"/>
      <c r="AC138" s="445"/>
      <c r="AD138" s="445"/>
      <c r="AE138" s="445"/>
      <c r="AF138" s="445"/>
      <c r="AG138" s="445"/>
      <c r="AH138" s="445"/>
      <c r="AI138" s="445"/>
      <c r="AJ138" s="445"/>
      <c r="AK138" s="445"/>
    </row>
    <row r="139" spans="1:37" ht="12.75" customHeight="1">
      <c r="A139" s="507" t="s">
        <v>196</v>
      </c>
      <c r="B139" s="507">
        <v>3.836</v>
      </c>
      <c r="C139" s="507" t="s">
        <v>1972</v>
      </c>
      <c r="D139" s="507" t="s">
        <v>1989</v>
      </c>
      <c r="E139" s="507"/>
      <c r="F139" s="507"/>
      <c r="G139" s="507"/>
      <c r="H139" s="509"/>
      <c r="I139" s="445"/>
      <c r="J139" s="445"/>
      <c r="K139" s="445"/>
      <c r="L139" s="445"/>
      <c r="M139" s="445"/>
      <c r="N139" s="445"/>
      <c r="O139" s="445"/>
      <c r="P139" s="445"/>
      <c r="Q139" s="445"/>
      <c r="R139" s="445"/>
      <c r="S139" s="445"/>
      <c r="T139" s="445"/>
      <c r="U139" s="445"/>
      <c r="V139" s="445"/>
      <c r="W139" s="445"/>
      <c r="X139" s="445"/>
      <c r="Y139" s="445"/>
      <c r="Z139" s="445"/>
      <c r="AA139" s="445"/>
      <c r="AB139" s="445"/>
      <c r="AC139" s="445"/>
      <c r="AD139" s="445"/>
      <c r="AE139" s="445"/>
      <c r="AF139" s="445"/>
      <c r="AG139" s="445"/>
      <c r="AH139" s="445"/>
      <c r="AI139" s="445"/>
      <c r="AJ139" s="445"/>
      <c r="AK139" s="445"/>
    </row>
    <row r="140" spans="1:37" ht="12.75" customHeight="1">
      <c r="A140" s="507" t="s">
        <v>1990</v>
      </c>
      <c r="B140" s="507">
        <v>11</v>
      </c>
      <c r="C140" s="507" t="s">
        <v>1970</v>
      </c>
      <c r="D140" s="507"/>
      <c r="E140" s="507"/>
      <c r="F140" s="507"/>
      <c r="G140" s="507"/>
      <c r="H140" s="509"/>
      <c r="I140" s="445"/>
      <c r="J140" s="445"/>
      <c r="K140" s="445"/>
      <c r="L140" s="445"/>
      <c r="M140" s="445"/>
      <c r="N140" s="445"/>
      <c r="O140" s="445"/>
      <c r="P140" s="445"/>
      <c r="Q140" s="445"/>
      <c r="R140" s="445"/>
      <c r="S140" s="445"/>
      <c r="T140" s="445"/>
      <c r="U140" s="445"/>
      <c r="V140" s="445"/>
      <c r="W140" s="445"/>
      <c r="X140" s="445"/>
      <c r="Y140" s="445"/>
      <c r="Z140" s="445"/>
      <c r="AA140" s="445"/>
      <c r="AB140" s="445"/>
      <c r="AC140" s="445"/>
      <c r="AD140" s="445"/>
      <c r="AE140" s="445"/>
      <c r="AF140" s="445"/>
      <c r="AG140" s="445"/>
      <c r="AH140" s="445"/>
      <c r="AI140" s="445"/>
      <c r="AJ140" s="445"/>
      <c r="AK140" s="445"/>
    </row>
    <row r="141" spans="1:37" ht="12.75" customHeight="1">
      <c r="A141" s="507" t="s">
        <v>1991</v>
      </c>
      <c r="B141" s="507">
        <v>6.287</v>
      </c>
      <c r="C141" s="507" t="s">
        <v>1972</v>
      </c>
      <c r="D141" s="507"/>
      <c r="E141" s="507"/>
      <c r="F141" s="507"/>
      <c r="G141" s="507"/>
      <c r="H141" s="509"/>
      <c r="I141" s="445"/>
      <c r="J141" s="445"/>
      <c r="K141" s="445"/>
      <c r="L141" s="445"/>
      <c r="M141" s="445"/>
      <c r="N141" s="445"/>
      <c r="O141" s="445"/>
      <c r="P141" s="445"/>
      <c r="Q141" s="445"/>
      <c r="R141" s="445"/>
      <c r="S141" s="445"/>
      <c r="T141" s="445"/>
      <c r="U141" s="445"/>
      <c r="V141" s="445"/>
      <c r="W141" s="445"/>
      <c r="X141" s="445"/>
      <c r="Y141" s="445"/>
      <c r="Z141" s="445"/>
      <c r="AA141" s="445"/>
      <c r="AB141" s="445"/>
      <c r="AC141" s="445"/>
      <c r="AD141" s="445"/>
      <c r="AE141" s="445"/>
      <c r="AF141" s="445"/>
      <c r="AG141" s="445"/>
      <c r="AH141" s="445"/>
      <c r="AI141" s="445"/>
      <c r="AJ141" s="445"/>
      <c r="AK141" s="445"/>
    </row>
    <row r="142" spans="1:37" ht="12.75" customHeight="1">
      <c r="A142" s="507" t="s">
        <v>1992</v>
      </c>
      <c r="B142" s="507">
        <v>21.5</v>
      </c>
      <c r="C142" s="507" t="s">
        <v>1993</v>
      </c>
      <c r="D142" s="507" t="s">
        <v>1994</v>
      </c>
      <c r="E142" s="507"/>
      <c r="F142" s="507" t="s">
        <v>1995</v>
      </c>
      <c r="G142" s="507"/>
      <c r="H142" s="509"/>
      <c r="I142" s="445"/>
      <c r="J142" s="445"/>
      <c r="K142" s="445"/>
      <c r="L142" s="445"/>
      <c r="M142" s="445"/>
      <c r="N142" s="445"/>
      <c r="O142" s="445"/>
      <c r="P142" s="445"/>
      <c r="Q142" s="445"/>
      <c r="R142" s="445"/>
      <c r="S142" s="445"/>
      <c r="T142" s="445"/>
      <c r="U142" s="445"/>
      <c r="V142" s="445"/>
      <c r="W142" s="445"/>
      <c r="X142" s="445"/>
      <c r="Y142" s="445"/>
      <c r="Z142" s="445"/>
      <c r="AA142" s="445"/>
      <c r="AB142" s="445"/>
      <c r="AC142" s="445"/>
      <c r="AD142" s="445"/>
      <c r="AE142" s="445"/>
      <c r="AF142" s="445"/>
      <c r="AG142" s="445"/>
      <c r="AH142" s="445"/>
      <c r="AI142" s="445"/>
      <c r="AJ142" s="445"/>
      <c r="AK142" s="445"/>
    </row>
    <row r="143" spans="1:37" ht="12.75" customHeight="1">
      <c r="A143" s="507" t="s">
        <v>1996</v>
      </c>
      <c r="B143" s="529">
        <v>8000</v>
      </c>
      <c r="C143" s="507" t="s">
        <v>1966</v>
      </c>
      <c r="D143" s="507"/>
      <c r="E143" s="507"/>
      <c r="F143" s="507"/>
      <c r="G143" s="507"/>
      <c r="H143" s="509"/>
      <c r="I143" s="445"/>
      <c r="J143" s="445"/>
      <c r="K143" s="445"/>
      <c r="L143" s="445"/>
      <c r="M143" s="445"/>
      <c r="N143" s="445"/>
      <c r="O143" s="445"/>
      <c r="P143" s="445"/>
      <c r="Q143" s="445"/>
      <c r="R143" s="445"/>
      <c r="S143" s="445"/>
      <c r="T143" s="445"/>
      <c r="U143" s="445"/>
      <c r="V143" s="445"/>
      <c r="W143" s="445"/>
      <c r="X143" s="445"/>
      <c r="Y143" s="445"/>
      <c r="Z143" s="445"/>
      <c r="AA143" s="445"/>
      <c r="AB143" s="445"/>
      <c r="AC143" s="445"/>
      <c r="AD143" s="445"/>
      <c r="AE143" s="445"/>
      <c r="AF143" s="445"/>
      <c r="AG143" s="445"/>
      <c r="AH143" s="445"/>
      <c r="AI143" s="445"/>
      <c r="AJ143" s="445"/>
      <c r="AK143" s="445"/>
    </row>
    <row r="144" spans="1:37" ht="12.75" customHeight="1">
      <c r="A144" s="507" t="s">
        <v>1997</v>
      </c>
      <c r="B144" s="529">
        <v>1200</v>
      </c>
      <c r="C144" s="507" t="s">
        <v>1966</v>
      </c>
      <c r="D144" s="507"/>
      <c r="E144" s="507"/>
      <c r="F144" s="507"/>
      <c r="G144" s="507"/>
      <c r="H144" s="509"/>
      <c r="I144" s="445"/>
      <c r="J144" s="445"/>
      <c r="K144" s="445"/>
      <c r="L144" s="445"/>
      <c r="M144" s="445"/>
      <c r="N144" s="445"/>
      <c r="O144" s="445"/>
      <c r="P144" s="445"/>
      <c r="Q144" s="445"/>
      <c r="R144" s="445"/>
      <c r="S144" s="445"/>
      <c r="T144" s="445"/>
      <c r="U144" s="445"/>
      <c r="V144" s="445"/>
      <c r="W144" s="445"/>
      <c r="X144" s="445"/>
      <c r="Y144" s="445"/>
      <c r="Z144" s="445"/>
      <c r="AA144" s="445"/>
      <c r="AB144" s="445"/>
      <c r="AC144" s="445"/>
      <c r="AD144" s="445"/>
      <c r="AE144" s="445"/>
      <c r="AF144" s="445"/>
      <c r="AG144" s="445"/>
      <c r="AH144" s="445"/>
      <c r="AI144" s="445"/>
      <c r="AJ144" s="445"/>
      <c r="AK144" s="445"/>
    </row>
    <row r="145" spans="1:37" ht="12.75" customHeight="1">
      <c r="A145" s="507" t="s">
        <v>1998</v>
      </c>
      <c r="B145" s="507">
        <v>6</v>
      </c>
      <c r="C145" s="507" t="s">
        <v>1972</v>
      </c>
      <c r="D145" s="507" t="s">
        <v>1999</v>
      </c>
      <c r="E145" s="507"/>
      <c r="F145" s="507"/>
      <c r="G145" s="507"/>
      <c r="H145" s="509"/>
      <c r="I145" s="445"/>
      <c r="J145" s="445"/>
      <c r="K145" s="445"/>
      <c r="L145" s="445"/>
      <c r="M145" s="445"/>
      <c r="N145" s="445"/>
      <c r="O145" s="445"/>
      <c r="P145" s="445"/>
      <c r="Q145" s="445"/>
      <c r="R145" s="445"/>
      <c r="S145" s="445"/>
      <c r="T145" s="445"/>
      <c r="U145" s="445"/>
      <c r="V145" s="445"/>
      <c r="W145" s="445"/>
      <c r="X145" s="445"/>
      <c r="Y145" s="445"/>
      <c r="Z145" s="445"/>
      <c r="AA145" s="445"/>
      <c r="AB145" s="445"/>
      <c r="AC145" s="445"/>
      <c r="AD145" s="445"/>
      <c r="AE145" s="445"/>
      <c r="AF145" s="445"/>
      <c r="AG145" s="445"/>
      <c r="AH145" s="445"/>
      <c r="AI145" s="445"/>
      <c r="AJ145" s="445"/>
      <c r="AK145" s="445"/>
    </row>
    <row r="146" spans="1:37" ht="12.75" customHeight="1">
      <c r="A146" s="507" t="s">
        <v>2000</v>
      </c>
      <c r="B146" s="529">
        <v>7500</v>
      </c>
      <c r="C146" s="507" t="s">
        <v>1966</v>
      </c>
      <c r="D146" s="507"/>
      <c r="E146" s="507"/>
      <c r="F146" s="507"/>
      <c r="G146" s="507"/>
      <c r="H146" s="509"/>
      <c r="I146" s="445"/>
      <c r="J146" s="445"/>
      <c r="K146" s="445"/>
      <c r="L146" s="445"/>
      <c r="M146" s="445"/>
      <c r="N146" s="445"/>
      <c r="O146" s="445"/>
      <c r="P146" s="445"/>
      <c r="Q146" s="445"/>
      <c r="R146" s="445"/>
      <c r="S146" s="445"/>
      <c r="T146" s="445"/>
      <c r="U146" s="445"/>
      <c r="V146" s="445"/>
      <c r="W146" s="445"/>
      <c r="X146" s="445"/>
      <c r="Y146" s="445"/>
      <c r="Z146" s="445"/>
      <c r="AA146" s="445"/>
      <c r="AB146" s="445"/>
      <c r="AC146" s="445"/>
      <c r="AD146" s="445"/>
      <c r="AE146" s="445"/>
      <c r="AF146" s="445"/>
      <c r="AG146" s="445"/>
      <c r="AH146" s="445"/>
      <c r="AI146" s="445"/>
      <c r="AJ146" s="445"/>
      <c r="AK146" s="445"/>
    </row>
    <row r="147" spans="1:37" ht="12.75" customHeight="1">
      <c r="A147" s="507" t="s">
        <v>2001</v>
      </c>
      <c r="B147" s="507">
        <v>6</v>
      </c>
      <c r="C147" s="507" t="s">
        <v>1972</v>
      </c>
      <c r="D147" s="507"/>
      <c r="E147" s="507"/>
      <c r="F147" s="507"/>
      <c r="G147" s="507"/>
      <c r="H147" s="509"/>
      <c r="I147" s="445"/>
      <c r="J147" s="445"/>
      <c r="K147" s="445"/>
      <c r="L147" s="445"/>
      <c r="M147" s="445"/>
      <c r="N147" s="445"/>
      <c r="O147" s="445"/>
      <c r="P147" s="445"/>
      <c r="Q147" s="445"/>
      <c r="R147" s="445"/>
      <c r="S147" s="445"/>
      <c r="T147" s="445"/>
      <c r="U147" s="445"/>
      <c r="V147" s="445"/>
      <c r="W147" s="445"/>
      <c r="X147" s="445"/>
      <c r="Y147" s="445"/>
      <c r="Z147" s="445"/>
      <c r="AA147" s="445"/>
      <c r="AB147" s="445"/>
      <c r="AC147" s="445"/>
      <c r="AD147" s="445"/>
      <c r="AE147" s="445"/>
      <c r="AF147" s="445"/>
      <c r="AG147" s="445"/>
      <c r="AH147" s="445"/>
      <c r="AI147" s="445"/>
      <c r="AJ147" s="445"/>
      <c r="AK147" s="445"/>
    </row>
    <row r="148" spans="1:37" ht="12.75" customHeight="1">
      <c r="A148" s="530" t="s">
        <v>2002</v>
      </c>
      <c r="B148" s="507">
        <v>10</v>
      </c>
      <c r="C148" s="507" t="s">
        <v>1970</v>
      </c>
      <c r="D148" s="507"/>
      <c r="E148" s="507"/>
      <c r="F148" s="507"/>
      <c r="G148" s="507"/>
      <c r="H148" s="509"/>
      <c r="I148" s="445"/>
      <c r="J148" s="445"/>
      <c r="K148" s="445"/>
      <c r="L148" s="445"/>
      <c r="M148" s="445"/>
      <c r="N148" s="445"/>
      <c r="O148" s="445"/>
      <c r="P148" s="445"/>
      <c r="Q148" s="445"/>
      <c r="R148" s="445"/>
      <c r="S148" s="445"/>
      <c r="T148" s="445"/>
      <c r="U148" s="445"/>
      <c r="V148" s="445"/>
      <c r="W148" s="445"/>
      <c r="X148" s="445"/>
      <c r="Y148" s="445"/>
      <c r="Z148" s="445"/>
      <c r="AA148" s="445"/>
      <c r="AB148" s="445"/>
      <c r="AC148" s="445"/>
      <c r="AD148" s="445"/>
      <c r="AE148" s="445"/>
      <c r="AF148" s="445"/>
      <c r="AG148" s="445"/>
      <c r="AH148" s="445"/>
      <c r="AI148" s="445"/>
      <c r="AJ148" s="445"/>
      <c r="AK148" s="445"/>
    </row>
    <row r="149" spans="1:37" ht="12.75" customHeight="1">
      <c r="A149" s="507"/>
      <c r="B149" s="507"/>
      <c r="C149" s="507"/>
      <c r="D149" s="507"/>
      <c r="E149" s="507"/>
      <c r="F149" s="507"/>
      <c r="G149" s="507"/>
      <c r="H149" s="509"/>
      <c r="I149" s="445"/>
      <c r="J149" s="445"/>
      <c r="K149" s="445"/>
      <c r="L149" s="445"/>
      <c r="M149" s="445"/>
      <c r="N149" s="445"/>
      <c r="O149" s="445"/>
      <c r="P149" s="445"/>
      <c r="Q149" s="445"/>
      <c r="R149" s="445"/>
      <c r="S149" s="445"/>
      <c r="T149" s="445"/>
      <c r="U149" s="445"/>
      <c r="V149" s="445"/>
      <c r="W149" s="445"/>
      <c r="X149" s="445"/>
      <c r="Y149" s="445"/>
      <c r="Z149" s="445"/>
      <c r="AA149" s="445"/>
      <c r="AB149" s="445"/>
      <c r="AC149" s="445"/>
      <c r="AD149" s="445"/>
      <c r="AE149" s="445"/>
      <c r="AF149" s="445"/>
      <c r="AG149" s="445"/>
      <c r="AH149" s="445"/>
      <c r="AI149" s="445"/>
      <c r="AJ149" s="445"/>
      <c r="AK149" s="445"/>
    </row>
    <row r="150" spans="1:37" ht="12.75" customHeight="1">
      <c r="A150" s="507" t="s">
        <v>2003</v>
      </c>
      <c r="B150" s="507"/>
      <c r="C150" s="507"/>
      <c r="D150" s="507"/>
      <c r="E150" s="507"/>
      <c r="F150" s="507"/>
      <c r="G150" s="507"/>
      <c r="H150" s="509"/>
      <c r="I150" s="445"/>
      <c r="J150" s="445"/>
      <c r="K150" s="445"/>
      <c r="L150" s="445"/>
      <c r="M150" s="445"/>
      <c r="N150" s="445"/>
      <c r="O150" s="445"/>
      <c r="P150" s="445"/>
      <c r="Q150" s="445"/>
      <c r="R150" s="445"/>
      <c r="S150" s="445"/>
      <c r="T150" s="445"/>
      <c r="U150" s="445"/>
      <c r="V150" s="445"/>
      <c r="W150" s="445"/>
      <c r="X150" s="445"/>
      <c r="Y150" s="445"/>
      <c r="Z150" s="445"/>
      <c r="AA150" s="445"/>
      <c r="AB150" s="445"/>
      <c r="AC150" s="445"/>
      <c r="AD150" s="445"/>
      <c r="AE150" s="445"/>
      <c r="AF150" s="445"/>
      <c r="AG150" s="445"/>
      <c r="AH150" s="445"/>
      <c r="AI150" s="445"/>
      <c r="AJ150" s="445"/>
      <c r="AK150" s="445"/>
    </row>
    <row r="151" spans="1:37" ht="12.75" customHeight="1">
      <c r="A151" s="507" t="s">
        <v>2004</v>
      </c>
      <c r="B151" s="507"/>
      <c r="C151" s="507"/>
      <c r="D151" s="507"/>
      <c r="E151" s="507"/>
      <c r="F151" s="507"/>
      <c r="G151" s="507"/>
      <c r="H151" s="509"/>
      <c r="I151" s="445"/>
      <c r="J151" s="445"/>
      <c r="K151" s="445"/>
      <c r="L151" s="445"/>
      <c r="M151" s="445"/>
      <c r="N151" s="445"/>
      <c r="O151" s="445"/>
      <c r="P151" s="445"/>
      <c r="Q151" s="445"/>
      <c r="R151" s="445"/>
      <c r="S151" s="445"/>
      <c r="T151" s="445"/>
      <c r="U151" s="445"/>
      <c r="V151" s="445"/>
      <c r="W151" s="445"/>
      <c r="X151" s="445"/>
      <c r="Y151" s="445"/>
      <c r="Z151" s="445"/>
      <c r="AA151" s="445"/>
      <c r="AB151" s="445"/>
      <c r="AC151" s="445"/>
      <c r="AD151" s="445"/>
      <c r="AE151" s="445"/>
      <c r="AF151" s="445"/>
      <c r="AG151" s="445"/>
      <c r="AH151" s="445"/>
      <c r="AI151" s="445"/>
      <c r="AJ151" s="445"/>
      <c r="AK151" s="445"/>
    </row>
    <row r="152" spans="1:37" ht="12.75" customHeight="1">
      <c r="A152" s="507" t="s">
        <v>2005</v>
      </c>
      <c r="B152" s="507"/>
      <c r="C152" s="507"/>
      <c r="D152" s="507"/>
      <c r="E152" s="507"/>
      <c r="F152" s="507"/>
      <c r="G152" s="507"/>
      <c r="H152" s="509"/>
      <c r="I152" s="445"/>
      <c r="J152" s="445"/>
      <c r="K152" s="445"/>
      <c r="L152" s="445"/>
      <c r="M152" s="445"/>
      <c r="N152" s="445"/>
      <c r="O152" s="445"/>
      <c r="P152" s="445"/>
      <c r="Q152" s="445"/>
      <c r="R152" s="445"/>
      <c r="S152" s="445"/>
      <c r="T152" s="445"/>
      <c r="U152" s="445"/>
      <c r="V152" s="445"/>
      <c r="W152" s="445"/>
      <c r="X152" s="445"/>
      <c r="Y152" s="445"/>
      <c r="Z152" s="445"/>
      <c r="AA152" s="445"/>
      <c r="AB152" s="445"/>
      <c r="AC152" s="445"/>
      <c r="AD152" s="445"/>
      <c r="AE152" s="445"/>
      <c r="AF152" s="445"/>
      <c r="AG152" s="445"/>
      <c r="AH152" s="445"/>
      <c r="AI152" s="445"/>
      <c r="AJ152" s="445"/>
      <c r="AK152" s="445"/>
    </row>
    <row r="153" spans="1:37" ht="12.75" customHeight="1">
      <c r="A153" s="507" t="s">
        <v>2006</v>
      </c>
      <c r="B153" s="507"/>
      <c r="C153" s="507"/>
      <c r="D153" s="507"/>
      <c r="E153" s="507"/>
      <c r="F153" s="507"/>
      <c r="G153" s="507"/>
      <c r="H153" s="509"/>
      <c r="I153" s="445"/>
      <c r="J153" s="445"/>
      <c r="K153" s="445"/>
      <c r="L153" s="445"/>
      <c r="M153" s="445"/>
      <c r="N153" s="445"/>
      <c r="O153" s="445"/>
      <c r="P153" s="445"/>
      <c r="Q153" s="445"/>
      <c r="R153" s="445"/>
      <c r="S153" s="445"/>
      <c r="T153" s="445"/>
      <c r="U153" s="445"/>
      <c r="V153" s="445"/>
      <c r="W153" s="445"/>
      <c r="X153" s="445"/>
      <c r="Y153" s="445"/>
      <c r="Z153" s="445"/>
      <c r="AA153" s="445"/>
      <c r="AB153" s="445"/>
      <c r="AC153" s="445"/>
      <c r="AD153" s="445"/>
      <c r="AE153" s="445"/>
      <c r="AF153" s="445"/>
      <c r="AG153" s="445"/>
      <c r="AH153" s="445"/>
      <c r="AI153" s="445"/>
      <c r="AJ153" s="445"/>
      <c r="AK153" s="445"/>
    </row>
    <row r="154" spans="1:37" ht="12.75" customHeight="1">
      <c r="A154" s="507" t="s">
        <v>2007</v>
      </c>
      <c r="B154" s="507"/>
      <c r="C154" s="507"/>
      <c r="D154" s="507"/>
      <c r="E154" s="507"/>
      <c r="F154" s="507"/>
      <c r="G154" s="507"/>
      <c r="H154" s="509"/>
      <c r="I154" s="445"/>
      <c r="J154" s="445"/>
      <c r="K154" s="445"/>
      <c r="L154" s="445"/>
      <c r="M154" s="445"/>
      <c r="N154" s="445"/>
      <c r="O154" s="445"/>
      <c r="P154" s="445"/>
      <c r="Q154" s="445"/>
      <c r="R154" s="445"/>
      <c r="S154" s="445"/>
      <c r="T154" s="445"/>
      <c r="U154" s="445"/>
      <c r="V154" s="445"/>
      <c r="W154" s="445"/>
      <c r="X154" s="445"/>
      <c r="Y154" s="445"/>
      <c r="Z154" s="445"/>
      <c r="AA154" s="445"/>
      <c r="AB154" s="445"/>
      <c r="AC154" s="445"/>
      <c r="AD154" s="445"/>
      <c r="AE154" s="445"/>
      <c r="AF154" s="445"/>
      <c r="AG154" s="445"/>
      <c r="AH154" s="445"/>
      <c r="AI154" s="445"/>
      <c r="AJ154" s="445"/>
      <c r="AK154" s="445"/>
    </row>
    <row r="155" spans="1:37" ht="12.75" customHeight="1">
      <c r="A155" s="507" t="s">
        <v>2008</v>
      </c>
      <c r="B155" s="507"/>
      <c r="C155" s="507"/>
      <c r="D155" s="507"/>
      <c r="E155" s="507"/>
      <c r="F155" s="507"/>
      <c r="G155" s="507"/>
      <c r="H155" s="509"/>
      <c r="I155" s="445"/>
      <c r="J155" s="445"/>
      <c r="K155" s="445"/>
      <c r="L155" s="445"/>
      <c r="M155" s="445"/>
      <c r="N155" s="445"/>
      <c r="O155" s="445"/>
      <c r="P155" s="445"/>
      <c r="Q155" s="445"/>
      <c r="R155" s="445"/>
      <c r="S155" s="445"/>
      <c r="T155" s="445"/>
      <c r="U155" s="445"/>
      <c r="V155" s="445"/>
      <c r="W155" s="445"/>
      <c r="X155" s="445"/>
      <c r="Y155" s="445"/>
      <c r="Z155" s="445"/>
      <c r="AA155" s="445"/>
      <c r="AB155" s="445"/>
      <c r="AC155" s="445"/>
      <c r="AD155" s="445"/>
      <c r="AE155" s="445"/>
      <c r="AF155" s="445"/>
      <c r="AG155" s="445"/>
      <c r="AH155" s="445"/>
      <c r="AI155" s="445"/>
      <c r="AJ155" s="445"/>
      <c r="AK155" s="445"/>
    </row>
    <row r="156" spans="1:37" ht="12.75" customHeight="1">
      <c r="A156" s="507" t="s">
        <v>2009</v>
      </c>
      <c r="B156" s="507"/>
      <c r="C156" s="507"/>
      <c r="D156" s="507"/>
      <c r="E156" s="507"/>
      <c r="F156" s="507"/>
      <c r="G156" s="507"/>
      <c r="H156" s="509"/>
      <c r="I156" s="445"/>
      <c r="J156" s="445"/>
      <c r="K156" s="445"/>
      <c r="L156" s="445"/>
      <c r="M156" s="445"/>
      <c r="N156" s="445"/>
      <c r="O156" s="445"/>
      <c r="P156" s="445"/>
      <c r="Q156" s="445"/>
      <c r="R156" s="445"/>
      <c r="S156" s="445"/>
      <c r="T156" s="445"/>
      <c r="U156" s="445"/>
      <c r="V156" s="445"/>
      <c r="W156" s="445"/>
      <c r="X156" s="445"/>
      <c r="Y156" s="445"/>
      <c r="Z156" s="445"/>
      <c r="AA156" s="445"/>
      <c r="AB156" s="445"/>
      <c r="AC156" s="445"/>
      <c r="AD156" s="445"/>
      <c r="AE156" s="445"/>
      <c r="AF156" s="445"/>
      <c r="AG156" s="445"/>
      <c r="AH156" s="445"/>
      <c r="AI156" s="445"/>
      <c r="AJ156" s="445"/>
      <c r="AK156" s="445"/>
    </row>
    <row r="157" spans="1:37" ht="12.75" customHeight="1">
      <c r="A157" s="507" t="s">
        <v>2010</v>
      </c>
      <c r="B157" s="507"/>
      <c r="C157" s="507"/>
      <c r="D157" s="507"/>
      <c r="E157" s="507"/>
      <c r="F157" s="507"/>
      <c r="G157" s="507"/>
      <c r="H157" s="509"/>
      <c r="I157" s="445"/>
      <c r="J157" s="445"/>
      <c r="K157" s="445"/>
      <c r="L157" s="445"/>
      <c r="M157" s="445"/>
      <c r="N157" s="445"/>
      <c r="O157" s="445"/>
      <c r="P157" s="445"/>
      <c r="Q157" s="445"/>
      <c r="R157" s="445"/>
      <c r="S157" s="445"/>
      <c r="T157" s="445"/>
      <c r="U157" s="445"/>
      <c r="V157" s="445"/>
      <c r="W157" s="445"/>
      <c r="X157" s="445"/>
      <c r="Y157" s="445"/>
      <c r="Z157" s="445"/>
      <c r="AA157" s="445"/>
      <c r="AB157" s="445"/>
      <c r="AC157" s="445"/>
      <c r="AD157" s="445"/>
      <c r="AE157" s="445"/>
      <c r="AF157" s="445"/>
      <c r="AG157" s="445"/>
      <c r="AH157" s="445"/>
      <c r="AI157" s="445"/>
      <c r="AJ157" s="445"/>
      <c r="AK157" s="445"/>
    </row>
    <row r="158" spans="1:37" ht="12.75" customHeight="1">
      <c r="A158" s="507" t="s">
        <v>2011</v>
      </c>
      <c r="B158" s="507"/>
      <c r="C158" s="507"/>
      <c r="D158" s="507"/>
      <c r="E158" s="507"/>
      <c r="F158" s="507"/>
      <c r="G158" s="507"/>
      <c r="H158" s="509"/>
      <c r="I158" s="445"/>
      <c r="J158" s="445"/>
      <c r="K158" s="445"/>
      <c r="L158" s="445"/>
      <c r="M158" s="445"/>
      <c r="N158" s="445"/>
      <c r="O158" s="445"/>
      <c r="P158" s="445"/>
      <c r="Q158" s="445"/>
      <c r="R158" s="445"/>
      <c r="S158" s="445"/>
      <c r="T158" s="445"/>
      <c r="U158" s="445"/>
      <c r="V158" s="445"/>
      <c r="W158" s="445"/>
      <c r="X158" s="445"/>
      <c r="Y158" s="445"/>
      <c r="Z158" s="445"/>
      <c r="AA158" s="445"/>
      <c r="AB158" s="445"/>
      <c r="AC158" s="445"/>
      <c r="AD158" s="445"/>
      <c r="AE158" s="445"/>
      <c r="AF158" s="445"/>
      <c r="AG158" s="445"/>
      <c r="AH158" s="445"/>
      <c r="AI158" s="445"/>
      <c r="AJ158" s="445"/>
      <c r="AK158" s="445"/>
    </row>
    <row r="159" spans="1:37" ht="12.75" customHeight="1">
      <c r="A159" s="507" t="s">
        <v>2012</v>
      </c>
      <c r="B159" s="507"/>
      <c r="C159" s="507"/>
      <c r="D159" s="507"/>
      <c r="E159" s="507"/>
      <c r="F159" s="507"/>
      <c r="G159" s="507"/>
      <c r="H159" s="509"/>
      <c r="I159" s="445"/>
      <c r="J159" s="445"/>
      <c r="K159" s="445"/>
      <c r="L159" s="445"/>
      <c r="M159" s="445"/>
      <c r="N159" s="445"/>
      <c r="O159" s="445"/>
      <c r="P159" s="445"/>
      <c r="Q159" s="445"/>
      <c r="R159" s="445"/>
      <c r="S159" s="445"/>
      <c r="T159" s="445"/>
      <c r="U159" s="445"/>
      <c r="V159" s="445"/>
      <c r="W159" s="445"/>
      <c r="X159" s="445"/>
      <c r="Y159" s="445"/>
      <c r="Z159" s="445"/>
      <c r="AA159" s="445"/>
      <c r="AB159" s="445"/>
      <c r="AC159" s="445"/>
      <c r="AD159" s="445"/>
      <c r="AE159" s="445"/>
      <c r="AF159" s="445"/>
      <c r="AG159" s="445"/>
      <c r="AH159" s="445"/>
      <c r="AI159" s="445"/>
      <c r="AJ159" s="445"/>
      <c r="AK159" s="445"/>
    </row>
    <row r="160" spans="1:37" ht="12.75" customHeight="1">
      <c r="A160" s="507" t="s">
        <v>2013</v>
      </c>
      <c r="B160" s="507"/>
      <c r="C160" s="507"/>
      <c r="D160" s="507"/>
      <c r="E160" s="507"/>
      <c r="F160" s="507"/>
      <c r="G160" s="507"/>
      <c r="H160" s="509"/>
      <c r="I160" s="445"/>
      <c r="J160" s="445"/>
      <c r="K160" s="445"/>
      <c r="L160" s="445"/>
      <c r="M160" s="445"/>
      <c r="N160" s="445"/>
      <c r="O160" s="445"/>
      <c r="P160" s="445"/>
      <c r="Q160" s="445"/>
      <c r="R160" s="445"/>
      <c r="S160" s="445"/>
      <c r="T160" s="445"/>
      <c r="U160" s="445"/>
      <c r="V160" s="445"/>
      <c r="W160" s="445"/>
      <c r="X160" s="445"/>
      <c r="Y160" s="445"/>
      <c r="Z160" s="445"/>
      <c r="AA160" s="445"/>
      <c r="AB160" s="445"/>
      <c r="AC160" s="445"/>
      <c r="AD160" s="445"/>
      <c r="AE160" s="445"/>
      <c r="AF160" s="445"/>
      <c r="AG160" s="445"/>
      <c r="AH160" s="445"/>
      <c r="AI160" s="445"/>
      <c r="AJ160" s="445"/>
      <c r="AK160" s="445"/>
    </row>
    <row r="161" spans="1:37" ht="12.75" customHeight="1">
      <c r="A161" s="507" t="s">
        <v>2014</v>
      </c>
      <c r="B161" s="507"/>
      <c r="C161" s="507"/>
      <c r="D161" s="507"/>
      <c r="E161" s="507"/>
      <c r="F161" s="507"/>
      <c r="G161" s="507"/>
      <c r="H161" s="509"/>
      <c r="I161" s="445"/>
      <c r="J161" s="445"/>
      <c r="K161" s="445"/>
      <c r="L161" s="445"/>
      <c r="M161" s="445"/>
      <c r="N161" s="445"/>
      <c r="O161" s="445"/>
      <c r="P161" s="445"/>
      <c r="Q161" s="445"/>
      <c r="R161" s="445"/>
      <c r="S161" s="445"/>
      <c r="T161" s="445"/>
      <c r="U161" s="445"/>
      <c r="V161" s="445"/>
      <c r="W161" s="445"/>
      <c r="X161" s="445"/>
      <c r="Y161" s="445"/>
      <c r="Z161" s="445"/>
      <c r="AA161" s="445"/>
      <c r="AB161" s="445"/>
      <c r="AC161" s="445"/>
      <c r="AD161" s="445"/>
      <c r="AE161" s="445"/>
      <c r="AF161" s="445"/>
      <c r="AG161" s="445"/>
      <c r="AH161" s="445"/>
      <c r="AI161" s="445"/>
      <c r="AJ161" s="445"/>
      <c r="AK161" s="445"/>
    </row>
    <row r="162" spans="1:37" ht="12.75" customHeight="1">
      <c r="A162" s="507" t="s">
        <v>2015</v>
      </c>
      <c r="B162" s="507"/>
      <c r="C162" s="507"/>
      <c r="D162" s="507"/>
      <c r="E162" s="507"/>
      <c r="F162" s="507"/>
      <c r="G162" s="507"/>
      <c r="H162" s="509"/>
      <c r="I162" s="445"/>
      <c r="J162" s="445"/>
      <c r="K162" s="445"/>
      <c r="L162" s="445"/>
      <c r="M162" s="445"/>
      <c r="N162" s="445"/>
      <c r="O162" s="445"/>
      <c r="P162" s="445"/>
      <c r="Q162" s="445"/>
      <c r="R162" s="445"/>
      <c r="S162" s="445"/>
      <c r="T162" s="445"/>
      <c r="U162" s="445"/>
      <c r="V162" s="445"/>
      <c r="W162" s="445"/>
      <c r="X162" s="445"/>
      <c r="Y162" s="445"/>
      <c r="Z162" s="445"/>
      <c r="AA162" s="445"/>
      <c r="AB162" s="445"/>
      <c r="AC162" s="445"/>
      <c r="AD162" s="445"/>
      <c r="AE162" s="445"/>
      <c r="AF162" s="445"/>
      <c r="AG162" s="445"/>
      <c r="AH162" s="445"/>
      <c r="AI162" s="445"/>
      <c r="AJ162" s="445"/>
      <c r="AK162" s="445"/>
    </row>
    <row r="163" spans="1:37" ht="12.75" customHeight="1">
      <c r="A163" s="507" t="s">
        <v>2011</v>
      </c>
      <c r="B163" s="507"/>
      <c r="C163" s="507"/>
      <c r="D163" s="507"/>
      <c r="E163" s="507"/>
      <c r="F163" s="507"/>
      <c r="G163" s="507"/>
      <c r="H163" s="509"/>
      <c r="I163" s="445"/>
      <c r="J163" s="445"/>
      <c r="K163" s="445"/>
      <c r="L163" s="445"/>
      <c r="M163" s="445"/>
      <c r="N163" s="445"/>
      <c r="O163" s="445"/>
      <c r="P163" s="445"/>
      <c r="Q163" s="445"/>
      <c r="R163" s="445"/>
      <c r="S163" s="445"/>
      <c r="T163" s="445"/>
      <c r="U163" s="445"/>
      <c r="V163" s="445"/>
      <c r="W163" s="445"/>
      <c r="X163" s="445"/>
      <c r="Y163" s="445"/>
      <c r="Z163" s="445"/>
      <c r="AA163" s="445"/>
      <c r="AB163" s="445"/>
      <c r="AC163" s="445"/>
      <c r="AD163" s="445"/>
      <c r="AE163" s="445"/>
      <c r="AF163" s="445"/>
      <c r="AG163" s="445"/>
      <c r="AH163" s="445"/>
      <c r="AI163" s="445"/>
      <c r="AJ163" s="445"/>
      <c r="AK163" s="445"/>
    </row>
    <row r="164" spans="1:37" ht="12.75" customHeight="1">
      <c r="A164" s="507" t="s">
        <v>2016</v>
      </c>
      <c r="B164" s="507"/>
      <c r="C164" s="507"/>
      <c r="D164" s="507"/>
      <c r="E164" s="507"/>
      <c r="F164" s="507"/>
      <c r="G164" s="507"/>
      <c r="H164" s="509"/>
      <c r="I164" s="445"/>
      <c r="J164" s="445"/>
      <c r="K164" s="445"/>
      <c r="L164" s="445"/>
      <c r="M164" s="445"/>
      <c r="N164" s="445"/>
      <c r="O164" s="445"/>
      <c r="P164" s="445"/>
      <c r="Q164" s="445"/>
      <c r="R164" s="445"/>
      <c r="S164" s="445"/>
      <c r="T164" s="445"/>
      <c r="U164" s="445"/>
      <c r="V164" s="445"/>
      <c r="W164" s="445"/>
      <c r="X164" s="445"/>
      <c r="Y164" s="445"/>
      <c r="Z164" s="445"/>
      <c r="AA164" s="445"/>
      <c r="AB164" s="445"/>
      <c r="AC164" s="445"/>
      <c r="AD164" s="445"/>
      <c r="AE164" s="445"/>
      <c r="AF164" s="445"/>
      <c r="AG164" s="445"/>
      <c r="AH164" s="445"/>
      <c r="AI164" s="445"/>
      <c r="AJ164" s="445"/>
      <c r="AK164" s="445"/>
    </row>
    <row r="165" spans="1:37" ht="12.75" customHeight="1">
      <c r="A165" s="507" t="s">
        <v>2017</v>
      </c>
      <c r="B165" s="507"/>
      <c r="C165" s="507"/>
      <c r="D165" s="507"/>
      <c r="E165" s="507"/>
      <c r="F165" s="507"/>
      <c r="G165" s="507"/>
      <c r="H165" s="509"/>
      <c r="I165" s="445"/>
      <c r="J165" s="445"/>
      <c r="K165" s="445"/>
      <c r="L165" s="445"/>
      <c r="M165" s="445"/>
      <c r="N165" s="445"/>
      <c r="O165" s="445"/>
      <c r="P165" s="445"/>
      <c r="Q165" s="445"/>
      <c r="R165" s="445"/>
      <c r="S165" s="445"/>
      <c r="T165" s="445"/>
      <c r="U165" s="445"/>
      <c r="V165" s="445"/>
      <c r="W165" s="445"/>
      <c r="X165" s="445"/>
      <c r="Y165" s="445"/>
      <c r="Z165" s="445"/>
      <c r="AA165" s="445"/>
      <c r="AB165" s="445"/>
      <c r="AC165" s="445"/>
      <c r="AD165" s="445"/>
      <c r="AE165" s="445"/>
      <c r="AF165" s="445"/>
      <c r="AG165" s="445"/>
      <c r="AH165" s="445"/>
      <c r="AI165" s="445"/>
      <c r="AJ165" s="445"/>
      <c r="AK165" s="445"/>
    </row>
    <row r="166" spans="1:37" ht="12.75" customHeight="1">
      <c r="A166" s="507" t="s">
        <v>2018</v>
      </c>
      <c r="B166" s="507"/>
      <c r="C166" s="507"/>
      <c r="D166" s="507"/>
      <c r="E166" s="507"/>
      <c r="F166" s="507"/>
      <c r="G166" s="507"/>
      <c r="H166" s="509"/>
      <c r="I166" s="445"/>
      <c r="J166" s="445"/>
      <c r="K166" s="445"/>
      <c r="L166" s="445"/>
      <c r="M166" s="445"/>
      <c r="N166" s="445"/>
      <c r="O166" s="445"/>
      <c r="P166" s="445"/>
      <c r="Q166" s="445"/>
      <c r="R166" s="445"/>
      <c r="S166" s="445"/>
      <c r="T166" s="445"/>
      <c r="U166" s="445"/>
      <c r="V166" s="445"/>
      <c r="W166" s="445"/>
      <c r="X166" s="445"/>
      <c r="Y166" s="445"/>
      <c r="Z166" s="445"/>
      <c r="AA166" s="445"/>
      <c r="AB166" s="445"/>
      <c r="AC166" s="445"/>
      <c r="AD166" s="445"/>
      <c r="AE166" s="445"/>
      <c r="AF166" s="445"/>
      <c r="AG166" s="445"/>
      <c r="AH166" s="445"/>
      <c r="AI166" s="445"/>
      <c r="AJ166" s="445"/>
      <c r="AK166" s="445"/>
    </row>
    <row r="167" spans="1:37" ht="12.75" customHeight="1">
      <c r="A167" s="507" t="s">
        <v>2019</v>
      </c>
      <c r="B167" s="507"/>
      <c r="C167" s="507"/>
      <c r="D167" s="507"/>
      <c r="E167" s="507"/>
      <c r="F167" s="507"/>
      <c r="G167" s="507"/>
      <c r="H167" s="509"/>
      <c r="I167" s="445"/>
      <c r="J167" s="445"/>
      <c r="K167" s="445"/>
      <c r="L167" s="445"/>
      <c r="M167" s="445"/>
      <c r="N167" s="445"/>
      <c r="O167" s="445"/>
      <c r="P167" s="445"/>
      <c r="Q167" s="445"/>
      <c r="R167" s="445"/>
      <c r="S167" s="445"/>
      <c r="T167" s="445"/>
      <c r="U167" s="445"/>
      <c r="V167" s="445"/>
      <c r="W167" s="445"/>
      <c r="X167" s="445"/>
      <c r="Y167" s="445"/>
      <c r="Z167" s="445"/>
      <c r="AA167" s="445"/>
      <c r="AB167" s="445"/>
      <c r="AC167" s="445"/>
      <c r="AD167" s="445"/>
      <c r="AE167" s="445"/>
      <c r="AF167" s="445"/>
      <c r="AG167" s="445"/>
      <c r="AH167" s="445"/>
      <c r="AI167" s="445"/>
      <c r="AJ167" s="445"/>
      <c r="AK167" s="445"/>
    </row>
    <row r="168" spans="1:37" ht="12.75" customHeight="1">
      <c r="A168" s="526" t="s">
        <v>2020</v>
      </c>
      <c r="B168" s="526"/>
      <c r="C168" s="526"/>
      <c r="D168" s="526"/>
      <c r="E168" s="526"/>
      <c r="F168" s="526"/>
      <c r="G168" s="526"/>
      <c r="H168" s="527"/>
      <c r="I168" s="445"/>
      <c r="J168" s="445"/>
      <c r="K168" s="445"/>
      <c r="L168" s="445"/>
      <c r="M168" s="445"/>
      <c r="N168" s="445"/>
      <c r="O168" s="445"/>
      <c r="P168" s="445"/>
      <c r="Q168" s="445"/>
      <c r="R168" s="445"/>
      <c r="S168" s="445"/>
      <c r="T168" s="445"/>
      <c r="U168" s="445"/>
      <c r="V168" s="445"/>
      <c r="W168" s="445"/>
      <c r="X168" s="445"/>
      <c r="Y168" s="445"/>
      <c r="Z168" s="445"/>
      <c r="AA168" s="445"/>
      <c r="AB168" s="445"/>
      <c r="AC168" s="445"/>
      <c r="AD168" s="445"/>
      <c r="AE168" s="445"/>
      <c r="AF168" s="445"/>
      <c r="AG168" s="445"/>
      <c r="AH168" s="445"/>
      <c r="AI168" s="445"/>
      <c r="AJ168" s="445"/>
      <c r="AK168" s="445"/>
    </row>
    <row r="169" spans="1:37" ht="12.75" customHeight="1">
      <c r="A169" s="445"/>
      <c r="B169" s="445"/>
      <c r="C169" s="445"/>
      <c r="D169" s="445"/>
      <c r="E169" s="445"/>
      <c r="F169" s="445"/>
      <c r="G169" s="445"/>
      <c r="H169" s="445"/>
      <c r="I169" s="445"/>
      <c r="J169" s="445"/>
      <c r="K169" s="445"/>
      <c r="L169" s="445"/>
      <c r="M169" s="445"/>
      <c r="N169" s="445"/>
      <c r="O169" s="445"/>
      <c r="P169" s="445"/>
      <c r="Q169" s="445"/>
      <c r="R169" s="445"/>
      <c r="S169" s="445"/>
      <c r="T169" s="445"/>
      <c r="U169" s="445"/>
      <c r="V169" s="445"/>
      <c r="W169" s="445"/>
      <c r="X169" s="445"/>
      <c r="Y169" s="445"/>
      <c r="Z169" s="445"/>
      <c r="AA169" s="445"/>
      <c r="AB169" s="445"/>
      <c r="AC169" s="445"/>
      <c r="AD169" s="445"/>
      <c r="AE169" s="445"/>
      <c r="AF169" s="445"/>
      <c r="AG169" s="445"/>
      <c r="AH169" s="445"/>
      <c r="AI169" s="445"/>
      <c r="AJ169" s="445"/>
      <c r="AK169" s="445"/>
    </row>
    <row r="170" spans="1:37" ht="12.75" customHeight="1">
      <c r="A170" s="445"/>
      <c r="B170" s="445"/>
      <c r="C170" s="445"/>
      <c r="D170" s="445"/>
      <c r="E170" s="445"/>
      <c r="F170" s="445"/>
      <c r="G170" s="445"/>
      <c r="H170" s="445"/>
      <c r="I170" s="445"/>
      <c r="J170" s="445"/>
      <c r="K170" s="445"/>
      <c r="L170" s="445"/>
      <c r="M170" s="445"/>
      <c r="N170" s="445"/>
      <c r="O170" s="445"/>
      <c r="P170" s="445"/>
      <c r="Q170" s="445"/>
      <c r="R170" s="445"/>
      <c r="S170" s="445"/>
      <c r="T170" s="445"/>
      <c r="U170" s="445"/>
      <c r="V170" s="445"/>
      <c r="W170" s="445"/>
      <c r="X170" s="445"/>
      <c r="Y170" s="445"/>
      <c r="Z170" s="445"/>
      <c r="AA170" s="445"/>
      <c r="AB170" s="445"/>
      <c r="AC170" s="445"/>
      <c r="AD170" s="445"/>
      <c r="AE170" s="445"/>
      <c r="AF170" s="445"/>
      <c r="AG170" s="445"/>
      <c r="AH170" s="445"/>
      <c r="AI170" s="445"/>
      <c r="AJ170" s="445"/>
      <c r="AK170" s="445"/>
    </row>
    <row r="171" spans="1:37" ht="12.75" customHeight="1">
      <c r="A171" s="528" t="s">
        <v>2021</v>
      </c>
      <c r="B171" s="445"/>
      <c r="C171" s="445"/>
      <c r="D171" s="445"/>
      <c r="E171" s="445"/>
      <c r="F171" s="445"/>
      <c r="G171" s="445"/>
      <c r="H171" s="445"/>
      <c r="I171" s="445"/>
      <c r="J171" s="445"/>
      <c r="K171" s="445"/>
      <c r="L171" s="445"/>
      <c r="M171" s="445"/>
      <c r="N171" s="445"/>
      <c r="O171" s="445"/>
      <c r="P171" s="445"/>
      <c r="Q171" s="445"/>
      <c r="R171" s="445"/>
      <c r="S171" s="445"/>
      <c r="T171" s="445"/>
      <c r="U171" s="445"/>
      <c r="V171" s="445"/>
      <c r="W171" s="445"/>
      <c r="X171" s="445"/>
      <c r="Y171" s="445"/>
      <c r="Z171" s="445"/>
      <c r="AA171" s="445"/>
      <c r="AB171" s="445"/>
      <c r="AC171" s="445"/>
      <c r="AD171" s="445"/>
      <c r="AE171" s="445"/>
      <c r="AF171" s="445"/>
      <c r="AG171" s="445"/>
      <c r="AH171" s="445"/>
      <c r="AI171" s="445"/>
      <c r="AJ171" s="445"/>
      <c r="AK171" s="445"/>
    </row>
    <row r="172" spans="1:37" ht="12.75" customHeight="1">
      <c r="A172" s="531"/>
      <c r="B172" s="508"/>
      <c r="C172" s="508"/>
      <c r="D172" s="508"/>
      <c r="E172" s="514" t="s">
        <v>2022</v>
      </c>
      <c r="F172" s="445"/>
      <c r="G172" s="445"/>
      <c r="H172" s="445"/>
      <c r="I172" s="445"/>
      <c r="J172" s="445"/>
      <c r="K172" s="445"/>
      <c r="L172" s="445"/>
      <c r="M172" s="445"/>
      <c r="N172" s="445"/>
      <c r="O172" s="445"/>
      <c r="P172" s="445"/>
      <c r="Q172" s="445"/>
      <c r="R172" s="445"/>
      <c r="S172" s="445"/>
      <c r="T172" s="445"/>
      <c r="U172" s="445"/>
      <c r="V172" s="445"/>
      <c r="W172" s="445"/>
      <c r="X172" s="445"/>
      <c r="Y172" s="445"/>
      <c r="Z172" s="445"/>
      <c r="AA172" s="445"/>
      <c r="AB172" s="445"/>
      <c r="AC172" s="445"/>
      <c r="AD172" s="445"/>
      <c r="AE172" s="445"/>
      <c r="AF172" s="445"/>
      <c r="AG172" s="445"/>
      <c r="AH172" s="445"/>
      <c r="AI172" s="445"/>
      <c r="AJ172" s="445"/>
      <c r="AK172" s="445"/>
    </row>
    <row r="173" spans="1:37" ht="12.75" customHeight="1">
      <c r="A173" s="507">
        <v>39.73</v>
      </c>
      <c r="B173" s="507" t="s">
        <v>2023</v>
      </c>
      <c r="C173" s="507" t="s">
        <v>2024</v>
      </c>
      <c r="D173" s="507"/>
      <c r="E173" s="509" t="s">
        <v>2025</v>
      </c>
      <c r="F173" s="445"/>
      <c r="G173" s="445"/>
      <c r="H173" s="445"/>
      <c r="I173" s="445"/>
      <c r="J173" s="445"/>
      <c r="K173" s="445"/>
      <c r="L173" s="445"/>
      <c r="M173" s="445"/>
      <c r="N173" s="445"/>
      <c r="O173" s="445"/>
      <c r="P173" s="445"/>
      <c r="Q173" s="445"/>
      <c r="R173" s="445"/>
      <c r="S173" s="445"/>
      <c r="T173" s="445"/>
      <c r="U173" s="445"/>
      <c r="V173" s="445"/>
      <c r="W173" s="445"/>
      <c r="X173" s="445"/>
      <c r="Y173" s="445"/>
      <c r="Z173" s="445"/>
      <c r="AA173" s="445"/>
      <c r="AB173" s="445"/>
      <c r="AC173" s="445"/>
      <c r="AD173" s="445"/>
      <c r="AE173" s="445"/>
      <c r="AF173" s="445"/>
      <c r="AG173" s="445"/>
      <c r="AH173" s="445"/>
      <c r="AI173" s="445"/>
      <c r="AJ173" s="445"/>
      <c r="AK173" s="445"/>
    </row>
    <row r="174" spans="1:37" ht="12.75" customHeight="1">
      <c r="A174" s="507">
        <v>3869</v>
      </c>
      <c r="B174" s="507" t="s">
        <v>2026</v>
      </c>
      <c r="C174" s="507" t="s">
        <v>2027</v>
      </c>
      <c r="D174" s="507"/>
      <c r="E174" s="509" t="s">
        <v>2028</v>
      </c>
      <c r="F174" s="445"/>
      <c r="G174" s="445"/>
      <c r="H174" s="445"/>
      <c r="I174" s="445"/>
      <c r="J174" s="445"/>
      <c r="K174" s="445"/>
      <c r="L174" s="445"/>
      <c r="M174" s="445"/>
      <c r="N174" s="445"/>
      <c r="O174" s="445"/>
      <c r="P174" s="445"/>
      <c r="Q174" s="445"/>
      <c r="R174" s="445"/>
      <c r="S174" s="445"/>
      <c r="T174" s="445"/>
      <c r="U174" s="445"/>
      <c r="V174" s="445"/>
      <c r="W174" s="445"/>
      <c r="X174" s="445"/>
      <c r="Y174" s="445"/>
      <c r="Z174" s="445"/>
      <c r="AA174" s="445"/>
      <c r="AB174" s="445"/>
      <c r="AC174" s="445"/>
      <c r="AD174" s="445"/>
      <c r="AE174" s="445"/>
      <c r="AF174" s="445"/>
      <c r="AG174" s="445"/>
      <c r="AH174" s="445"/>
      <c r="AI174" s="445"/>
      <c r="AJ174" s="445"/>
      <c r="AK174" s="445"/>
    </row>
    <row r="175" spans="1:37" ht="12.75" customHeight="1">
      <c r="A175" s="507"/>
      <c r="B175" s="507"/>
      <c r="C175" s="507"/>
      <c r="D175" s="507"/>
      <c r="E175" s="509"/>
      <c r="F175" s="445"/>
      <c r="G175" s="445"/>
      <c r="H175" s="445"/>
      <c r="I175" s="445"/>
      <c r="J175" s="445"/>
      <c r="K175" s="445"/>
      <c r="L175" s="445"/>
      <c r="M175" s="445"/>
      <c r="N175" s="445"/>
      <c r="O175" s="445"/>
      <c r="P175" s="445"/>
      <c r="Q175" s="445"/>
      <c r="R175" s="445"/>
      <c r="S175" s="445"/>
      <c r="T175" s="445"/>
      <c r="U175" s="445"/>
      <c r="V175" s="445"/>
      <c r="W175" s="445"/>
      <c r="X175" s="445"/>
      <c r="Y175" s="445"/>
      <c r="Z175" s="445"/>
      <c r="AA175" s="445"/>
      <c r="AB175" s="445"/>
      <c r="AC175" s="445"/>
      <c r="AD175" s="445"/>
      <c r="AE175" s="445"/>
      <c r="AF175" s="445"/>
      <c r="AG175" s="445"/>
      <c r="AH175" s="445"/>
      <c r="AI175" s="445"/>
      <c r="AJ175" s="445"/>
      <c r="AK175" s="445"/>
    </row>
    <row r="176" spans="1:37" ht="12.75" customHeight="1">
      <c r="A176" s="507">
        <f>A173/A174*10^6</f>
        <v>10268.80330834841</v>
      </c>
      <c r="B176" s="507"/>
      <c r="C176" s="507"/>
      <c r="D176" s="507"/>
      <c r="E176" s="509"/>
      <c r="F176" s="445"/>
      <c r="G176" s="445"/>
      <c r="H176" s="445"/>
      <c r="I176" s="445"/>
      <c r="J176" s="445"/>
      <c r="K176" s="445"/>
      <c r="L176" s="445"/>
      <c r="M176" s="445"/>
      <c r="N176" s="445"/>
      <c r="O176" s="445"/>
      <c r="P176" s="445"/>
      <c r="Q176" s="445"/>
      <c r="R176" s="445"/>
      <c r="S176" s="445"/>
      <c r="T176" s="445"/>
      <c r="U176" s="445"/>
      <c r="V176" s="445"/>
      <c r="W176" s="445"/>
      <c r="X176" s="445"/>
      <c r="Y176" s="445"/>
      <c r="Z176" s="445"/>
      <c r="AA176" s="445"/>
      <c r="AB176" s="445"/>
      <c r="AC176" s="445"/>
      <c r="AD176" s="445"/>
      <c r="AE176" s="445"/>
      <c r="AF176" s="445"/>
      <c r="AG176" s="445"/>
      <c r="AH176" s="445"/>
      <c r="AI176" s="445"/>
      <c r="AJ176" s="445"/>
      <c r="AK176" s="445"/>
    </row>
    <row r="178" ht="19.5" customHeight="1">
      <c r="A178" s="209">
        <f>3412*A184</f>
        <v>11396.08</v>
      </c>
    </row>
    <row r="180" ht="19.5" customHeight="1">
      <c r="A180" s="209" t="s">
        <v>2029</v>
      </c>
    </row>
    <row r="181" ht="19.5" customHeight="1">
      <c r="A181" s="209" t="s">
        <v>2030</v>
      </c>
    </row>
    <row r="182" ht="19.5" customHeight="1">
      <c r="A182" s="209" t="s">
        <v>2031</v>
      </c>
    </row>
    <row r="183" ht="19.5" customHeight="1">
      <c r="A183" s="209" t="s">
        <v>49</v>
      </c>
    </row>
    <row r="184" ht="19.5" customHeight="1">
      <c r="A184" s="209">
        <v>3.34</v>
      </c>
    </row>
    <row r="185" ht="19.5" customHeight="1">
      <c r="A185" s="209" t="s">
        <v>190</v>
      </c>
    </row>
    <row r="186" ht="19.5" customHeight="1">
      <c r="A186" s="209">
        <v>1.047</v>
      </c>
    </row>
    <row r="187" ht="19.5" customHeight="1">
      <c r="A187" s="209" t="s">
        <v>2032</v>
      </c>
    </row>
    <row r="188" ht="19.5" customHeight="1">
      <c r="A188" s="209">
        <v>1.01</v>
      </c>
    </row>
    <row r="189" ht="19.5" customHeight="1">
      <c r="A189" s="209" t="s">
        <v>2033</v>
      </c>
    </row>
    <row r="190" ht="19.5" customHeight="1">
      <c r="A190" s="209">
        <v>1.01</v>
      </c>
    </row>
    <row r="191" ht="19.5" customHeight="1">
      <c r="A191" s="209" t="s">
        <v>1997</v>
      </c>
    </row>
    <row r="192" ht="19.5" customHeight="1">
      <c r="A192" s="209">
        <v>1.45</v>
      </c>
    </row>
    <row r="193" ht="19.5" customHeight="1">
      <c r="A193" s="209" t="s">
        <v>2034</v>
      </c>
    </row>
    <row r="194" ht="19.5" customHeight="1">
      <c r="A194" s="209">
        <v>1.35</v>
      </c>
    </row>
    <row r="195" ht="19.5" customHeight="1">
      <c r="A195" s="209" t="s">
        <v>2035</v>
      </c>
    </row>
    <row r="196" ht="19.5" customHeight="1">
      <c r="A196" s="209">
        <v>1.05</v>
      </c>
    </row>
    <row r="197" ht="19.5" customHeight="1">
      <c r="A197" s="209" t="s">
        <v>194</v>
      </c>
    </row>
    <row r="198" ht="19.5" customHeight="1">
      <c r="A198" s="209">
        <v>1</v>
      </c>
    </row>
    <row r="199" ht="19.5" customHeight="1">
      <c r="A199" s="209" t="s">
        <v>2036</v>
      </c>
    </row>
    <row r="200" ht="19.5" customHeight="1">
      <c r="A200" s="209">
        <v>1</v>
      </c>
    </row>
    <row r="201" ht="19.5" customHeight="1">
      <c r="A201" s="209" t="s">
        <v>35</v>
      </c>
    </row>
    <row r="202" ht="19.5" customHeight="1">
      <c r="A202" s="209">
        <v>1</v>
      </c>
    </row>
  </sheetData>
  <sheetProtection/>
  <mergeCells count="164">
    <mergeCell ref="R3:U3"/>
    <mergeCell ref="V3:Y3"/>
    <mergeCell ref="Z3:AC3"/>
    <mergeCell ref="A37:F37"/>
    <mergeCell ref="A38:F38"/>
    <mergeCell ref="A41:B41"/>
    <mergeCell ref="C41:D41"/>
    <mergeCell ref="E41:F41"/>
    <mergeCell ref="B3:E3"/>
    <mergeCell ref="F3:I3"/>
    <mergeCell ref="J3:M3"/>
    <mergeCell ref="N3:Q3"/>
    <mergeCell ref="A42:B42"/>
    <mergeCell ref="C42:D42"/>
    <mergeCell ref="E42:F42"/>
    <mergeCell ref="A43:B43"/>
    <mergeCell ref="C43:D43"/>
    <mergeCell ref="E43:F43"/>
    <mergeCell ref="A44:B44"/>
    <mergeCell ref="C44:D44"/>
    <mergeCell ref="E44:F44"/>
    <mergeCell ref="A45:B45"/>
    <mergeCell ref="C45:D45"/>
    <mergeCell ref="E45:F45"/>
    <mergeCell ref="A46:B46"/>
    <mergeCell ref="C46:D46"/>
    <mergeCell ref="E46:F46"/>
    <mergeCell ref="A47:B47"/>
    <mergeCell ref="C47:D47"/>
    <mergeCell ref="E47:F47"/>
    <mergeCell ref="A48:B48"/>
    <mergeCell ref="C48:D48"/>
    <mergeCell ref="E48:F48"/>
    <mergeCell ref="A49:B49"/>
    <mergeCell ref="C49:D49"/>
    <mergeCell ref="E49:F49"/>
    <mergeCell ref="A50:B50"/>
    <mergeCell ref="C50:D50"/>
    <mergeCell ref="E50:F50"/>
    <mergeCell ref="A51:B51"/>
    <mergeCell ref="C51:D51"/>
    <mergeCell ref="E51:F51"/>
    <mergeCell ref="A52:B52"/>
    <mergeCell ref="C52:D52"/>
    <mergeCell ref="E52:F52"/>
    <mergeCell ref="A53:B53"/>
    <mergeCell ref="C53:D53"/>
    <mergeCell ref="E53:F53"/>
    <mergeCell ref="A54:B54"/>
    <mergeCell ref="C54:D54"/>
    <mergeCell ref="E54:F54"/>
    <mergeCell ref="A55:B55"/>
    <mergeCell ref="C55:D55"/>
    <mergeCell ref="E55:F55"/>
    <mergeCell ref="A56:B56"/>
    <mergeCell ref="C56:D56"/>
    <mergeCell ref="E56:F56"/>
    <mergeCell ref="A57:B57"/>
    <mergeCell ref="C57:D57"/>
    <mergeCell ref="E57:F57"/>
    <mergeCell ref="A58:B58"/>
    <mergeCell ref="C58:D58"/>
    <mergeCell ref="E58:F58"/>
    <mergeCell ref="A59:B59"/>
    <mergeCell ref="C59:D59"/>
    <mergeCell ref="E59:F59"/>
    <mergeCell ref="A60:B60"/>
    <mergeCell ref="C60:D60"/>
    <mergeCell ref="E60:F60"/>
    <mergeCell ref="A61:B61"/>
    <mergeCell ref="C61:D61"/>
    <mergeCell ref="E61:F61"/>
    <mergeCell ref="A62:B62"/>
    <mergeCell ref="C62:D62"/>
    <mergeCell ref="E62:F62"/>
    <mergeCell ref="A63:B63"/>
    <mergeCell ref="C63:D63"/>
    <mergeCell ref="E63:F63"/>
    <mergeCell ref="A64:B64"/>
    <mergeCell ref="C64:D64"/>
    <mergeCell ref="E64:F64"/>
    <mergeCell ref="A65:B65"/>
    <mergeCell ref="C65:D65"/>
    <mergeCell ref="E65:F65"/>
    <mergeCell ref="A66:B66"/>
    <mergeCell ref="C66:D66"/>
    <mergeCell ref="E66:F66"/>
    <mergeCell ref="A67:B67"/>
    <mergeCell ref="C67:D67"/>
    <mergeCell ref="E67:F67"/>
    <mergeCell ref="A68:B68"/>
    <mergeCell ref="C68:D68"/>
    <mergeCell ref="E68:F68"/>
    <mergeCell ref="A69:B69"/>
    <mergeCell ref="C69:D69"/>
    <mergeCell ref="E69:F69"/>
    <mergeCell ref="A70:B70"/>
    <mergeCell ref="C70:D70"/>
    <mergeCell ref="E70:F70"/>
    <mergeCell ref="A71:B71"/>
    <mergeCell ref="C71:D71"/>
    <mergeCell ref="E71:F71"/>
    <mergeCell ref="A72:B72"/>
    <mergeCell ref="C72:D72"/>
    <mergeCell ref="E72:F72"/>
    <mergeCell ref="A73:B73"/>
    <mergeCell ref="C73:D73"/>
    <mergeCell ref="E73:F73"/>
    <mergeCell ref="A74:B74"/>
    <mergeCell ref="C74:D74"/>
    <mergeCell ref="E74:F74"/>
    <mergeCell ref="A75:B75"/>
    <mergeCell ref="C75:D75"/>
    <mergeCell ref="E75:F75"/>
    <mergeCell ref="A76:B76"/>
    <mergeCell ref="C76:D76"/>
    <mergeCell ref="E76:F76"/>
    <mergeCell ref="A77:B77"/>
    <mergeCell ref="C77:D77"/>
    <mergeCell ref="E77:F77"/>
    <mergeCell ref="A78:B78"/>
    <mergeCell ref="C78:D78"/>
    <mergeCell ref="E78:F78"/>
    <mergeCell ref="A79:B79"/>
    <mergeCell ref="C79:D79"/>
    <mergeCell ref="E79:F79"/>
    <mergeCell ref="A80:B80"/>
    <mergeCell ref="C80:D80"/>
    <mergeCell ref="E80:F80"/>
    <mergeCell ref="A81:B81"/>
    <mergeCell ref="C81:D81"/>
    <mergeCell ref="E81:F81"/>
    <mergeCell ref="A82:B82"/>
    <mergeCell ref="C82:D82"/>
    <mergeCell ref="E82:F82"/>
    <mergeCell ref="A83:B83"/>
    <mergeCell ref="C83:D83"/>
    <mergeCell ref="E83:F83"/>
    <mergeCell ref="A84:B84"/>
    <mergeCell ref="C84:D84"/>
    <mergeCell ref="E84:F84"/>
    <mergeCell ref="A85:B85"/>
    <mergeCell ref="C85:D85"/>
    <mergeCell ref="E85:F85"/>
    <mergeCell ref="A86:B86"/>
    <mergeCell ref="C86:D86"/>
    <mergeCell ref="E86:F86"/>
    <mergeCell ref="A87:B87"/>
    <mergeCell ref="C87:D87"/>
    <mergeCell ref="E87:F87"/>
    <mergeCell ref="A88:F88"/>
    <mergeCell ref="A89:F89"/>
    <mergeCell ref="A90:F90"/>
    <mergeCell ref="A91:F91"/>
    <mergeCell ref="A92:F92"/>
    <mergeCell ref="A93:F93"/>
    <mergeCell ref="A116:F116"/>
    <mergeCell ref="A117:F117"/>
    <mergeCell ref="A94:F94"/>
    <mergeCell ref="A96:F96"/>
    <mergeCell ref="A97:A98"/>
    <mergeCell ref="B97:D97"/>
    <mergeCell ref="E97:F97"/>
    <mergeCell ref="A115:F115"/>
  </mergeCells>
  <hyperlinks>
    <hyperlink ref="A91" r:id="rId1" display="http://www.epa.gov/ttn/chief/ap42/ch01/final/c01s11.pdf"/>
  </hyperlinks>
  <printOptions/>
  <pageMargins left="0.75" right="0.75" top="1" bottom="1" header="0.5" footer="0.5"/>
  <pageSetup firstPageNumber="1" useFirstPageNumber="1" horizontalDpi="200" verticalDpi="200" orientation="portrait" r:id="rId5"/>
  <drawing r:id="rId4"/>
  <legacyDrawing r:id="rId3"/>
</worksheet>
</file>

<file path=xl/worksheets/sheet8.xml><?xml version="1.0" encoding="utf-8"?>
<worksheet xmlns="http://schemas.openxmlformats.org/spreadsheetml/2006/main" xmlns:r="http://schemas.openxmlformats.org/officeDocument/2006/relationships">
  <sheetPr codeName="Sheet11"/>
  <dimension ref="A1:G28"/>
  <sheetViews>
    <sheetView zoomScalePageLayoutView="0" workbookViewId="0" topLeftCell="A1">
      <selection activeCell="A31" sqref="A31"/>
    </sheetView>
  </sheetViews>
  <sheetFormatPr defaultColWidth="9.140625" defaultRowHeight="12.75"/>
  <cols>
    <col min="1" max="1" width="17.140625" style="0" customWidth="1"/>
  </cols>
  <sheetData>
    <row r="1" ht="12.75">
      <c r="A1" s="536" t="s">
        <v>2049</v>
      </c>
    </row>
    <row r="2" ht="14.25">
      <c r="A2" s="535" t="s">
        <v>2037</v>
      </c>
    </row>
    <row r="3" ht="14.25">
      <c r="A3" s="535" t="s">
        <v>2038</v>
      </c>
    </row>
    <row r="4" ht="12.75">
      <c r="A4" s="534"/>
    </row>
    <row r="5" spans="1:7" ht="14.25">
      <c r="A5" s="535" t="s">
        <v>106</v>
      </c>
      <c r="B5" t="s">
        <v>107</v>
      </c>
      <c r="C5" t="s">
        <v>108</v>
      </c>
      <c r="D5" t="s">
        <v>109</v>
      </c>
      <c r="E5" t="s">
        <v>119</v>
      </c>
      <c r="F5" t="s">
        <v>120</v>
      </c>
      <c r="G5">
        <v>99</v>
      </c>
    </row>
    <row r="6" spans="1:7" ht="14.25">
      <c r="A6" s="535" t="s">
        <v>18</v>
      </c>
      <c r="B6" t="s">
        <v>29</v>
      </c>
      <c r="C6" t="s">
        <v>2048</v>
      </c>
      <c r="D6" t="s">
        <v>29</v>
      </c>
      <c r="E6" t="s">
        <v>1817</v>
      </c>
      <c r="F6" t="s">
        <v>120</v>
      </c>
      <c r="G6">
        <v>36.01</v>
      </c>
    </row>
    <row r="7" spans="1:7" ht="14.25">
      <c r="A7" s="535" t="s">
        <v>110</v>
      </c>
      <c r="B7">
        <v>43.7591925</v>
      </c>
      <c r="C7">
        <v>12</v>
      </c>
      <c r="D7">
        <v>3.64659937</v>
      </c>
      <c r="E7" t="s">
        <v>121</v>
      </c>
      <c r="F7" t="s">
        <v>120</v>
      </c>
      <c r="G7">
        <v>0</v>
      </c>
    </row>
    <row r="8" spans="1:7" ht="14.25">
      <c r="A8" s="535" t="s">
        <v>111</v>
      </c>
      <c r="B8">
        <v>8.70957334</v>
      </c>
      <c r="C8">
        <v>86</v>
      </c>
      <c r="D8">
        <v>0.101274109</v>
      </c>
      <c r="E8" t="s">
        <v>122</v>
      </c>
      <c r="F8" t="s">
        <v>120</v>
      </c>
      <c r="G8">
        <v>0.834</v>
      </c>
    </row>
    <row r="9" spans="1:7" ht="14.25">
      <c r="A9" s="535" t="s">
        <v>18</v>
      </c>
      <c r="B9" t="s">
        <v>29</v>
      </c>
      <c r="C9" t="s">
        <v>2048</v>
      </c>
      <c r="D9" t="s">
        <v>29</v>
      </c>
      <c r="E9" t="s">
        <v>123</v>
      </c>
      <c r="F9" t="s">
        <v>120</v>
      </c>
      <c r="G9">
        <v>0.8108</v>
      </c>
    </row>
    <row r="10" spans="1:7" ht="14.25">
      <c r="A10" s="535" t="s">
        <v>112</v>
      </c>
      <c r="B10">
        <v>52.4687658</v>
      </c>
      <c r="C10">
        <v>98</v>
      </c>
      <c r="D10">
        <v>0.53539557</v>
      </c>
      <c r="E10" t="s">
        <v>124</v>
      </c>
      <c r="F10" t="s">
        <v>120</v>
      </c>
      <c r="G10">
        <v>0.31824</v>
      </c>
    </row>
    <row r="11" ht="12.75">
      <c r="A11" s="534"/>
    </row>
    <row r="12" spans="1:7" ht="14.25">
      <c r="A12" s="535" t="s">
        <v>2039</v>
      </c>
      <c r="B12" t="s">
        <v>98</v>
      </c>
      <c r="C12" t="s">
        <v>29</v>
      </c>
      <c r="D12" t="s">
        <v>0</v>
      </c>
      <c r="E12" t="s">
        <v>1818</v>
      </c>
      <c r="F12" t="s">
        <v>4</v>
      </c>
      <c r="G12" t="s">
        <v>98</v>
      </c>
    </row>
    <row r="13" spans="1:7" ht="14.25">
      <c r="A13" s="535" t="s">
        <v>99</v>
      </c>
      <c r="B13" t="s">
        <v>17</v>
      </c>
      <c r="C13" t="s">
        <v>1</v>
      </c>
      <c r="D13" t="s">
        <v>100</v>
      </c>
      <c r="E13" t="s">
        <v>101</v>
      </c>
      <c r="F13" t="s">
        <v>102</v>
      </c>
      <c r="G13" t="s">
        <v>103</v>
      </c>
    </row>
    <row r="14" spans="1:7" ht="14.25">
      <c r="A14" s="535" t="s">
        <v>2040</v>
      </c>
      <c r="B14" t="s">
        <v>98</v>
      </c>
      <c r="C14" t="s">
        <v>29</v>
      </c>
      <c r="D14" t="s">
        <v>0</v>
      </c>
      <c r="E14" t="s">
        <v>1818</v>
      </c>
      <c r="F14" t="s">
        <v>4</v>
      </c>
      <c r="G14" t="s">
        <v>98</v>
      </c>
    </row>
    <row r="15" spans="1:7" ht="14.25">
      <c r="A15" s="535" t="s">
        <v>104</v>
      </c>
      <c r="B15">
        <v>0.7068256</v>
      </c>
      <c r="C15">
        <v>0.0479909</v>
      </c>
      <c r="D15">
        <v>14.73</v>
      </c>
      <c r="E15">
        <v>0</v>
      </c>
      <c r="F15">
        <v>0.6114228</v>
      </c>
      <c r="G15">
        <v>0.8022284</v>
      </c>
    </row>
    <row r="16" spans="1:7" ht="14.25">
      <c r="A16" s="535" t="s">
        <v>5</v>
      </c>
      <c r="B16">
        <v>1.119146</v>
      </c>
      <c r="C16">
        <v>0.2760649</v>
      </c>
      <c r="D16">
        <v>4.05</v>
      </c>
      <c r="E16">
        <v>0</v>
      </c>
      <c r="F16">
        <v>0.5703473</v>
      </c>
      <c r="G16">
        <v>1.667945</v>
      </c>
    </row>
    <row r="17" spans="1:7" ht="14.25">
      <c r="A17" s="535" t="s">
        <v>7</v>
      </c>
      <c r="B17">
        <v>0.4029834</v>
      </c>
      <c r="C17">
        <v>0.141269</v>
      </c>
      <c r="D17">
        <v>2.85</v>
      </c>
      <c r="E17">
        <v>0.005</v>
      </c>
      <c r="F17">
        <v>0.12215</v>
      </c>
      <c r="G17">
        <v>0.6838168</v>
      </c>
    </row>
    <row r="18" spans="1:7" ht="14.25">
      <c r="A18" s="535" t="s">
        <v>8</v>
      </c>
      <c r="B18">
        <v>0.3240732</v>
      </c>
      <c r="C18">
        <v>0.1911259</v>
      </c>
      <c r="D18">
        <v>1.7</v>
      </c>
      <c r="E18">
        <v>0.094</v>
      </c>
      <c r="F18">
        <v>-0.0558726</v>
      </c>
      <c r="G18">
        <v>0.7040189</v>
      </c>
    </row>
    <row r="19" spans="1:7" ht="14.25">
      <c r="A19" s="535" t="s">
        <v>105</v>
      </c>
      <c r="B19">
        <v>0.1108553</v>
      </c>
      <c r="C19">
        <v>0.0755784</v>
      </c>
      <c r="D19">
        <v>1.47</v>
      </c>
      <c r="E19">
        <v>0.146</v>
      </c>
      <c r="F19">
        <v>-0.0393897</v>
      </c>
      <c r="G19">
        <v>0.2611002</v>
      </c>
    </row>
    <row r="20" spans="1:7" ht="14.25">
      <c r="A20" s="535" t="s">
        <v>1819</v>
      </c>
      <c r="B20">
        <v>0.2061759</v>
      </c>
      <c r="C20">
        <v>0.1086045</v>
      </c>
      <c r="D20">
        <v>1.9</v>
      </c>
      <c r="E20">
        <v>0.061</v>
      </c>
      <c r="F20">
        <v>-0.0097227</v>
      </c>
      <c r="G20">
        <v>0.4220746</v>
      </c>
    </row>
    <row r="21" spans="1:7" ht="14.25">
      <c r="A21" s="535" t="s">
        <v>1820</v>
      </c>
      <c r="B21">
        <v>0.0469367</v>
      </c>
      <c r="C21">
        <v>0.0221445</v>
      </c>
      <c r="D21">
        <v>2.12</v>
      </c>
      <c r="E21">
        <v>0.037</v>
      </c>
      <c r="F21">
        <v>0.0029148</v>
      </c>
      <c r="G21">
        <v>0.0909586</v>
      </c>
    </row>
    <row r="22" spans="1:7" ht="14.25">
      <c r="A22" s="535" t="s">
        <v>2041</v>
      </c>
      <c r="B22">
        <v>0.0903707</v>
      </c>
      <c r="C22">
        <v>0.0333056</v>
      </c>
      <c r="D22">
        <v>2.71</v>
      </c>
      <c r="E22">
        <v>0.008</v>
      </c>
      <c r="F22">
        <v>0.0241615</v>
      </c>
      <c r="G22">
        <v>0.15658</v>
      </c>
    </row>
    <row r="23" spans="1:7" ht="14.25">
      <c r="A23" s="535" t="s">
        <v>127</v>
      </c>
      <c r="B23">
        <v>0.1107881</v>
      </c>
      <c r="C23">
        <v>0.076606</v>
      </c>
      <c r="D23">
        <v>1.45</v>
      </c>
      <c r="E23">
        <v>0.152</v>
      </c>
      <c r="F23">
        <v>-0.0414995</v>
      </c>
      <c r="G23">
        <v>0.2630757</v>
      </c>
    </row>
    <row r="24" spans="1:7" ht="14.25">
      <c r="A24" s="535" t="s">
        <v>6</v>
      </c>
      <c r="B24">
        <v>0.2693669</v>
      </c>
      <c r="C24">
        <v>0.1669281</v>
      </c>
      <c r="D24">
        <v>1.61</v>
      </c>
      <c r="E24">
        <v>0.11</v>
      </c>
      <c r="F24">
        <v>-0.0624752</v>
      </c>
      <c r="G24">
        <v>0.6012091</v>
      </c>
    </row>
    <row r="25" spans="1:7" ht="14.25">
      <c r="A25" s="535" t="s">
        <v>1821</v>
      </c>
      <c r="B25">
        <v>0.1714758</v>
      </c>
      <c r="C25">
        <v>0.1119475</v>
      </c>
      <c r="D25">
        <v>1.53</v>
      </c>
      <c r="E25">
        <v>0.129</v>
      </c>
      <c r="F25">
        <v>-0.0510685</v>
      </c>
      <c r="G25">
        <v>0.39402</v>
      </c>
    </row>
    <row r="26" spans="1:7" ht="14.25">
      <c r="A26" s="535" t="s">
        <v>2042</v>
      </c>
      <c r="B26" t="s">
        <v>1822</v>
      </c>
      <c r="C26" t="s">
        <v>2043</v>
      </c>
      <c r="D26" t="s">
        <v>2044</v>
      </c>
      <c r="E26" t="s">
        <v>2045</v>
      </c>
      <c r="F26" t="s">
        <v>2046</v>
      </c>
      <c r="G26" t="s">
        <v>2047</v>
      </c>
    </row>
    <row r="27" spans="1:7" ht="14.25">
      <c r="A27" s="535" t="s">
        <v>28</v>
      </c>
      <c r="B27">
        <v>5.782308</v>
      </c>
      <c r="C27">
        <v>0.6023227</v>
      </c>
      <c r="D27">
        <v>9.6</v>
      </c>
      <c r="E27">
        <v>0</v>
      </c>
      <c r="F27">
        <v>4.58493</v>
      </c>
      <c r="G27">
        <v>6.979686</v>
      </c>
    </row>
    <row r="28" spans="1:7" ht="14.25">
      <c r="A28" s="535" t="s">
        <v>2039</v>
      </c>
      <c r="B28" t="s">
        <v>98</v>
      </c>
      <c r="C28" t="s">
        <v>29</v>
      </c>
      <c r="D28" t="s">
        <v>0</v>
      </c>
      <c r="E28" t="s">
        <v>1818</v>
      </c>
      <c r="F28" t="s">
        <v>4</v>
      </c>
      <c r="G28" t="s">
        <v>98</v>
      </c>
    </row>
  </sheetData>
  <sheetProtection/>
  <printOptions/>
  <pageMargins left="0.7" right="0.7" top="0.75" bottom="0.75" header="0.3" footer="0.3"/>
  <pageSetup horizontalDpi="1200" verticalDpi="1200" orientation="portrait" r:id="rId1"/>
</worksheet>
</file>

<file path=xl/worksheets/sheet9.xml><?xml version="1.0" encoding="utf-8"?>
<worksheet xmlns="http://schemas.openxmlformats.org/spreadsheetml/2006/main" xmlns:r="http://schemas.openxmlformats.org/officeDocument/2006/relationships">
  <sheetPr codeName="Sheet6"/>
  <dimension ref="A1:H11"/>
  <sheetViews>
    <sheetView showGridLines="0" zoomScalePageLayoutView="0" workbookViewId="0" topLeftCell="A1">
      <selection activeCell="A1" sqref="A1"/>
    </sheetView>
  </sheetViews>
  <sheetFormatPr defaultColWidth="12.00390625" defaultRowHeight="19.5" customHeight="1"/>
  <cols>
    <col min="1" max="2" width="8.8515625" style="250" customWidth="1"/>
    <col min="3" max="4" width="13.7109375" style="250" customWidth="1"/>
    <col min="5" max="5" width="10.00390625" style="250" customWidth="1"/>
    <col min="6" max="6" width="8.8515625" style="250" customWidth="1"/>
    <col min="7" max="16384" width="12.00390625" style="250" customWidth="1"/>
  </cols>
  <sheetData>
    <row r="1" spans="1:8" ht="12.75" customHeight="1">
      <c r="A1" s="333"/>
      <c r="B1" s="333" t="s">
        <v>173</v>
      </c>
      <c r="C1" s="557" t="s">
        <v>2180</v>
      </c>
      <c r="D1" s="557" t="s">
        <v>2181</v>
      </c>
      <c r="E1" s="333" t="s">
        <v>174</v>
      </c>
      <c r="F1" s="333"/>
      <c r="G1" s="333"/>
      <c r="H1" s="333"/>
    </row>
    <row r="2" spans="1:8" ht="12.75" customHeight="1">
      <c r="A2" s="333"/>
      <c r="B2" s="333">
        <f>(EPI!G70-EPI!K70)/EPI!G70</f>
        <v>-361.5503278114845</v>
      </c>
      <c r="C2" s="334">
        <f>EPI!G70-EPI!K70</f>
        <v>-361.5503278114845</v>
      </c>
      <c r="D2" s="334">
        <f>EPI!G72-EPI!K72</f>
        <v>-361.5503278114845</v>
      </c>
      <c r="E2" s="333">
        <f>Units!J18*(B2)</f>
        <v>-19188.198997611107</v>
      </c>
      <c r="F2" s="333"/>
      <c r="G2" s="333"/>
      <c r="H2" s="333"/>
    </row>
    <row r="3" spans="1:8" ht="12.75" customHeight="1">
      <c r="A3" s="333"/>
      <c r="B3" s="333"/>
      <c r="C3" s="333"/>
      <c r="D3" s="333"/>
      <c r="E3" s="333"/>
      <c r="F3" s="333"/>
      <c r="G3" s="333"/>
      <c r="H3" s="333"/>
    </row>
    <row r="4" spans="1:8" ht="12.75" customHeight="1">
      <c r="A4" s="333"/>
      <c r="B4" s="333"/>
      <c r="C4" s="333"/>
      <c r="D4" s="333"/>
      <c r="E4" s="333"/>
      <c r="F4" s="333"/>
      <c r="G4" s="333"/>
      <c r="H4" s="333"/>
    </row>
    <row r="5" spans="1:8" ht="12.75" customHeight="1">
      <c r="A5" s="333"/>
      <c r="B5" s="333"/>
      <c r="C5" s="333"/>
      <c r="D5" s="333"/>
      <c r="E5" s="333"/>
      <c r="F5" s="333"/>
      <c r="G5" s="333"/>
      <c r="H5" s="333"/>
    </row>
    <row r="6" spans="1:8" ht="12.75" customHeight="1">
      <c r="A6" s="333"/>
      <c r="B6" s="333"/>
      <c r="C6" s="333"/>
      <c r="D6" s="333"/>
      <c r="E6" s="333"/>
      <c r="F6" s="333"/>
      <c r="G6" s="333"/>
      <c r="H6" s="333"/>
    </row>
    <row r="7" spans="1:8" ht="12.75" customHeight="1">
      <c r="A7" s="333"/>
      <c r="B7" s="333"/>
      <c r="C7" s="333"/>
      <c r="D7" s="333"/>
      <c r="E7" s="333"/>
      <c r="F7" s="333"/>
      <c r="G7" s="333"/>
      <c r="H7" s="333"/>
    </row>
    <row r="8" spans="1:8" ht="12.75" customHeight="1">
      <c r="A8" s="333"/>
      <c r="B8" s="333"/>
      <c r="C8" s="333"/>
      <c r="D8" s="333"/>
      <c r="E8" s="333"/>
      <c r="F8" s="333"/>
      <c r="G8" s="333"/>
      <c r="H8" s="333"/>
    </row>
    <row r="9" spans="1:8" ht="12.75" customHeight="1">
      <c r="A9" s="333"/>
      <c r="B9" s="333"/>
      <c r="C9" s="333"/>
      <c r="D9" s="333"/>
      <c r="E9" s="333"/>
      <c r="F9" s="333"/>
      <c r="G9" s="333"/>
      <c r="H9" s="333"/>
    </row>
    <row r="10" spans="1:8" ht="12.75" customHeight="1">
      <c r="A10" s="333"/>
      <c r="B10" s="333"/>
      <c r="C10" s="333"/>
      <c r="D10" s="333"/>
      <c r="E10" s="333"/>
      <c r="F10" s="333"/>
      <c r="G10" s="333"/>
      <c r="H10" s="333"/>
    </row>
    <row r="11" spans="1:8" ht="19.5" customHeight="1">
      <c r="A11" s="333"/>
      <c r="B11" s="333"/>
      <c r="C11" s="333"/>
      <c r="D11" s="333"/>
      <c r="E11" s="333"/>
      <c r="F11" s="333"/>
      <c r="G11" s="333"/>
      <c r="H11" s="333"/>
    </row>
  </sheetData>
  <sheetProtection/>
  <printOptions/>
  <pageMargins left="0.7000000476837158" right="0.7000000476837158" top="0.75" bottom="0.75" header="0.30000001192092896" footer="0.30000001192092896"/>
  <pageSetup firstPageNumber="1" useFirstPageNumber="1" horizontalDpi="200" verticalDpi="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Duke University Department of Economics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Performance Indicator Tool</dc:title>
  <dc:subject>Pulp and Paper</dc:subject>
  <dc:creator>Gale A. Boyd</dc:creator>
  <cp:keywords/>
  <dc:description/>
  <cp:lastModifiedBy>Smith, Joshua</cp:lastModifiedBy>
  <cp:lastPrinted>2012-05-07T14:20:32Z</cp:lastPrinted>
  <dcterms:created xsi:type="dcterms:W3CDTF">2002-01-30T18:49:43Z</dcterms:created>
  <dcterms:modified xsi:type="dcterms:W3CDTF">2017-03-02T02:27:39Z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