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C066" lockStructure="1"/>
  <bookViews>
    <workbookView xWindow="270" yWindow="90" windowWidth="14685" windowHeight="7035"/>
  </bookViews>
  <sheets>
    <sheet name="Line Voltage Lamps" sheetId="2" r:id="rId1"/>
    <sheet name="Low Voltage MR16 Lamps" sheetId="1" r:id="rId2"/>
  </sheets>
  <calcPr calcId="145621" calcMode="autoNoTable"/>
</workbook>
</file>

<file path=xl/calcChain.xml><?xml version="1.0" encoding="utf-8"?>
<calcChain xmlns="http://schemas.openxmlformats.org/spreadsheetml/2006/main">
  <c r="D9" i="2" l="1"/>
  <c r="D14" i="1" l="1"/>
  <c r="G14" i="1" s="1"/>
  <c r="G14" i="2"/>
  <c r="H14" i="2" s="1"/>
  <c r="K14" i="2" s="1"/>
  <c r="B11" i="2" s="1"/>
  <c r="D8" i="1"/>
  <c r="E14" i="1"/>
  <c r="D11" i="2"/>
  <c r="D14" i="2"/>
  <c r="D10" i="1"/>
  <c r="E14" i="2"/>
  <c r="C14" i="2"/>
  <c r="J14" i="1" l="1"/>
  <c r="H14" i="1"/>
  <c r="K14" i="1" s="1"/>
  <c r="B10" i="1" s="1"/>
  <c r="J14" i="2"/>
</calcChain>
</file>

<file path=xl/sharedStrings.xml><?xml version="1.0" encoding="utf-8"?>
<sst xmlns="http://schemas.openxmlformats.org/spreadsheetml/2006/main" count="69" uniqueCount="44">
  <si>
    <t>Term</t>
  </si>
  <si>
    <t>Coefficient</t>
  </si>
  <si>
    <t>Watts</t>
  </si>
  <si>
    <t>Beam Angle</t>
  </si>
  <si>
    <t>Predicted CBCP</t>
  </si>
  <si>
    <t>CBCP        Two-sigma  Lower Bound</t>
  </si>
  <si>
    <t>Intercept</t>
  </si>
  <si>
    <t>Log CBCP Two-sigma Lower Bound</t>
  </si>
  <si>
    <t>Predicted Log CBCP</t>
  </si>
  <si>
    <r>
      <t>Watts</t>
    </r>
    <r>
      <rPr>
        <vertAlign val="superscript"/>
        <sz val="9"/>
        <rFont val="Arial"/>
        <family val="2"/>
      </rPr>
      <t>2</t>
    </r>
  </si>
  <si>
    <r>
      <t>Beam Angle</t>
    </r>
    <r>
      <rPr>
        <vertAlign val="superscript"/>
        <sz val="9"/>
        <rFont val="Arial"/>
        <family val="2"/>
      </rPr>
      <t>2</t>
    </r>
  </si>
  <si>
    <t>Nominal Wattage</t>
  </si>
  <si>
    <t xml:space="preserve">Minimum Center Beam Intensity: </t>
  </si>
  <si>
    <t>cd</t>
  </si>
  <si>
    <t>Root Mean Square Error</t>
  </si>
  <si>
    <t>watts</t>
  </si>
  <si>
    <t>degrees</t>
  </si>
  <si>
    <t>Target Incandescent/Halogen Lamp Parameters</t>
  </si>
  <si>
    <t>Target Halogen Lamp Parameters</t>
  </si>
  <si>
    <t>Permitted Wattages</t>
  </si>
  <si>
    <t>40, 45, 50, 60, 75</t>
  </si>
  <si>
    <t>50, 75</t>
  </si>
  <si>
    <t>Diameter</t>
  </si>
  <si>
    <t>30S</t>
  </si>
  <si>
    <t>30L</t>
  </si>
  <si>
    <t>Enter Nominal Lamp Wattage*:</t>
  </si>
  <si>
    <t>Enter Nominal Beam Angle**:</t>
  </si>
  <si>
    <t>Only the wattages listed below can be entered as the nominal lamp wattage for each respective diameter.</t>
  </si>
  <si>
    <t>*Nominal wattage per ANSI C78.21-2011: American National Standard - Incandescent lamps: PAR and R Shapes.</t>
  </si>
  <si>
    <t xml:space="preserve">  See Table 1 in Part II - Lamp Classes.</t>
  </si>
  <si>
    <t xml:space="preserve">**Nominal beam angle per ANSI C78.379-2006: American National Standard for Electric Lamps - Classification of the Beam Patterns of Reflector Lamps. </t>
  </si>
  <si>
    <t xml:space="preserve">   See Section 4.1 Nominal beam angle classifications, and Section 4.3 Beam angle tolerance of PAR and R lamps.</t>
  </si>
  <si>
    <r>
      <t>*Only the following nominal lamp wattages can be entered:</t>
    </r>
    <r>
      <rPr>
        <b/>
        <sz val="9"/>
        <rFont val="Arial"/>
        <family val="2"/>
      </rPr>
      <t xml:space="preserve"> 20, 30, 35, 37, 42, 50, 65, 71, 75.</t>
    </r>
  </si>
  <si>
    <r>
      <t xml:space="preserve">lamp diameter in </t>
    </r>
    <r>
      <rPr>
        <sz val="10"/>
        <color indexed="8"/>
        <rFont val="Arial"/>
        <family val="2"/>
      </rPr>
      <t xml:space="preserve">⅛ </t>
    </r>
    <r>
      <rPr>
        <sz val="10"/>
        <color theme="1"/>
        <rFont val="Arial"/>
        <family val="2"/>
      </rPr>
      <t>of in</t>
    </r>
  </si>
  <si>
    <t>40, 45, 50, 55, 60, 65, 75, 85, 90, 100, 120, 150, 250</t>
  </si>
  <si>
    <t>20, 35, 40, 45, 50, 60, 75</t>
  </si>
  <si>
    <t>Line Voltage PAR and MR Lamps</t>
  </si>
  <si>
    <t>Enter PAR/MR type/value:</t>
  </si>
  <si>
    <t>ENERGY STAR® Lamps V1.1 Center Beam Intensity Benchmark Tool</t>
  </si>
  <si>
    <t>Diameter*Watts</t>
  </si>
  <si>
    <t>Diameter*Beam Angle</t>
  </si>
  <si>
    <r>
      <t>Diameter</t>
    </r>
    <r>
      <rPr>
        <vertAlign val="superscript"/>
        <sz val="9"/>
        <rFont val="Arial"/>
        <family val="2"/>
      </rPr>
      <t>2</t>
    </r>
  </si>
  <si>
    <t>PAR/MR Diameter</t>
  </si>
  <si>
    <t>Low Voltage MR16 Lamps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</si>
</sst>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8"/>
      <name val="Arial"/>
      <family val="2"/>
    </font>
    <font>
      <sz val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Calibri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theme="1" tint="0.249977111117893"/>
      <name val="Arial"/>
      <family val="2"/>
    </font>
    <font>
      <b/>
      <sz val="9"/>
      <color theme="1"/>
      <name val="Arial"/>
      <family val="2"/>
    </font>
    <font>
      <b/>
      <sz val="1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9" fillId="3" borderId="3" applyNumberFormat="0" applyAlignment="0" applyProtection="0"/>
    <xf numFmtId="0" fontId="10" fillId="4" borderId="0" applyNumberFormat="0" applyBorder="0" applyAlignment="0" applyProtection="0"/>
    <xf numFmtId="0" fontId="2" fillId="0" borderId="0"/>
    <xf numFmtId="0" fontId="1" fillId="0" borderId="0"/>
  </cellStyleXfs>
  <cellXfs count="53">
    <xf numFmtId="0" fontId="0" fillId="0" borderId="0" xfId="0"/>
    <xf numFmtId="0" fontId="3" fillId="2" borderId="1" xfId="3" applyFont="1" applyFill="1" applyBorder="1" applyAlignment="1">
      <alignment horizontal="center"/>
    </xf>
    <xf numFmtId="0" fontId="3" fillId="0" borderId="1" xfId="3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right"/>
    </xf>
    <xf numFmtId="0" fontId="3" fillId="0" borderId="1" xfId="3" applyFont="1" applyBorder="1" applyAlignment="1">
      <alignment horizontal="left" vertical="center" wrapText="1"/>
    </xf>
    <xf numFmtId="0" fontId="3" fillId="0" borderId="1" xfId="3" applyNumberFormat="1" applyFont="1" applyBorder="1" applyAlignment="1">
      <alignment horizontal="center"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3" fillId="0" borderId="0" xfId="4" applyFont="1"/>
    <xf numFmtId="164" fontId="3" fillId="0" borderId="1" xfId="3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4" applyFont="1"/>
    <xf numFmtId="0" fontId="14" fillId="0" borderId="0" xfId="0" applyFont="1"/>
    <xf numFmtId="0" fontId="13" fillId="0" borderId="0" xfId="0" applyFont="1"/>
    <xf numFmtId="0" fontId="14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Protection="1"/>
    <xf numFmtId="0" fontId="16" fillId="0" borderId="0" xfId="0" applyFont="1" applyAlignment="1">
      <alignment horizontal="right"/>
    </xf>
    <xf numFmtId="0" fontId="16" fillId="0" borderId="0" xfId="0" applyFont="1"/>
    <xf numFmtId="0" fontId="17" fillId="0" borderId="0" xfId="0" applyFont="1"/>
    <xf numFmtId="0" fontId="2" fillId="0" borderId="0" xfId="0" applyFont="1"/>
    <xf numFmtId="0" fontId="18" fillId="0" borderId="1" xfId="0" applyFont="1" applyBorder="1" applyAlignment="1">
      <alignment horizontal="center"/>
    </xf>
    <xf numFmtId="0" fontId="19" fillId="0" borderId="0" xfId="0" applyFont="1"/>
    <xf numFmtId="1" fontId="16" fillId="0" borderId="0" xfId="0" applyNumberFormat="1" applyFont="1" applyAlignment="1">
      <alignment horizontal="left" vertical="center"/>
    </xf>
    <xf numFmtId="0" fontId="3" fillId="2" borderId="1" xfId="3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17" fillId="5" borderId="1" xfId="2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0" fillId="3" borderId="3" xfId="1" applyNumberFormat="1" applyFont="1" applyAlignment="1" applyProtection="1">
      <alignment horizontal="center" vertical="top" wrapText="1"/>
      <protection locked="0"/>
    </xf>
    <xf numFmtId="0" fontId="18" fillId="6" borderId="1" xfId="0" applyFont="1" applyFill="1" applyBorder="1" applyAlignment="1">
      <alignment horizontal="center"/>
    </xf>
    <xf numFmtId="0" fontId="21" fillId="7" borderId="1" xfId="0" applyFont="1" applyFill="1" applyBorder="1" applyAlignment="1">
      <alignment horizontal="center"/>
    </xf>
    <xf numFmtId="0" fontId="3" fillId="6" borderId="1" xfId="3" applyFont="1" applyFill="1" applyBorder="1" applyAlignment="1">
      <alignment horizontal="center" vertical="center"/>
    </xf>
    <xf numFmtId="0" fontId="3" fillId="6" borderId="1" xfId="3" applyFont="1" applyFill="1" applyBorder="1" applyAlignment="1">
      <alignment horizontal="center" vertical="center" wrapText="1"/>
    </xf>
    <xf numFmtId="0" fontId="3" fillId="6" borderId="2" xfId="3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left"/>
    </xf>
    <xf numFmtId="0" fontId="21" fillId="7" borderId="2" xfId="0" applyFont="1" applyFill="1" applyBorder="1" applyAlignment="1">
      <alignment horizontal="center"/>
    </xf>
    <xf numFmtId="0" fontId="21" fillId="7" borderId="4" xfId="0" applyFont="1" applyFill="1" applyBorder="1" applyAlignment="1">
      <alignment horizontal="center"/>
    </xf>
    <xf numFmtId="0" fontId="21" fillId="7" borderId="5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1" fontId="16" fillId="0" borderId="0" xfId="0" applyNumberFormat="1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1" fontId="16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11" fillId="0" borderId="0" xfId="0" applyFont="1" applyAlignment="1">
      <alignment horizontal="left" wrapText="1"/>
    </xf>
  </cellXfs>
  <cellStyles count="5">
    <cellStyle name="Calculation" xfId="1" builtinId="22"/>
    <cellStyle name="Good" xfId="2" builtinId="26"/>
    <cellStyle name="Normal" xfId="0" builtinId="0"/>
    <cellStyle name="Normal 2" xfId="3"/>
    <cellStyle name="Normal_ESIntLampCenterBeamTool_5_19" xfId="4"/>
  </cellStyles>
  <dxfs count="16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14</xdr:row>
      <xdr:rowOff>76200</xdr:rowOff>
    </xdr:from>
    <xdr:to>
      <xdr:col>4</xdr:col>
      <xdr:colOff>47625</xdr:colOff>
      <xdr:row>23</xdr:row>
      <xdr:rowOff>16969</xdr:rowOff>
    </xdr:to>
    <xdr:pic>
      <xdr:nvPicPr>
        <xdr:cNvPr id="4" name="Picture 3" descr="ENE_LM_c_v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09900" y="2952750"/>
          <a:ext cx="1400175" cy="16635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262467</xdr:colOff>
      <xdr:row>0</xdr:row>
      <xdr:rowOff>303376</xdr:rowOff>
    </xdr:from>
    <xdr:to>
      <xdr:col>10</xdr:col>
      <xdr:colOff>524933</xdr:colOff>
      <xdr:row>6</xdr:row>
      <xdr:rowOff>186099</xdr:rowOff>
    </xdr:to>
    <xdr:pic>
      <xdr:nvPicPr>
        <xdr:cNvPr id="4" name="Picture 3" descr="ENE_LM_c_h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67867" y="303376"/>
          <a:ext cx="2726266" cy="789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tabSelected="1" zoomScale="130" zoomScaleNormal="130" workbookViewId="0">
      <selection activeCell="B7" sqref="B7"/>
    </sheetView>
  </sheetViews>
  <sheetFormatPr defaultRowHeight="15" x14ac:dyDescent="0.25"/>
  <cols>
    <col min="1" max="1" width="31.28515625" customWidth="1"/>
    <col min="2" max="2" width="12.5703125" customWidth="1"/>
    <col min="4" max="4" width="12.42578125" bestFit="1" customWidth="1"/>
    <col min="6" max="6" width="1.7109375" customWidth="1"/>
    <col min="7" max="7" width="11.85546875" customWidth="1"/>
    <col min="8" max="8" width="10.7109375" customWidth="1"/>
    <col min="9" max="9" width="1.7109375" customWidth="1"/>
    <col min="10" max="10" width="12.5703125" bestFit="1" customWidth="1"/>
    <col min="11" max="11" width="10.7109375" customWidth="1"/>
    <col min="12" max="12" width="9.7109375" customWidth="1"/>
    <col min="14" max="14" width="14" customWidth="1"/>
    <col min="15" max="15" width="11" bestFit="1" customWidth="1"/>
  </cols>
  <sheetData>
    <row r="1" spans="1:14" ht="23.25" x14ac:dyDescent="0.35">
      <c r="A1" s="46" t="s">
        <v>38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4" ht="4.9000000000000004" customHeight="1" x14ac:dyDescent="0.3"/>
    <row r="3" spans="1:14" ht="14.45" x14ac:dyDescent="0.3">
      <c r="A3" s="19" t="s">
        <v>36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7.15" customHeight="1" x14ac:dyDescent="0.3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4.45" x14ac:dyDescent="0.3">
      <c r="A5" s="21" t="s">
        <v>17</v>
      </c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4.1500000000000004" customHeight="1" x14ac:dyDescent="0.3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35" t="s">
        <v>37</v>
      </c>
      <c r="B7" s="36">
        <v>16</v>
      </c>
      <c r="C7" s="20" t="s">
        <v>33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x14ac:dyDescent="0.25">
      <c r="A8" s="35" t="s">
        <v>25</v>
      </c>
      <c r="B8" s="36">
        <v>20</v>
      </c>
      <c r="C8" s="20" t="s">
        <v>15</v>
      </c>
      <c r="D8" s="20"/>
      <c r="E8" s="22"/>
      <c r="F8" s="20"/>
      <c r="G8" s="20"/>
      <c r="H8" s="20"/>
      <c r="I8" s="20"/>
      <c r="J8" s="20"/>
      <c r="K8" s="20"/>
      <c r="L8" s="20"/>
      <c r="M8" s="20"/>
      <c r="N8" s="20"/>
    </row>
    <row r="9" spans="1:14" ht="14.45" customHeight="1" x14ac:dyDescent="0.25">
      <c r="A9" s="35" t="s">
        <v>26</v>
      </c>
      <c r="B9" s="36">
        <v>60</v>
      </c>
      <c r="C9" s="20" t="s">
        <v>16</v>
      </c>
      <c r="D9" s="50" t="str">
        <f>IF(AND(B8&gt;=20, B8&lt;=250), "","The lamp wattage entered is outside the range that can be calculated. Please enter a nominal lamp wattage in accordance with the table below and between 40 and 250.")</f>
        <v/>
      </c>
      <c r="E9" s="51"/>
      <c r="F9" s="51"/>
      <c r="G9" s="51"/>
      <c r="H9" s="51"/>
      <c r="I9" s="51"/>
      <c r="J9" s="51"/>
      <c r="K9" s="51"/>
      <c r="L9" s="20"/>
      <c r="M9" s="20"/>
      <c r="N9" s="20"/>
    </row>
    <row r="10" spans="1:14" ht="30.6" customHeight="1" x14ac:dyDescent="0.25">
      <c r="A10" s="23"/>
      <c r="B10" s="24"/>
      <c r="C10" s="20"/>
      <c r="D10" s="51"/>
      <c r="E10" s="51"/>
      <c r="F10" s="51"/>
      <c r="G10" s="51"/>
      <c r="H10" s="51"/>
      <c r="I10" s="51"/>
      <c r="J10" s="51"/>
      <c r="K10" s="51"/>
      <c r="L10" s="20"/>
      <c r="M10" s="20"/>
      <c r="N10" s="20"/>
    </row>
    <row r="11" spans="1:14" ht="16.5" customHeight="1" x14ac:dyDescent="0.25">
      <c r="A11" s="25" t="s">
        <v>12</v>
      </c>
      <c r="B11" s="34">
        <f>IF(AND(B9&lt;=65,B9&gt;=8, B8&lt;=250, B8&gt;=20),K14,"See note")</f>
        <v>149.23108342218248</v>
      </c>
      <c r="C11" s="26" t="s">
        <v>13</v>
      </c>
      <c r="D11" s="47" t="str">
        <f>IF(AND(B9&gt;=8, B9&lt;=65), "","The beam angle entered is outside the range that can be calculated. Please enter a beam angle between 8° and 65°.")</f>
        <v/>
      </c>
      <c r="E11" s="48"/>
      <c r="F11" s="48"/>
      <c r="G11" s="48"/>
      <c r="H11" s="48"/>
      <c r="I11" s="48"/>
      <c r="J11" s="48"/>
      <c r="K11" s="48"/>
      <c r="L11" s="31"/>
      <c r="M11" s="31"/>
      <c r="N11" s="31"/>
    </row>
    <row r="12" spans="1:14" x14ac:dyDescent="0.25">
      <c r="D12" s="49"/>
      <c r="E12" s="49"/>
      <c r="F12" s="49"/>
      <c r="G12" s="49"/>
      <c r="H12" s="49"/>
      <c r="I12" s="49"/>
      <c r="J12" s="49"/>
      <c r="K12" s="49"/>
    </row>
    <row r="13" spans="1:14" ht="48" x14ac:dyDescent="0.25">
      <c r="A13" s="39" t="s">
        <v>0</v>
      </c>
      <c r="B13" s="39" t="s">
        <v>1</v>
      </c>
      <c r="C13" s="40" t="s">
        <v>42</v>
      </c>
      <c r="D13" s="40" t="s">
        <v>11</v>
      </c>
      <c r="E13" s="40" t="s">
        <v>3</v>
      </c>
      <c r="F13" s="39"/>
      <c r="G13" s="40" t="s">
        <v>8</v>
      </c>
      <c r="H13" s="40" t="s">
        <v>7</v>
      </c>
      <c r="I13" s="39"/>
      <c r="J13" s="40" t="s">
        <v>4</v>
      </c>
      <c r="K13" s="40" t="s">
        <v>5</v>
      </c>
    </row>
    <row r="14" spans="1:14" ht="14.45" x14ac:dyDescent="0.3">
      <c r="A14" s="6" t="s">
        <v>6</v>
      </c>
      <c r="B14" s="7">
        <v>5.5102111999999996</v>
      </c>
      <c r="C14" s="29">
        <f>B7</f>
        <v>16</v>
      </c>
      <c r="D14" s="29">
        <f>IF(B8&lt;=250, B8, "ERROR")</f>
        <v>20</v>
      </c>
      <c r="E14" s="29">
        <f>IF(B9&lt;=65, B9, "ERROR")</f>
        <v>60</v>
      </c>
      <c r="F14" s="1"/>
      <c r="G14" s="16">
        <f>IF(B9&lt;=65,B14+(B15*B7)+(B16*B8)+(B17*B9)+B18*(B7*B8)+B19*(B7*B9)+B20*(B7^2)+B21*(B8^2)+B22*(B9^2),"--")</f>
        <v>5.3077219999999983</v>
      </c>
      <c r="H14" s="16">
        <f>IF(B9&lt;=65, G14-2*B23, "--")</f>
        <v>5.0054959999999982</v>
      </c>
      <c r="I14" s="1"/>
      <c r="J14" s="33">
        <f>IF(B9&lt;=65, EXP(G14), "--")</f>
        <v>201.88979919583718</v>
      </c>
      <c r="K14" s="33">
        <f>IF(B9&lt;=65, EXP(H14), "--")</f>
        <v>149.23108342218248</v>
      </c>
    </row>
    <row r="15" spans="1:14" x14ac:dyDescent="0.25">
      <c r="A15" s="6" t="s">
        <v>22</v>
      </c>
      <c r="B15" s="7">
        <v>0.1395448</v>
      </c>
      <c r="C15" s="4"/>
      <c r="D15" s="4"/>
      <c r="E15" s="4"/>
      <c r="F15" s="4"/>
      <c r="G15" s="4"/>
      <c r="H15" s="4"/>
      <c r="I15" s="4"/>
      <c r="J15" s="30"/>
      <c r="K15" s="30"/>
      <c r="L15" s="3"/>
    </row>
    <row r="16" spans="1:14" x14ac:dyDescent="0.25">
      <c r="A16" s="6" t="s">
        <v>2</v>
      </c>
      <c r="B16" s="7">
        <v>4.4872500000000003E-2</v>
      </c>
      <c r="C16" s="4"/>
      <c r="D16" s="4"/>
      <c r="E16" s="4"/>
      <c r="F16" s="4"/>
      <c r="G16" s="4"/>
      <c r="H16" s="4"/>
      <c r="I16" s="4"/>
      <c r="J16" s="4"/>
      <c r="K16" s="4"/>
      <c r="L16" s="3"/>
    </row>
    <row r="17" spans="1:12" x14ac:dyDescent="0.25">
      <c r="A17" s="6" t="s">
        <v>3</v>
      </c>
      <c r="B17" s="7">
        <v>-8.8493000000000002E-2</v>
      </c>
      <c r="C17" s="4"/>
      <c r="D17" s="4"/>
      <c r="E17" s="4"/>
      <c r="F17" s="4"/>
      <c r="G17" s="4"/>
      <c r="H17" s="4"/>
      <c r="I17" s="4"/>
      <c r="J17" s="4"/>
      <c r="K17" s="4"/>
      <c r="L17" s="3"/>
    </row>
    <row r="18" spans="1:12" x14ac:dyDescent="0.25">
      <c r="A18" s="6" t="s">
        <v>39</v>
      </c>
      <c r="B18" s="7">
        <v>-5.2099999999999998E-4</v>
      </c>
      <c r="C18" s="4"/>
      <c r="D18" s="4"/>
      <c r="E18" s="4"/>
      <c r="F18" s="4"/>
      <c r="G18" s="4"/>
      <c r="H18" s="4"/>
      <c r="I18" s="4"/>
      <c r="J18" s="4"/>
      <c r="K18" s="4"/>
      <c r="L18" s="3"/>
    </row>
    <row r="19" spans="1:12" x14ac:dyDescent="0.25">
      <c r="A19" s="6" t="s">
        <v>40</v>
      </c>
      <c r="B19" s="7">
        <v>-7.1900000000000002E-4</v>
      </c>
      <c r="C19" s="4"/>
      <c r="D19" s="4"/>
      <c r="E19" s="4"/>
      <c r="F19" s="4"/>
      <c r="G19" s="4"/>
      <c r="H19" s="4"/>
      <c r="I19" s="4"/>
      <c r="J19" s="4"/>
      <c r="K19" s="4"/>
      <c r="L19" s="3"/>
    </row>
    <row r="20" spans="1:12" x14ac:dyDescent="0.25">
      <c r="A20" s="6" t="s">
        <v>41</v>
      </c>
      <c r="B20" s="7">
        <v>-1.1919999999999999E-3</v>
      </c>
      <c r="C20" s="4"/>
      <c r="D20" s="4"/>
      <c r="E20" s="4"/>
      <c r="F20" s="4"/>
      <c r="G20" s="4"/>
      <c r="H20" s="4"/>
      <c r="I20" s="4"/>
      <c r="J20" s="4"/>
      <c r="K20" s="4"/>
      <c r="L20" s="3"/>
    </row>
    <row r="21" spans="1:12" x14ac:dyDescent="0.25">
      <c r="A21" s="6" t="s">
        <v>9</v>
      </c>
      <c r="B21" s="7">
        <v>-5.9809999999999998E-5</v>
      </c>
      <c r="C21" s="4"/>
      <c r="D21" s="4"/>
      <c r="E21" s="4"/>
      <c r="F21" s="4"/>
      <c r="G21" s="4"/>
      <c r="H21" s="4"/>
      <c r="I21" s="4"/>
      <c r="J21" s="4"/>
      <c r="K21" s="4"/>
      <c r="L21" s="3"/>
    </row>
    <row r="22" spans="1:12" x14ac:dyDescent="0.25">
      <c r="A22" s="6" t="s">
        <v>10</v>
      </c>
      <c r="B22" s="7">
        <v>8.786E-4</v>
      </c>
      <c r="C22" s="4"/>
      <c r="D22" s="4"/>
      <c r="E22" s="4"/>
      <c r="F22" s="4"/>
      <c r="G22" s="4"/>
      <c r="H22" s="4"/>
      <c r="I22" s="4"/>
      <c r="J22" s="4"/>
      <c r="K22" s="4"/>
      <c r="L22" s="3"/>
    </row>
    <row r="23" spans="1:12" x14ac:dyDescent="0.25">
      <c r="A23" s="8" t="s">
        <v>14</v>
      </c>
      <c r="B23" s="9">
        <v>0.151113</v>
      </c>
      <c r="C23" s="4"/>
      <c r="D23" s="4"/>
      <c r="E23" s="4"/>
      <c r="F23" s="4"/>
      <c r="G23" s="4"/>
      <c r="H23" s="4"/>
      <c r="I23" s="4"/>
      <c r="J23" s="4"/>
      <c r="K23" s="4"/>
      <c r="L23" s="3"/>
    </row>
    <row r="24" spans="1:12" ht="7.15" customHeight="1" x14ac:dyDescent="0.25">
      <c r="A24" s="10"/>
      <c r="B24" s="11"/>
      <c r="C24" s="4"/>
      <c r="D24" s="4"/>
      <c r="E24" s="4"/>
      <c r="F24" s="4"/>
      <c r="G24" s="4"/>
      <c r="H24" s="4"/>
      <c r="I24" s="4"/>
      <c r="J24" s="4"/>
      <c r="K24" s="3"/>
      <c r="L24" s="3"/>
    </row>
    <row r="25" spans="1:12" x14ac:dyDescent="0.25">
      <c r="A25" s="15" t="s">
        <v>28</v>
      </c>
      <c r="B25" s="4"/>
      <c r="C25" s="4"/>
      <c r="D25" s="4"/>
      <c r="E25" s="4"/>
      <c r="F25" s="4"/>
      <c r="G25" s="4"/>
      <c r="H25" s="4"/>
      <c r="I25" s="4"/>
      <c r="J25" s="4"/>
      <c r="K25" s="3"/>
      <c r="L25" s="3"/>
    </row>
    <row r="26" spans="1:12" x14ac:dyDescent="0.25">
      <c r="A26" s="15"/>
      <c r="B26" s="4"/>
      <c r="C26" s="4"/>
      <c r="D26" s="4"/>
      <c r="E26" s="4"/>
      <c r="F26" s="4"/>
      <c r="G26" s="4"/>
      <c r="H26" s="4"/>
      <c r="I26" s="4"/>
      <c r="J26" s="4"/>
      <c r="K26" s="3"/>
      <c r="L26" s="3"/>
    </row>
    <row r="27" spans="1:12" x14ac:dyDescent="0.25">
      <c r="A27" s="15" t="s">
        <v>29</v>
      </c>
      <c r="B27" s="30"/>
      <c r="C27" s="30"/>
      <c r="D27" s="30"/>
      <c r="E27" s="30"/>
      <c r="F27" s="30"/>
      <c r="G27" s="30"/>
      <c r="H27" s="30"/>
      <c r="I27" s="30"/>
      <c r="J27" s="30"/>
    </row>
    <row r="28" spans="1:12" ht="7.9" hidden="1" customHeight="1" x14ac:dyDescent="0.3">
      <c r="A28" s="15"/>
      <c r="B28" s="30"/>
      <c r="C28" s="30"/>
      <c r="D28" s="30"/>
      <c r="E28" s="30"/>
      <c r="F28" s="30"/>
      <c r="G28" s="30"/>
      <c r="H28" s="30"/>
      <c r="I28" s="30"/>
      <c r="J28" s="30"/>
    </row>
    <row r="29" spans="1:12" x14ac:dyDescent="0.25">
      <c r="A29" s="18" t="s">
        <v>27</v>
      </c>
      <c r="B29" s="30"/>
      <c r="C29" s="30"/>
      <c r="D29" s="30"/>
      <c r="E29" s="30"/>
      <c r="F29" s="30"/>
      <c r="G29" s="30"/>
      <c r="H29" s="30"/>
      <c r="I29" s="30"/>
      <c r="J29" s="30"/>
    </row>
    <row r="30" spans="1:12" x14ac:dyDescent="0.25">
      <c r="A30" s="38" t="s">
        <v>22</v>
      </c>
      <c r="B30" s="43" t="s">
        <v>19</v>
      </c>
      <c r="C30" s="44"/>
      <c r="D30" s="44"/>
      <c r="E30" s="45"/>
      <c r="F30" s="30"/>
      <c r="G30" s="30"/>
      <c r="H30" s="30"/>
      <c r="I30" s="30"/>
      <c r="J30" s="30"/>
    </row>
    <row r="31" spans="1:12" x14ac:dyDescent="0.25">
      <c r="A31" s="37">
        <v>16</v>
      </c>
      <c r="B31" s="42" t="s">
        <v>35</v>
      </c>
      <c r="C31" s="42"/>
      <c r="D31" s="42"/>
      <c r="E31" s="42"/>
      <c r="F31" s="30"/>
      <c r="G31" s="30"/>
      <c r="H31" s="30"/>
      <c r="I31" s="30"/>
      <c r="J31" s="30"/>
    </row>
    <row r="32" spans="1:12" x14ac:dyDescent="0.25">
      <c r="A32" s="37">
        <v>20</v>
      </c>
      <c r="B32" s="42">
        <v>50</v>
      </c>
      <c r="C32" s="42"/>
      <c r="D32" s="42"/>
      <c r="E32" s="42"/>
      <c r="F32" s="30"/>
      <c r="G32" s="30"/>
      <c r="H32" s="30"/>
      <c r="I32" s="30"/>
      <c r="J32" s="30"/>
    </row>
    <row r="33" spans="1:10" x14ac:dyDescent="0.25">
      <c r="A33" s="37" t="s">
        <v>23</v>
      </c>
      <c r="B33" s="42" t="s">
        <v>20</v>
      </c>
      <c r="C33" s="42"/>
      <c r="D33" s="42"/>
      <c r="E33" s="42"/>
      <c r="F33" s="30"/>
      <c r="G33" s="30"/>
      <c r="H33" s="30"/>
      <c r="I33" s="30"/>
      <c r="J33" s="30"/>
    </row>
    <row r="34" spans="1:10" x14ac:dyDescent="0.25">
      <c r="A34" s="37" t="s">
        <v>24</v>
      </c>
      <c r="B34" s="42" t="s">
        <v>21</v>
      </c>
      <c r="C34" s="42"/>
      <c r="D34" s="42"/>
      <c r="E34" s="42"/>
      <c r="F34" s="30"/>
      <c r="G34" s="30"/>
      <c r="H34" s="30"/>
      <c r="I34" s="30"/>
      <c r="J34" s="30"/>
    </row>
    <row r="35" spans="1:10" x14ac:dyDescent="0.25">
      <c r="A35" s="37">
        <v>38</v>
      </c>
      <c r="B35" s="42" t="s">
        <v>34</v>
      </c>
      <c r="C35" s="42"/>
      <c r="D35" s="42"/>
      <c r="E35" s="42"/>
      <c r="F35" s="30"/>
      <c r="G35" s="30"/>
      <c r="H35" s="30"/>
      <c r="I35" s="30"/>
      <c r="J35" s="30"/>
    </row>
    <row r="36" spans="1:10" x14ac:dyDescent="0.25">
      <c r="A36" s="30"/>
      <c r="B36" s="30"/>
      <c r="C36" s="30"/>
      <c r="D36" s="30"/>
      <c r="E36" s="30"/>
      <c r="F36" s="30"/>
      <c r="G36" s="30"/>
      <c r="H36" s="30"/>
      <c r="I36" s="30"/>
      <c r="J36" s="30"/>
    </row>
    <row r="37" spans="1:10" x14ac:dyDescent="0.25">
      <c r="A37" s="14" t="s">
        <v>30</v>
      </c>
      <c r="B37" s="30"/>
      <c r="C37" s="30"/>
      <c r="D37" s="30"/>
      <c r="E37" s="30"/>
      <c r="F37" s="30"/>
      <c r="G37" s="30"/>
      <c r="H37" s="30"/>
      <c r="I37" s="30"/>
      <c r="J37" s="30"/>
    </row>
    <row r="38" spans="1:10" x14ac:dyDescent="0.25">
      <c r="A38" s="15" t="s">
        <v>31</v>
      </c>
      <c r="B38" s="30"/>
      <c r="C38" s="30"/>
      <c r="D38" s="30"/>
      <c r="E38" s="30"/>
      <c r="F38" s="30"/>
      <c r="G38" s="30"/>
      <c r="H38" s="30"/>
      <c r="I38" s="30"/>
      <c r="J38" s="30"/>
    </row>
    <row r="39" spans="1:10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</row>
  </sheetData>
  <sheetProtection password="C066" sheet="1" objects="1" scenarios="1" selectLockedCells="1"/>
  <mergeCells count="9">
    <mergeCell ref="B34:E34"/>
    <mergeCell ref="B32:E32"/>
    <mergeCell ref="B35:E35"/>
    <mergeCell ref="B30:E30"/>
    <mergeCell ref="A1:K1"/>
    <mergeCell ref="B31:E31"/>
    <mergeCell ref="B33:E33"/>
    <mergeCell ref="D11:K12"/>
    <mergeCell ref="D9:K10"/>
  </mergeCells>
  <conditionalFormatting sqref="B11">
    <cfRule type="containsText" dxfId="15" priority="9" operator="containsText" text="See note">
      <formula>NOT(ISERROR(SEARCH("See note",B11)))</formula>
    </cfRule>
    <cfRule type="containsText" dxfId="14" priority="12" operator="containsText" text="Beam angle too large for calculation">
      <formula>NOT(ISERROR(SEARCH("Beam angle too large for calculation",B11)))</formula>
    </cfRule>
  </conditionalFormatting>
  <conditionalFormatting sqref="D11">
    <cfRule type="containsText" dxfId="13" priority="11" operator="containsText" text="The beam angle entered is outside the range that can be calculated. Please enter a beam angle between 8° and 65°.">
      <formula>NOT(ISERROR(SEARCH("The beam angle entered is outside the range that can be calculated. Please enter a beam angle between 8° and 65°.",D11)))</formula>
    </cfRule>
  </conditionalFormatting>
  <conditionalFormatting sqref="H6">
    <cfRule type="containsText" dxfId="12" priority="10" operator="containsText" text="The beam angle entered is outside the range that can be calculated. Please enter a beam angle of 65° or smaller.">
      <formula>NOT(ISERROR(SEARCH("The beam angle entered is outside the range that can be calculated. Please enter a beam angle of 65° or smaller.",H6)))</formula>
    </cfRule>
  </conditionalFormatting>
  <conditionalFormatting sqref="B11">
    <cfRule type="containsText" dxfId="11" priority="8" operator="containsText" text="See Note">
      <formula>NOT(ISERROR(SEARCH("See Note",B11)))</formula>
    </cfRule>
  </conditionalFormatting>
  <conditionalFormatting sqref="E14">
    <cfRule type="containsText" dxfId="10" priority="6" operator="containsText" text="ERROR">
      <formula>NOT(ISERROR(SEARCH("ERROR",E14)))</formula>
    </cfRule>
  </conditionalFormatting>
  <conditionalFormatting sqref="D14">
    <cfRule type="containsText" dxfId="9" priority="4" operator="containsText" text="ERROR">
      <formula>NOT(ISERROR(SEARCH("ERROR",D14)))</formula>
    </cfRule>
  </conditionalFormatting>
  <conditionalFormatting sqref="D9">
    <cfRule type="containsText" dxfId="8" priority="2" operator="containsText" text="The beam angle entered is outside the range that can be calculated. Please enter a beam angle between 8° and 65°.">
      <formula>NOT(ISERROR(SEARCH("The beam angle entered is outside the range that can be calculated. Please enter a beam angle between 8° and 65°.",D9)))</formula>
    </cfRule>
  </conditionalFormatting>
  <conditionalFormatting sqref="D9:K10">
    <cfRule type="containsText" dxfId="7" priority="1" operator="containsText" text="The lamp wattage entered is outside the range that can be calculated. Please enter a nominal lamp wattage in accordance with the table below and between 40 and 250.">
      <formula>NOT(ISERROR(SEARCH("The lamp wattage entered is outside the range that can be calculated. Please enter a nominal lamp wattage in accordance with the table below and between 40 and 250.",D9)))</formula>
    </cfRule>
  </conditionalFormatting>
  <pageMargins left="0.7" right="0.7" top="0.75" bottom="0.75" header="0.3" footer="0.3"/>
  <pageSetup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showGridLines="0" zoomScale="130" zoomScaleNormal="130" workbookViewId="0">
      <selection activeCell="B8" sqref="B8"/>
    </sheetView>
  </sheetViews>
  <sheetFormatPr defaultRowHeight="15" x14ac:dyDescent="0.25"/>
  <cols>
    <col min="1" max="1" width="31.42578125" bestFit="1" customWidth="1"/>
    <col min="2" max="2" width="11" customWidth="1"/>
    <col min="4" max="4" width="12.42578125" bestFit="1" customWidth="1"/>
    <col min="6" max="6" width="1.7109375" customWidth="1"/>
    <col min="7" max="7" width="11.85546875" customWidth="1"/>
    <col min="8" max="8" width="10.7109375" customWidth="1"/>
    <col min="9" max="9" width="1.7109375" customWidth="1"/>
    <col min="10" max="10" width="11.7109375" bestFit="1" customWidth="1"/>
    <col min="11" max="11" width="10.7109375" customWidth="1"/>
    <col min="12" max="12" width="9.7109375" customWidth="1"/>
    <col min="14" max="14" width="20.140625" bestFit="1" customWidth="1"/>
    <col min="15" max="15" width="11" bestFit="1" customWidth="1"/>
  </cols>
  <sheetData>
    <row r="1" spans="1:14" ht="23.25" x14ac:dyDescent="0.35">
      <c r="A1" s="46" t="s">
        <v>38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4" ht="4.9000000000000004" customHeight="1" x14ac:dyDescent="0.3"/>
    <row r="3" spans="1:14" ht="14.45" x14ac:dyDescent="0.3">
      <c r="A3" s="27" t="s">
        <v>43</v>
      </c>
      <c r="B3" s="28"/>
      <c r="C3" s="28"/>
      <c r="D3" s="3"/>
      <c r="E3" s="3"/>
      <c r="F3" s="3"/>
      <c r="G3" s="3"/>
      <c r="H3" s="3"/>
      <c r="I3" s="3"/>
      <c r="J3" s="3"/>
      <c r="K3" s="3"/>
    </row>
    <row r="4" spans="1:14" ht="6.6" customHeight="1" x14ac:dyDescent="0.3">
      <c r="A4" s="27"/>
      <c r="B4" s="28"/>
      <c r="C4" s="28"/>
      <c r="D4" s="3"/>
      <c r="E4" s="3"/>
      <c r="F4" s="3"/>
      <c r="G4" s="3"/>
      <c r="H4" s="3"/>
      <c r="I4" s="3"/>
      <c r="J4" s="3"/>
      <c r="K4" s="3"/>
    </row>
    <row r="5" spans="1:14" ht="14.45" x14ac:dyDescent="0.3">
      <c r="A5" s="21" t="s">
        <v>18</v>
      </c>
      <c r="B5" s="21"/>
      <c r="C5" s="20"/>
      <c r="D5" s="3"/>
      <c r="E5" s="3"/>
      <c r="F5" s="3"/>
      <c r="G5" s="3"/>
      <c r="H5" s="3"/>
      <c r="I5" s="3"/>
      <c r="J5" s="3"/>
      <c r="K5" s="3"/>
    </row>
    <row r="6" spans="1:14" ht="6" customHeight="1" x14ac:dyDescent="0.3">
      <c r="A6" s="19"/>
      <c r="B6" s="20"/>
      <c r="C6" s="20"/>
      <c r="D6" s="3"/>
      <c r="E6" s="3"/>
      <c r="F6" s="3"/>
      <c r="G6" s="3"/>
      <c r="H6" s="3"/>
      <c r="I6" s="3"/>
      <c r="J6" s="3"/>
      <c r="K6" s="3"/>
    </row>
    <row r="7" spans="1:14" x14ac:dyDescent="0.25">
      <c r="A7" s="35" t="s">
        <v>25</v>
      </c>
      <c r="B7" s="36">
        <v>20</v>
      </c>
      <c r="C7" s="20" t="s">
        <v>15</v>
      </c>
      <c r="D7" s="3"/>
      <c r="E7" s="3"/>
      <c r="F7" s="3"/>
      <c r="G7" s="3"/>
      <c r="H7" s="3"/>
      <c r="I7" s="3"/>
      <c r="J7" s="3"/>
      <c r="K7" s="3"/>
    </row>
    <row r="8" spans="1:14" x14ac:dyDescent="0.25">
      <c r="A8" s="35" t="s">
        <v>26</v>
      </c>
      <c r="B8" s="36">
        <v>8</v>
      </c>
      <c r="C8" s="20" t="s">
        <v>16</v>
      </c>
      <c r="D8" s="52" t="str">
        <f>IF(AND(B7&lt;=75, B7&gt;=20), "", "The wattage entered is outside the range that can be calculated. Please enter one of a nominal wattage below between 20 and 75.")</f>
        <v/>
      </c>
      <c r="E8" s="48"/>
      <c r="F8" s="48"/>
      <c r="G8" s="48"/>
      <c r="H8" s="48"/>
      <c r="I8" s="48"/>
      <c r="J8" s="48"/>
      <c r="K8" s="48"/>
    </row>
    <row r="9" spans="1:14" x14ac:dyDescent="0.25">
      <c r="A9" s="23"/>
      <c r="B9" s="20"/>
      <c r="C9" s="20"/>
      <c r="D9" s="48"/>
      <c r="E9" s="48"/>
      <c r="F9" s="48"/>
      <c r="G9" s="48"/>
      <c r="H9" s="48"/>
      <c r="I9" s="48"/>
      <c r="J9" s="48"/>
      <c r="K9" s="48"/>
    </row>
    <row r="10" spans="1:14" ht="17.25" customHeight="1" x14ac:dyDescent="0.25">
      <c r="A10" s="25" t="s">
        <v>12</v>
      </c>
      <c r="B10" s="34">
        <f>IF(AND(B8&lt;=50,B8&gt;=8, B7&lt;=75, B7&gt;=20),K14,"See note")</f>
        <v>3438.3081069338268</v>
      </c>
      <c r="C10" s="26" t="s">
        <v>13</v>
      </c>
      <c r="D10" s="52" t="str">
        <f>IF(AND(B8&lt;=50, B8&gt;=8), "", "The beam angle entered is outside the range that can be calculated. Please enter a beam angle between 8° and 50°.")</f>
        <v/>
      </c>
      <c r="E10" s="48"/>
      <c r="F10" s="48"/>
      <c r="G10" s="48"/>
      <c r="H10" s="48"/>
      <c r="I10" s="48"/>
      <c r="J10" s="48"/>
      <c r="K10" s="48"/>
      <c r="L10" s="17"/>
      <c r="M10" s="17"/>
      <c r="N10" s="17"/>
    </row>
    <row r="11" spans="1:14" x14ac:dyDescent="0.25">
      <c r="A11" s="5"/>
      <c r="D11" s="48"/>
      <c r="E11" s="48"/>
      <c r="F11" s="48"/>
      <c r="G11" s="48"/>
      <c r="H11" s="48"/>
      <c r="I11" s="48"/>
      <c r="J11" s="48"/>
      <c r="K11" s="48"/>
    </row>
    <row r="12" spans="1:14" ht="6" customHeight="1" x14ac:dyDescent="0.3">
      <c r="A12" s="5"/>
      <c r="D12" s="3"/>
      <c r="E12" s="3"/>
      <c r="F12" s="3"/>
      <c r="G12" s="3"/>
      <c r="H12" s="3"/>
      <c r="I12" s="3"/>
      <c r="J12" s="3"/>
      <c r="K12" s="3"/>
    </row>
    <row r="13" spans="1:14" s="30" customFormat="1" ht="34.15" x14ac:dyDescent="0.25">
      <c r="A13" s="39" t="s">
        <v>0</v>
      </c>
      <c r="B13" s="41" t="s">
        <v>1</v>
      </c>
      <c r="C13" s="39"/>
      <c r="D13" s="40" t="s">
        <v>2</v>
      </c>
      <c r="E13" s="40" t="s">
        <v>3</v>
      </c>
      <c r="F13" s="39"/>
      <c r="G13" s="40" t="s">
        <v>8</v>
      </c>
      <c r="H13" s="40" t="s">
        <v>7</v>
      </c>
      <c r="I13" s="39"/>
      <c r="J13" s="40" t="s">
        <v>4</v>
      </c>
      <c r="K13" s="40" t="s">
        <v>5</v>
      </c>
    </row>
    <row r="14" spans="1:14" s="30" customFormat="1" ht="12" x14ac:dyDescent="0.25">
      <c r="A14" s="2" t="s">
        <v>6</v>
      </c>
      <c r="B14" s="12">
        <v>8.2926932000000004</v>
      </c>
      <c r="C14" s="32"/>
      <c r="D14" s="29">
        <f>B7</f>
        <v>20</v>
      </c>
      <c r="E14" s="29">
        <f>IF(B8&lt;=50,B8, "ERROR")</f>
        <v>8</v>
      </c>
      <c r="F14" s="1"/>
      <c r="G14" s="16">
        <f>IF(B8&lt;=50, B14+(B15*D14)+(B16*E14)+B17*(D14^2)+B18*(E14^2), "--")</f>
        <v>8.6387308000000012</v>
      </c>
      <c r="H14" s="16">
        <f>IF(B8&lt;=50, G14-2*B19, "--")</f>
        <v>8.1427348000000013</v>
      </c>
      <c r="I14" s="1"/>
      <c r="J14" s="33">
        <f>IF(B8&lt;=50, EXP(G14), "--")</f>
        <v>5646.1591696829355</v>
      </c>
      <c r="K14" s="33">
        <f>IF(B8&lt;=50, EXP(H14), "--")</f>
        <v>3438.3081069338268</v>
      </c>
    </row>
    <row r="15" spans="1:14" s="30" customFormat="1" ht="12" x14ac:dyDescent="0.25">
      <c r="A15" s="2" t="s">
        <v>2</v>
      </c>
      <c r="B15" s="12">
        <v>6.8500599999999995E-2</v>
      </c>
      <c r="C15" s="4"/>
      <c r="D15" s="4"/>
      <c r="E15" s="4"/>
      <c r="F15" s="4"/>
      <c r="G15" s="4"/>
      <c r="H15" s="4"/>
      <c r="I15" s="4"/>
    </row>
    <row r="16" spans="1:14" s="30" customFormat="1" ht="12" x14ac:dyDescent="0.25">
      <c r="A16" s="2" t="s">
        <v>3</v>
      </c>
      <c r="B16" s="12">
        <v>-0.10928400000000001</v>
      </c>
      <c r="C16" s="4"/>
      <c r="D16" s="4"/>
      <c r="E16" s="4"/>
      <c r="F16" s="4"/>
      <c r="G16" s="4"/>
      <c r="H16" s="4"/>
      <c r="I16" s="4"/>
      <c r="J16" s="4"/>
      <c r="K16" s="4"/>
    </row>
    <row r="17" spans="1:11" s="30" customFormat="1" ht="13.15" x14ac:dyDescent="0.25">
      <c r="A17" s="2" t="s">
        <v>9</v>
      </c>
      <c r="B17" s="12">
        <v>-5.1400000000000003E-4</v>
      </c>
      <c r="C17" s="4"/>
      <c r="D17" s="4"/>
      <c r="E17" s="4"/>
      <c r="F17" s="4"/>
      <c r="G17" s="4"/>
      <c r="H17" s="4"/>
      <c r="I17" s="4"/>
      <c r="J17" s="4"/>
      <c r="K17" s="4"/>
    </row>
    <row r="18" spans="1:11" s="30" customFormat="1" ht="13.5" x14ac:dyDescent="0.2">
      <c r="A18" s="2" t="s">
        <v>10</v>
      </c>
      <c r="B18" s="12">
        <v>8.7339999999999998E-4</v>
      </c>
      <c r="C18" s="4"/>
      <c r="D18" s="4"/>
      <c r="E18" s="4"/>
      <c r="F18" s="4"/>
      <c r="G18" s="4"/>
      <c r="H18" s="4"/>
      <c r="I18" s="4"/>
      <c r="J18" s="4"/>
      <c r="K18" s="4"/>
    </row>
    <row r="19" spans="1:11" s="30" customFormat="1" ht="12" x14ac:dyDescent="0.2">
      <c r="A19" s="8" t="s">
        <v>14</v>
      </c>
      <c r="B19" s="13">
        <v>0.247998</v>
      </c>
    </row>
    <row r="21" spans="1:11" x14ac:dyDescent="0.25">
      <c r="A21" s="14" t="s">
        <v>32</v>
      </c>
    </row>
    <row r="23" spans="1:11" x14ac:dyDescent="0.25">
      <c r="A23" s="14" t="s">
        <v>30</v>
      </c>
    </row>
    <row r="24" spans="1:11" x14ac:dyDescent="0.25">
      <c r="A24" s="15" t="s">
        <v>31</v>
      </c>
    </row>
  </sheetData>
  <sheetProtection password="C066" sheet="1" objects="1" scenarios="1" selectLockedCells="1"/>
  <mergeCells count="3">
    <mergeCell ref="A1:K1"/>
    <mergeCell ref="D10:K11"/>
    <mergeCell ref="D8:K9"/>
  </mergeCells>
  <phoneticPr fontId="8" type="noConversion"/>
  <conditionalFormatting sqref="D10">
    <cfRule type="containsText" dxfId="6" priority="8" operator="containsText" text="The beam angle entered is outside the range that can be calculated. Please enter a beam angle between 8° and 50°.">
      <formula>NOT(ISERROR(SEARCH("The beam angle entered is outside the range that can be calculated. Please enter a beam angle between 8° and 50°.",D10)))</formula>
    </cfRule>
  </conditionalFormatting>
  <conditionalFormatting sqref="B10">
    <cfRule type="containsText" dxfId="5" priority="7" operator="containsText" text="See Note">
      <formula>NOT(ISERROR(SEARCH("See Note",B10)))</formula>
    </cfRule>
  </conditionalFormatting>
  <conditionalFormatting sqref="E14">
    <cfRule type="containsText" dxfId="4" priority="6" operator="containsText" text="ERROR">
      <formula>NOT(ISERROR(SEARCH("ERROR",E14)))</formula>
    </cfRule>
  </conditionalFormatting>
  <conditionalFormatting sqref="B10">
    <cfRule type="containsText" dxfId="3" priority="4" operator="containsText" text="See note">
      <formula>NOT(ISERROR(SEARCH("See note",B10)))</formula>
    </cfRule>
    <cfRule type="containsText" dxfId="2" priority="5" operator="containsText" text="Beam angle too large for calculation">
      <formula>NOT(ISERROR(SEARCH("Beam angle too large for calculation",B10)))</formula>
    </cfRule>
  </conditionalFormatting>
  <conditionalFormatting sqref="D8">
    <cfRule type="containsText" dxfId="1" priority="2" operator="containsText" text="The beam angle entered is outside the range that can be calculated. Please enter a beam angle between 8° and 50°.">
      <formula>NOT(ISERROR(SEARCH("The beam angle entered is outside the range that can be calculated. Please enter a beam angle between 8° and 50°.",D8)))</formula>
    </cfRule>
  </conditionalFormatting>
  <conditionalFormatting sqref="D8:K9">
    <cfRule type="containsText" dxfId="0" priority="1" operator="containsText" text="The wattage entered is outside the range that can be calculated. Please enter one of a nominal wattage below between 20 and 75.">
      <formula>NOT(ISERROR(SEARCH("The wattage entered is outside the range that can be calculated. Please enter one of a nominal wattage below between 20 and 75.",D8)))</formula>
    </cfRule>
  </conditionalFormatting>
  <pageMargins left="0.7" right="0.7" top="0.75" bottom="0.75" header="0.3" footer="0.3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Line Voltage Lamps</vt:lpstr>
      <vt:lpstr>Low Voltage MR16 Lamps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2013-08-19T22:05:59Z</dcterms:created>
  <dcterms:modified xsi:type="dcterms:W3CDTF">2014-08-07T17:47:37Z</dcterms:modified>
</cp:coreProperties>
</file>