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3.xml" ContentType="application/vnd.openxmlformats-officedocument.spreadsheetml.worksheet+xml"/>
  <Override PartName="/xl/drawings/drawing5.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65476" windowWidth="19245" windowHeight="5670" tabRatio="853" activeTab="0"/>
  </bookViews>
  <sheets>
    <sheet name="Instructions" sheetId="1" r:id="rId1"/>
    <sheet name="EPI" sheetId="2" r:id="rId2"/>
    <sheet name="Statement of Energy Performance" sheetId="3" r:id="rId3"/>
    <sheet name="Facility Performance Report" sheetId="4" r:id="rId4"/>
    <sheet name="Modelbaseline" sheetId="5" state="hidden" r:id="rId5"/>
    <sheet name="Modelcurrent" sheetId="6" state="hidden" r:id="rId6"/>
    <sheet name="resultfood3" sheetId="7" state="hidden" r:id="rId7"/>
    <sheet name="Units" sheetId="8" state="hidden" r:id="rId8"/>
    <sheet name="GHG3_On-Site Emissions Factors" sheetId="9" state="hidden" r:id="rId9"/>
    <sheet name="Cities" sheetId="10" state="hidden" r:id="rId10"/>
    <sheet name="savings" sheetId="11" state="hidden" r:id="rId11"/>
  </sheets>
  <definedNames>
    <definedName name="aveenergy">'EPI'!$K$56</definedName>
    <definedName name="_xlnm.Print_Area" localSheetId="1">'EPI'!$B$1:$O$87</definedName>
    <definedName name="_xlnm.Print_Area" localSheetId="0">'Instructions'!$A$1:$P$118</definedName>
    <definedName name="Total_Primary_Energy__MMBtu">'EPI'!$G$56</definedName>
    <definedName name="totalco2">'Units'!$I$18</definedName>
  </definedNames>
  <calcPr fullCalcOnLoad="1"/>
</workbook>
</file>

<file path=xl/comments2.xml><?xml version="1.0" encoding="utf-8"?>
<comments xmlns="http://schemas.openxmlformats.org/spreadsheetml/2006/main">
  <authors>
    <author>Gale A. Boyd</author>
    <author>JS</author>
  </authors>
  <commentList>
    <comment ref="I19" authorId="0">
      <text>
        <r>
          <rPr>
            <b/>
            <sz val="10"/>
            <rFont val="Tahoma"/>
            <family val="2"/>
          </rPr>
          <t>Percent (0 to 100%) representing the citrus share of total juice</t>
        </r>
        <r>
          <rPr>
            <sz val="8"/>
            <rFont val="Tahoma"/>
            <family val="2"/>
          </rPr>
          <t xml:space="preserve">
</t>
        </r>
      </text>
    </comment>
    <comment ref="I20" authorId="0">
      <text>
        <r>
          <rPr>
            <b/>
            <sz val="10"/>
            <rFont val="Tahoma"/>
            <family val="2"/>
          </rPr>
          <t>Or similar container for shelf-stable products.</t>
        </r>
      </text>
    </comment>
    <comment ref="H20" authorId="1">
      <text>
        <r>
          <rPr>
            <b/>
            <sz val="10"/>
            <rFont val="Tahoma"/>
            <family val="2"/>
          </rPr>
          <t>Product Mix components will not necessarily sum to 100%, though they can not exceed 100%.</t>
        </r>
      </text>
    </comment>
    <comment ref="G24" authorId="1">
      <text>
        <r>
          <rPr>
            <b/>
            <sz val="10"/>
            <rFont val="Tahoma"/>
            <family val="2"/>
          </rPr>
          <t>Material Feedstock Cost components will not usually sum to 100%.</t>
        </r>
      </text>
    </comment>
    <comment ref="I18" authorId="1">
      <text>
        <r>
          <rPr>
            <b/>
            <sz val="10"/>
            <rFont val="Tahoma"/>
            <family val="2"/>
          </rPr>
          <t>For a valid rating, must be &lt;50% of total production value</t>
        </r>
      </text>
    </comment>
  </commentList>
</comments>
</file>

<file path=xl/comments8.xml><?xml version="1.0" encoding="utf-8"?>
<comments xmlns="http://schemas.openxmlformats.org/spreadsheetml/2006/main">
  <authors>
    <author>Gale Boyd</author>
  </authors>
  <commentList>
    <comment ref="H19" authorId="0">
      <text>
        <r>
          <rPr>
            <b/>
            <sz val="8"/>
            <rFont val="Tahoma"/>
            <family val="2"/>
          </rPr>
          <t>Gale Boyd:</t>
        </r>
        <r>
          <rPr>
            <sz val="8"/>
            <rFont val="Tahoma"/>
            <family val="2"/>
          </rPr>
          <t xml:space="preserve">
Defined at a minimum factor to assure conservative estimate of emissions savings.</t>
        </r>
      </text>
    </comment>
  </commentList>
</comments>
</file>

<file path=xl/comments9.xml><?xml version="1.0" encoding="utf-8"?>
<comments xmlns="http://schemas.openxmlformats.org/spreadsheetml/2006/main">
  <authors>
    <author> </author>
    <author>JS</author>
  </authors>
  <commentList>
    <comment ref="I5" authorId="0">
      <text>
        <r>
          <rPr>
            <b/>
            <sz val="8"/>
            <rFont val="Tahoma"/>
            <family val="2"/>
          </rPr>
          <t>Note that these values are presented for reference only.  PM should compute kg for each gas, and use the Global Warming Potential to sum across the gases</t>
        </r>
      </text>
    </comment>
    <comment ref="C34" authorId="1">
      <text>
        <r>
          <rPr>
            <b/>
            <sz val="8"/>
            <rFont val="Tahoma"/>
            <family val="2"/>
          </rPr>
          <t>JS:</t>
        </r>
        <r>
          <rPr>
            <sz val="8"/>
            <rFont val="Tahoma"/>
            <family val="2"/>
          </rPr>
          <t xml:space="preserve">
from eGRID.  Mbtu means MMBtu. Using System Average Rate, NOT Non-baseload Average Rate.</t>
        </r>
      </text>
    </comment>
  </commentList>
</comments>
</file>

<file path=xl/sharedStrings.xml><?xml version="1.0" encoding="utf-8"?>
<sst xmlns="http://schemas.openxmlformats.org/spreadsheetml/2006/main" count="3426" uniqueCount="2089">
  <si>
    <t xml:space="preserve">   lnallmbtu |      Coef.   Std. Err.      t    P&gt;|t|     [95% Conf. Interval]</t>
  </si>
  <si>
    <t>t</t>
  </si>
  <si>
    <t>lnallmbtu |</t>
  </si>
  <si>
    <t>%</t>
  </si>
  <si>
    <t>Pendleton</t>
  </si>
  <si>
    <t>Ontario</t>
  </si>
  <si>
    <t>Everett</t>
  </si>
  <si>
    <t>Tacoma</t>
  </si>
  <si>
    <t>Olympia</t>
  </si>
  <si>
    <t>Vancouver</t>
  </si>
  <si>
    <t>Wenatchee</t>
  </si>
  <si>
    <t>Richland</t>
  </si>
  <si>
    <t>Clarkston</t>
  </si>
  <si>
    <t>Ketchikan</t>
  </si>
  <si>
    <t>622</t>
  </si>
  <si>
    <t>623</t>
  </si>
  <si>
    <t>624</t>
  </si>
  <si>
    <t>625</t>
  </si>
  <si>
    <t>626</t>
  </si>
  <si>
    <t>627</t>
  </si>
  <si>
    <t>628</t>
  </si>
  <si>
    <t>629</t>
  </si>
  <si>
    <t>630</t>
  </si>
  <si>
    <t>631</t>
  </si>
  <si>
    <t>632</t>
  </si>
  <si>
    <t>633</t>
  </si>
  <si>
    <t>634</t>
  </si>
  <si>
    <t>635</t>
  </si>
  <si>
    <t>636</t>
  </si>
  <si>
    <t>637</t>
  </si>
  <si>
    <t>638</t>
  </si>
  <si>
    <t>639</t>
  </si>
  <si>
    <t>640</t>
  </si>
  <si>
    <t>Kansas City</t>
  </si>
  <si>
    <t>641</t>
  </si>
  <si>
    <t>644</t>
  </si>
  <si>
    <t>Topeka</t>
  </si>
  <si>
    <t>645</t>
  </si>
  <si>
    <t>646</t>
  </si>
  <si>
    <t>647</t>
  </si>
  <si>
    <t>648</t>
  </si>
  <si>
    <t>650</t>
  </si>
  <si>
    <t>651</t>
  </si>
  <si>
    <t>652</t>
  </si>
  <si>
    <t>653</t>
  </si>
  <si>
    <t>654</t>
  </si>
  <si>
    <t>655</t>
  </si>
  <si>
    <t>656</t>
  </si>
  <si>
    <t>657</t>
  </si>
  <si>
    <t>658</t>
  </si>
  <si>
    <t>660</t>
  </si>
  <si>
    <t>661</t>
  </si>
  <si>
    <t>662</t>
  </si>
  <si>
    <t>664</t>
  </si>
  <si>
    <t>665</t>
  </si>
  <si>
    <t>666</t>
  </si>
  <si>
    <t>667</t>
  </si>
  <si>
    <t>668</t>
  </si>
  <si>
    <t>Wichita</t>
  </si>
  <si>
    <t>669</t>
  </si>
  <si>
    <t>670</t>
  </si>
  <si>
    <t>671</t>
  </si>
  <si>
    <t>672</t>
  </si>
  <si>
    <t>673</t>
  </si>
  <si>
    <t>674</t>
  </si>
  <si>
    <t>675</t>
  </si>
  <si>
    <t>676</t>
  </si>
  <si>
    <t>677</t>
  </si>
  <si>
    <t>678</t>
  </si>
  <si>
    <t>679</t>
  </si>
  <si>
    <t>680</t>
  </si>
  <si>
    <t>681</t>
  </si>
  <si>
    <t>271</t>
  </si>
  <si>
    <t>272</t>
  </si>
  <si>
    <t>273</t>
  </si>
  <si>
    <t>274</t>
  </si>
  <si>
    <t>275</t>
  </si>
  <si>
    <t>276</t>
  </si>
  <si>
    <t>277</t>
  </si>
  <si>
    <t>278</t>
  </si>
  <si>
    <t>279</t>
  </si>
  <si>
    <t>280</t>
  </si>
  <si>
    <t>Charlotte</t>
  </si>
  <si>
    <t>281</t>
  </si>
  <si>
    <t>282</t>
  </si>
  <si>
    <t>283</t>
  </si>
  <si>
    <t>284</t>
  </si>
  <si>
    <t>285</t>
  </si>
  <si>
    <t>286</t>
  </si>
  <si>
    <t>287</t>
  </si>
  <si>
    <t>Asheville</t>
  </si>
  <si>
    <t>288</t>
  </si>
  <si>
    <t>289</t>
  </si>
  <si>
    <t>Knoxville</t>
  </si>
  <si>
    <t>290</t>
  </si>
  <si>
    <t>Columbia</t>
  </si>
  <si>
    <t>291</t>
  </si>
  <si>
    <t>292</t>
  </si>
  <si>
    <t>293</t>
  </si>
  <si>
    <t>294</t>
  </si>
  <si>
    <t>295</t>
  </si>
  <si>
    <t>296</t>
  </si>
  <si>
    <t>297</t>
  </si>
  <si>
    <t>298</t>
  </si>
  <si>
    <t>299</t>
  </si>
  <si>
    <t>Savannah</t>
  </si>
  <si>
    <t>300</t>
  </si>
  <si>
    <t>Atlanta</t>
  </si>
  <si>
    <t>301</t>
  </si>
  <si>
    <t>302</t>
  </si>
  <si>
    <t>303</t>
  </si>
  <si>
    <t>304</t>
  </si>
  <si>
    <t>305</t>
  </si>
  <si>
    <t>306</t>
  </si>
  <si>
    <t>307</t>
  </si>
  <si>
    <t>Chattanooga</t>
  </si>
  <si>
    <t>308</t>
  </si>
  <si>
    <t>309</t>
  </si>
  <si>
    <t>310</t>
  </si>
  <si>
    <t>Macon</t>
  </si>
  <si>
    <t>311</t>
  </si>
  <si>
    <t>312</t>
  </si>
  <si>
    <t>313</t>
  </si>
  <si>
    <t>314</t>
  </si>
  <si>
    <t>315</t>
  </si>
  <si>
    <t>316</t>
  </si>
  <si>
    <t>Tallahassee</t>
  </si>
  <si>
    <t>FL</t>
  </si>
  <si>
    <t>317</t>
  </si>
  <si>
    <t>Columbus</t>
  </si>
  <si>
    <t>318</t>
  </si>
  <si>
    <t>319</t>
  </si>
  <si>
    <t>320</t>
  </si>
  <si>
    <t>Jacksonville</t>
  </si>
  <si>
    <t>321</t>
  </si>
  <si>
    <t>322</t>
  </si>
  <si>
    <t>323</t>
  </si>
  <si>
    <t>324</t>
  </si>
  <si>
    <t>325</t>
  </si>
  <si>
    <t>Mobile</t>
  </si>
  <si>
    <t>326</t>
  </si>
  <si>
    <t>327</t>
  </si>
  <si>
    <t>328</t>
  </si>
  <si>
    <t>Orlando</t>
  </si>
  <si>
    <t>329</t>
  </si>
  <si>
    <t>330</t>
  </si>
  <si>
    <t>331</t>
  </si>
  <si>
    <t>332</t>
  </si>
  <si>
    <t>333</t>
  </si>
  <si>
    <t>334</t>
  </si>
  <si>
    <t>West Palm Beach</t>
  </si>
  <si>
    <t>335</t>
  </si>
  <si>
    <t>336</t>
  </si>
  <si>
    <t>337</t>
  </si>
  <si>
    <t>338</t>
  </si>
  <si>
    <t>339</t>
  </si>
  <si>
    <t>342</t>
  </si>
  <si>
    <t>344</t>
  </si>
  <si>
    <t>346</t>
  </si>
  <si>
    <t>347</t>
  </si>
  <si>
    <t>349</t>
  </si>
  <si>
    <t>350</t>
  </si>
  <si>
    <t>Birmingham</t>
  </si>
  <si>
    <t>351</t>
  </si>
  <si>
    <t>352</t>
  </si>
  <si>
    <t>354</t>
  </si>
  <si>
    <t>355</t>
  </si>
  <si>
    <t>Huntsville</t>
  </si>
  <si>
    <t>356</t>
  </si>
  <si>
    <t>357</t>
  </si>
  <si>
    <t>Other</t>
  </si>
  <si>
    <t>Other Units</t>
  </si>
  <si>
    <t>Energy Consumption</t>
  </si>
  <si>
    <t>Location:</t>
  </si>
  <si>
    <t>358</t>
  </si>
  <si>
    <t>359</t>
  </si>
  <si>
    <t>360</t>
  </si>
  <si>
    <t>Montgomery</t>
  </si>
  <si>
    <t>361</t>
  </si>
  <si>
    <t>362</t>
  </si>
  <si>
    <t>363</t>
  </si>
  <si>
    <t>364</t>
  </si>
  <si>
    <t>365</t>
  </si>
  <si>
    <t>366</t>
  </si>
  <si>
    <t>367</t>
  </si>
  <si>
    <t>368</t>
  </si>
  <si>
    <t>369</t>
  </si>
  <si>
    <t>Jackson</t>
  </si>
  <si>
    <t>370</t>
  </si>
  <si>
    <t>Nashville</t>
  </si>
  <si>
    <t>371</t>
  </si>
  <si>
    <t>372</t>
  </si>
  <si>
    <t>373</t>
  </si>
  <si>
    <t>374</t>
  </si>
  <si>
    <t>376</t>
  </si>
  <si>
    <t>377</t>
  </si>
  <si>
    <t>378</t>
  </si>
  <si>
    <t>379</t>
  </si>
  <si>
    <t>380</t>
  </si>
  <si>
    <t>Memphis</t>
  </si>
  <si>
    <t>381</t>
  </si>
  <si>
    <t>382</t>
  </si>
  <si>
    <t>383</t>
  </si>
  <si>
    <t>384</t>
  </si>
  <si>
    <t>385</t>
  </si>
  <si>
    <t>386</t>
  </si>
  <si>
    <t>387</t>
  </si>
  <si>
    <t>388</t>
  </si>
  <si>
    <t>Tupelo</t>
  </si>
  <si>
    <t>389</t>
  </si>
  <si>
    <t>390</t>
  </si>
  <si>
    <t>391</t>
  </si>
  <si>
    <t>392</t>
  </si>
  <si>
    <t>393</t>
  </si>
  <si>
    <t>394</t>
  </si>
  <si>
    <t>395</t>
  </si>
  <si>
    <t>New Orleans</t>
  </si>
  <si>
    <t>396</t>
  </si>
  <si>
    <t>397</t>
  </si>
  <si>
    <t>400</t>
  </si>
  <si>
    <t>Louisville</t>
  </si>
  <si>
    <t>401</t>
  </si>
  <si>
    <t>402</t>
  </si>
  <si>
    <t>403</t>
  </si>
  <si>
    <t>457</t>
  </si>
  <si>
    <t>458</t>
  </si>
  <si>
    <t>460</t>
  </si>
  <si>
    <t>Indianapolis</t>
  </si>
  <si>
    <t>461</t>
  </si>
  <si>
    <t>462</t>
  </si>
  <si>
    <t>463</t>
  </si>
  <si>
    <t>South Bend</t>
  </si>
  <si>
    <t>464</t>
  </si>
  <si>
    <t>465</t>
  </si>
  <si>
    <t>466</t>
  </si>
  <si>
    <t>467</t>
  </si>
  <si>
    <t>468</t>
  </si>
  <si>
    <t>469</t>
  </si>
  <si>
    <t>470</t>
  </si>
  <si>
    <t>471</t>
  </si>
  <si>
    <t>472</t>
  </si>
  <si>
    <t>473</t>
  </si>
  <si>
    <t>474</t>
  </si>
  <si>
    <t>475</t>
  </si>
  <si>
    <t>476</t>
  </si>
  <si>
    <t>477</t>
  </si>
  <si>
    <t>478</t>
  </si>
  <si>
    <t>479</t>
  </si>
  <si>
    <t>480</t>
  </si>
  <si>
    <t>Detroit</t>
  </si>
  <si>
    <t>481</t>
  </si>
  <si>
    <t>482</t>
  </si>
  <si>
    <t>483</t>
  </si>
  <si>
    <t>484</t>
  </si>
  <si>
    <t>485</t>
  </si>
  <si>
    <t>486</t>
  </si>
  <si>
    <t>Lansing</t>
  </si>
  <si>
    <t>487</t>
  </si>
  <si>
    <t>488</t>
  </si>
  <si>
    <t>489</t>
  </si>
  <si>
    <t>490</t>
  </si>
  <si>
    <t>491</t>
  </si>
  <si>
    <t>492</t>
  </si>
  <si>
    <t>493</t>
  </si>
  <si>
    <t>Grand Rapids</t>
  </si>
  <si>
    <t>494</t>
  </si>
  <si>
    <t>495</t>
  </si>
  <si>
    <t>496</t>
  </si>
  <si>
    <t>497</t>
  </si>
  <si>
    <t>498</t>
  </si>
  <si>
    <t>499</t>
  </si>
  <si>
    <t>500</t>
  </si>
  <si>
    <t>IA</t>
  </si>
  <si>
    <t>Des Moines</t>
  </si>
  <si>
    <t>501</t>
  </si>
  <si>
    <t>502</t>
  </si>
  <si>
    <t>503</t>
  </si>
  <si>
    <t>504</t>
  </si>
  <si>
    <t>505</t>
  </si>
  <si>
    <t>Sioux City</t>
  </si>
  <si>
    <t>506</t>
  </si>
  <si>
    <t>507</t>
  </si>
  <si>
    <t>508</t>
  </si>
  <si>
    <t>510</t>
  </si>
  <si>
    <t>511</t>
  </si>
  <si>
    <t>512</t>
  </si>
  <si>
    <t>Sioux Falls</t>
  </si>
  <si>
    <t>SD</t>
  </si>
  <si>
    <t>513</t>
  </si>
  <si>
    <t>514</t>
  </si>
  <si>
    <t>515</t>
  </si>
  <si>
    <t>Omaha</t>
  </si>
  <si>
    <t>NE</t>
  </si>
  <si>
    <t>516</t>
  </si>
  <si>
    <t>520</t>
  </si>
  <si>
    <t>521</t>
  </si>
  <si>
    <t>522</t>
  </si>
  <si>
    <t>523</t>
  </si>
  <si>
    <t>524</t>
  </si>
  <si>
    <t>525</t>
  </si>
  <si>
    <t>526</t>
  </si>
  <si>
    <t>527</t>
  </si>
  <si>
    <t>528</t>
  </si>
  <si>
    <t>530</t>
  </si>
  <si>
    <t>Milwaukee</t>
  </si>
  <si>
    <t>531</t>
  </si>
  <si>
    <t>532</t>
  </si>
  <si>
    <t>533</t>
  </si>
  <si>
    <t>534</t>
  </si>
  <si>
    <t>535</t>
  </si>
  <si>
    <t>Madison</t>
  </si>
  <si>
    <t>536</t>
  </si>
  <si>
    <t>537</t>
  </si>
  <si>
    <t>538</t>
  </si>
  <si>
    <t>539</t>
  </si>
  <si>
    <t>540</t>
  </si>
  <si>
    <t>541</t>
  </si>
  <si>
    <t>Green Bay</t>
  </si>
  <si>
    <t>542</t>
  </si>
  <si>
    <t>543</t>
  </si>
  <si>
    <t>Units</t>
  </si>
  <si>
    <t>544</t>
  </si>
  <si>
    <t>545</t>
  </si>
  <si>
    <t>546</t>
  </si>
  <si>
    <t>547</t>
  </si>
  <si>
    <t>548</t>
  </si>
  <si>
    <t>549</t>
  </si>
  <si>
    <t>550</t>
  </si>
  <si>
    <t>551</t>
  </si>
  <si>
    <t>553</t>
  </si>
  <si>
    <t>554</t>
  </si>
  <si>
    <t>556</t>
  </si>
  <si>
    <t>Duluth</t>
  </si>
  <si>
    <t>557</t>
  </si>
  <si>
    <t>558</t>
  </si>
  <si>
    <t>559</t>
  </si>
  <si>
    <t>560</t>
  </si>
  <si>
    <t>561</t>
  </si>
  <si>
    <t>562</t>
  </si>
  <si>
    <t>563</t>
  </si>
  <si>
    <t>564</t>
  </si>
  <si>
    <t>565</t>
  </si>
  <si>
    <t>Fargo</t>
  </si>
  <si>
    <t>566</t>
  </si>
  <si>
    <t>567</t>
  </si>
  <si>
    <t>570</t>
  </si>
  <si>
    <t>571</t>
  </si>
  <si>
    <t>572</t>
  </si>
  <si>
    <t>573</t>
  </si>
  <si>
    <t>574</t>
  </si>
  <si>
    <t>575</t>
  </si>
  <si>
    <t>576</t>
  </si>
  <si>
    <t>Bismarck</t>
  </si>
  <si>
    <t>577</t>
  </si>
  <si>
    <t>580</t>
  </si>
  <si>
    <t>581</t>
  </si>
  <si>
    <t>582</t>
  </si>
  <si>
    <t>583</t>
  </si>
  <si>
    <t>584</t>
  </si>
  <si>
    <t>585</t>
  </si>
  <si>
    <t>586</t>
  </si>
  <si>
    <t>587</t>
  </si>
  <si>
    <t>588</t>
  </si>
  <si>
    <t>590</t>
  </si>
  <si>
    <t>MT</t>
  </si>
  <si>
    <t>Billings</t>
  </si>
  <si>
    <t>591</t>
  </si>
  <si>
    <t>592</t>
  </si>
  <si>
    <t>Great Falls</t>
  </si>
  <si>
    <t>593</t>
  </si>
  <si>
    <t>594</t>
  </si>
  <si>
    <t>595</t>
  </si>
  <si>
    <t>596</t>
  </si>
  <si>
    <t>Helena</t>
  </si>
  <si>
    <t>597</t>
  </si>
  <si>
    <t>598</t>
  </si>
  <si>
    <t>599</t>
  </si>
  <si>
    <t>600</t>
  </si>
  <si>
    <t>Rockford</t>
  </si>
  <si>
    <t>601</t>
  </si>
  <si>
    <t>602</t>
  </si>
  <si>
    <t>603</t>
  </si>
  <si>
    <t>604</t>
  </si>
  <si>
    <t>605</t>
  </si>
  <si>
    <t>606</t>
  </si>
  <si>
    <t>607</t>
  </si>
  <si>
    <t>609</t>
  </si>
  <si>
    <t>Peoria</t>
  </si>
  <si>
    <t>610</t>
  </si>
  <si>
    <t>611</t>
  </si>
  <si>
    <t>612</t>
  </si>
  <si>
    <t>613</t>
  </si>
  <si>
    <t>614</t>
  </si>
  <si>
    <t>615</t>
  </si>
  <si>
    <t>616</t>
  </si>
  <si>
    <t>617</t>
  </si>
  <si>
    <t>618</t>
  </si>
  <si>
    <t>619</t>
  </si>
  <si>
    <t>620</t>
  </si>
  <si>
    <t>683</t>
  </si>
  <si>
    <t>Lincoln</t>
  </si>
  <si>
    <t>684</t>
  </si>
  <si>
    <t>685</t>
  </si>
  <si>
    <t>686</t>
  </si>
  <si>
    <t>687</t>
  </si>
  <si>
    <t>688</t>
  </si>
  <si>
    <t>689</t>
  </si>
  <si>
    <t>690</t>
  </si>
  <si>
    <t>691</t>
  </si>
  <si>
    <t>North Platte</t>
  </si>
  <si>
    <t>692</t>
  </si>
  <si>
    <t>693</t>
  </si>
  <si>
    <t>700</t>
  </si>
  <si>
    <t>701</t>
  </si>
  <si>
    <t>703</t>
  </si>
  <si>
    <t>704</t>
  </si>
  <si>
    <t>Baton Rouge</t>
  </si>
  <si>
    <t>705</t>
  </si>
  <si>
    <t>706</t>
  </si>
  <si>
    <t>Lake Charles</t>
  </si>
  <si>
    <t>707</t>
  </si>
  <si>
    <t>708</t>
  </si>
  <si>
    <t>710</t>
  </si>
  <si>
    <t>711</t>
  </si>
  <si>
    <t>712</t>
  </si>
  <si>
    <t>713</t>
  </si>
  <si>
    <t>714</t>
  </si>
  <si>
    <t>716</t>
  </si>
  <si>
    <t>AR</t>
  </si>
  <si>
    <t>717</t>
  </si>
  <si>
    <t>Little Rock</t>
  </si>
  <si>
    <t>718</t>
  </si>
  <si>
    <t>719</t>
  </si>
  <si>
    <t>720</t>
  </si>
  <si>
    <t>721</t>
  </si>
  <si>
    <t>722</t>
  </si>
  <si>
    <t>723</t>
  </si>
  <si>
    <t>724</t>
  </si>
  <si>
    <t>725</t>
  </si>
  <si>
    <t>726</t>
  </si>
  <si>
    <t>Fort Smith</t>
  </si>
  <si>
    <t>Annual energy purchases or transfers for the "current" year (and optionally for a "reference" year, defined by user) for each energy source and fuel type. Annual is defined as a continuous 12-month period of data as defined by the user, such as a calendar year or fiscal year.</t>
  </si>
  <si>
    <t>Enter Month/Day/Year</t>
  </si>
  <si>
    <r>
      <t>GHG</t>
    </r>
    <r>
      <rPr>
        <sz val="10"/>
        <rFont val="Arial"/>
        <family val="0"/>
      </rPr>
      <t xml:space="preserve"> Savings (Kg CO</t>
    </r>
    <r>
      <rPr>
        <vertAlign val="subscript"/>
        <sz val="10"/>
        <rFont val="Arial"/>
        <family val="2"/>
      </rPr>
      <t>2</t>
    </r>
    <r>
      <rPr>
        <sz val="10"/>
        <rFont val="Arial"/>
        <family val="0"/>
      </rPr>
      <t>e)</t>
    </r>
  </si>
  <si>
    <t>Most recent year of data for the plant the user wishes to rate, or other year selected by the user for evaluation.</t>
  </si>
  <si>
    <r>
      <t>Share of total juice production in each of the following categories (in % calculated on gallons-produced basis).</t>
    </r>
    <r>
      <rPr>
        <sz val="14"/>
        <color indexed="10"/>
        <rFont val="Arial"/>
        <family val="2"/>
      </rPr>
      <t xml:space="preserve"> </t>
    </r>
  </si>
  <si>
    <t>Share of citrus product of total juice production (in % calculated on gallons-produced basis).  May not exceed 100%.</t>
  </si>
  <si>
    <t>Share of total juice production in each category (in % calculated on gallons-produced basis).  Total across these four categories may not exceed 100%, and may be less than 100%.</t>
  </si>
  <si>
    <t>Share of total material feedstock costs in each category (in % calculated on $ basis). Total across these two categories may not exceed 100%, and may be less than 100%.</t>
  </si>
  <si>
    <r>
      <t xml:space="preserve">100 SCFM compressed air x 0.2 kW/SCFM x 4800 hours (per year) = 96,000 kWh
</t>
    </r>
    <r>
      <rPr>
        <sz val="12"/>
        <rFont val="Arial"/>
        <family val="2"/>
      </rPr>
      <t>(SCFM is Standard Cubic Feet of air per Minute)</t>
    </r>
  </si>
  <si>
    <t>(Example for illustration only. Your factors and method will vary.)</t>
  </si>
  <si>
    <r>
      <t xml:space="preserve">10 million lbs steam (per year) x 1128 Btu/lb @ 150 psig / 85% boiler efficiency = 
13,271 MMBtu natural gas </t>
    </r>
    <r>
      <rPr>
        <sz val="14"/>
        <rFont val="Arial"/>
        <family val="2"/>
      </rPr>
      <t>(before adjusting for steam distribution losses)</t>
    </r>
  </si>
  <si>
    <t>727</t>
  </si>
  <si>
    <t>728</t>
  </si>
  <si>
    <t>729</t>
  </si>
  <si>
    <t>730</t>
  </si>
  <si>
    <t>731</t>
  </si>
  <si>
    <t>734</t>
  </si>
  <si>
    <t>735</t>
  </si>
  <si>
    <t>Wichita Falls</t>
  </si>
  <si>
    <t>736</t>
  </si>
  <si>
    <t>737</t>
  </si>
  <si>
    <t>738</t>
  </si>
  <si>
    <t>Amarillo</t>
  </si>
  <si>
    <t>739</t>
  </si>
  <si>
    <t>740</t>
  </si>
  <si>
    <t>741</t>
  </si>
  <si>
    <t>743</t>
  </si>
  <si>
    <t>744</t>
  </si>
  <si>
    <t>745</t>
  </si>
  <si>
    <t>746</t>
  </si>
  <si>
    <t>747</t>
  </si>
  <si>
    <t>748</t>
  </si>
  <si>
    <t>749</t>
  </si>
  <si>
    <t>750</t>
  </si>
  <si>
    <t>751</t>
  </si>
  <si>
    <t>752</t>
  </si>
  <si>
    <t>753</t>
  </si>
  <si>
    <t>754</t>
  </si>
  <si>
    <t>755</t>
  </si>
  <si>
    <t>756</t>
  </si>
  <si>
    <t>757</t>
  </si>
  <si>
    <t>758</t>
  </si>
  <si>
    <t>Waco</t>
  </si>
  <si>
    <t>759</t>
  </si>
  <si>
    <t>760</t>
  </si>
  <si>
    <t>761</t>
  </si>
  <si>
    <t>762</t>
  </si>
  <si>
    <t>763</t>
  </si>
  <si>
    <t>764</t>
  </si>
  <si>
    <t>Abilene</t>
  </si>
  <si>
    <t>765</t>
  </si>
  <si>
    <t>766</t>
  </si>
  <si>
    <t>767</t>
  </si>
  <si>
    <t>768</t>
  </si>
  <si>
    <t>769</t>
  </si>
  <si>
    <t>San Angelo</t>
  </si>
  <si>
    <t>770</t>
  </si>
  <si>
    <t>Houston</t>
  </si>
  <si>
    <t>771</t>
  </si>
  <si>
    <t>772</t>
  </si>
  <si>
    <t>773</t>
  </si>
  <si>
    <t>774</t>
  </si>
  <si>
    <t>775</t>
  </si>
  <si>
    <t>776</t>
  </si>
  <si>
    <t>Introduction</t>
  </si>
  <si>
    <t>Eligible Facilities &amp; Space Types</t>
  </si>
  <si>
    <t>Required Data</t>
  </si>
  <si>
    <t>Production:</t>
  </si>
  <si>
    <t>Definitions of Terms</t>
  </si>
  <si>
    <t>Current Plant &amp; Year:</t>
  </si>
  <si>
    <t>Reference Plant &amp; Year:</t>
  </si>
  <si>
    <t>Electricity:</t>
  </si>
  <si>
    <t>Annual Cost:</t>
  </si>
  <si>
    <t>Definitions of terms used in the results section</t>
  </si>
  <si>
    <t>Defined at the values associated with a plant operating at the 75th percentile.</t>
  </si>
  <si>
    <t>Average Plant:</t>
  </si>
  <si>
    <t>Defined at the values associated with a plant operating at the 50th percentile.</t>
  </si>
  <si>
    <t>About The EPI</t>
  </si>
  <si>
    <t>Onsite Emissions Factors are used to convert Site Energy values (in Mbtu) into greenhouse gas emissions</t>
  </si>
  <si>
    <t xml:space="preserve">Note that these factors are applied to the site in energy in MBtu, not kBtu. </t>
  </si>
  <si>
    <t xml:space="preserve">Note that these factors apply to fuel burned on site </t>
  </si>
  <si>
    <t>On Site Fuel Type</t>
  </si>
  <si>
    <t>Heat Content (HHV)</t>
  </si>
  <si>
    <t>HHV unit</t>
  </si>
  <si>
    <t>Carbon Content Coefficient (kg/Mbtu)</t>
  </si>
  <si>
    <t>Fraction Oxidized</t>
  </si>
  <si>
    <t>CO2 Content Coefficient (kg CO2/Mbtu)</t>
  </si>
  <si>
    <t>CH4 Content Coefficient (kg CH4/Mbtu)</t>
  </si>
  <si>
    <t>N20 Content Coefficient (kg N2O/Mbtu)</t>
  </si>
  <si>
    <t>CO2eq Content Coefficient (kg CO2eq/MBtu)</t>
  </si>
  <si>
    <t>(Btu/scf)</t>
  </si>
  <si>
    <t>Fuel Oil (No. 2)</t>
  </si>
  <si>
    <t>(MBtu/Barrel)</t>
  </si>
  <si>
    <t>Wood</t>
  </si>
  <si>
    <t>(MBtu/ton)</t>
  </si>
  <si>
    <t>Liquid Propane</t>
  </si>
  <si>
    <t>Fuel Oil (No. 1)</t>
  </si>
  <si>
    <t>Fuel Oil (No. 5 &amp; No. 6)</t>
  </si>
  <si>
    <t>Coal (anthracite)</t>
  </si>
  <si>
    <t>Coal (bituminous)</t>
  </si>
  <si>
    <t>Coke</t>
  </si>
  <si>
    <t>Fuel Oil (No. 4)</t>
  </si>
  <si>
    <t>Diesel</t>
  </si>
  <si>
    <t>References</t>
  </si>
  <si>
    <r>
      <t xml:space="preserve">Carbon content coefficients, heating values, and fractions oxidized from the </t>
    </r>
    <r>
      <rPr>
        <i/>
        <sz val="10"/>
        <rFont val="Arial"/>
        <family val="2"/>
      </rPr>
      <t>Inventory of U.S. Greenhouse Gas Emissions and Sinks: 1990–2005</t>
    </r>
    <r>
      <rPr>
        <sz val="10"/>
        <rFont val="Arial"/>
        <family val="2"/>
      </rPr>
      <t>, EPA430-R-07-002, U.S. EPA, Washington, DC, April 2007.  Coal numbers updated from 2006 IPCC.</t>
    </r>
  </si>
  <si>
    <r>
      <t xml:space="preserve">U.S. Environmental Protection Agency, Climate Leaders Program, </t>
    </r>
    <r>
      <rPr>
        <i/>
        <sz val="10"/>
        <rFont val="Arial"/>
        <family val="2"/>
      </rPr>
      <t>Direct Emissions from Stationary Combustion Sources</t>
    </r>
    <r>
      <rPr>
        <sz val="10"/>
        <rFont val="Arial"/>
        <family val="2"/>
      </rPr>
      <t>, May 2008.</t>
    </r>
  </si>
  <si>
    <t>http://www.epa.gov/climateleaders/documents/resources/stationarycombustionguidance.pdf</t>
  </si>
  <si>
    <t>Heat content data from Annual Energy Review (EIA) 2006</t>
  </si>
  <si>
    <t>These must be factors for site electricity.</t>
  </si>
  <si>
    <t>kg CO2/Mbtu</t>
  </si>
  <si>
    <t>kg CH4/Mbtu</t>
  </si>
  <si>
    <t>kg N2O/Mbtu</t>
  </si>
  <si>
    <t>kg CO2e/Mbtu</t>
  </si>
  <si>
    <t>National Average</t>
  </si>
  <si>
    <t>savings %</t>
  </si>
  <si>
    <t>Energy savings</t>
  </si>
  <si>
    <t>co2 savings</t>
  </si>
  <si>
    <t>OMB No. 2060-0347</t>
  </si>
  <si>
    <t>Energy Savings (MMBtu)</t>
  </si>
  <si>
    <t>Juice Processing Plant</t>
  </si>
  <si>
    <t>ZIP Code:</t>
  </si>
  <si>
    <t>A 5-digit U.S. Postal Service ZIP code used to assign the plant location.</t>
  </si>
  <si>
    <t>General plant location is based on the ZIP code entered by user. User should confirm location matches ZIP code.</t>
  </si>
  <si>
    <t>Current Plant</t>
  </si>
  <si>
    <t>Reference Plant</t>
  </si>
  <si>
    <t>Your Current Plant</t>
  </si>
  <si>
    <t>Your Reference Plant</t>
  </si>
  <si>
    <t>1000 gals</t>
  </si>
  <si>
    <t>The following information is required in order to use the EPI.</t>
  </si>
  <si>
    <t xml:space="preserve">Energy Data: </t>
  </si>
  <si>
    <t xml:space="preserve">Citrus (311421J111, 31142J231, 31142M111); Canned (311421J111, 311421J221, 311421J231, 311421J241, 311421J251, 311421J261, 311421JYWV,  311421A111, 311421A121, 311421AYWV); Fresh (311421M111, 311421M121, 311421MYWV); Concentrate (311421M131, 311421J271); Drink Ades (312111A111)  </t>
  </si>
  <si>
    <t>Product Mix:</t>
  </si>
  <si>
    <t>Share of Non-Juice:</t>
  </si>
  <si>
    <t>Definitions of terms used in the plant characteristics section</t>
  </si>
  <si>
    <t>Materials Mix:</t>
  </si>
  <si>
    <t>Product Mix Detail</t>
  </si>
  <si>
    <t>Non-Electric Energy Use:</t>
  </si>
  <si>
    <t>The source energy use per total production for the current, reference, average and efficient plant.  The first two ratios are directly based on input data, and the latter two are the projected normalized values for an efficient and average plant (see below) relative to the current plant performance.</t>
  </si>
  <si>
    <t>Efficient Plant:</t>
  </si>
  <si>
    <t>Non-Juice (% of total value)</t>
  </si>
  <si>
    <t xml:space="preserve">Total production of one or more of the following NAICS product classes (in 1,000 gallons) </t>
  </si>
  <si>
    <t>Total production of juice within one or more of the above NAICS product classes (in 1,000 gallons). Also, share of non-juice production at the plant (in % calculated on product value basis).</t>
  </si>
  <si>
    <t>Citrus Mix Detail</t>
  </si>
  <si>
    <t>Citrus Mix:</t>
  </si>
  <si>
    <t>Share of total production not covered by the NAICS product classes above (in % calculated on product value basis).</t>
  </si>
  <si>
    <t>For 12-month period ending</t>
  </si>
  <si>
    <t>Material Feedstock Cost</t>
  </si>
  <si>
    <t>Materials Feedstock Cost:</t>
  </si>
  <si>
    <t>Cost of total purchases of concentrate and/or pre-processed or frozen fruit. (NOTE: These may be zero, or some fraction that represents how much of the total material costs are pre-processed fruit)</t>
  </si>
  <si>
    <t>Enter Name</t>
  </si>
  <si>
    <t>Year</t>
  </si>
  <si>
    <t>311421J111 Canned orange juice, single strength   
311421J221 Canned apple juice, single strength   
311421J231 Canned grapefruit juice, single strength   
311421J241 Canned prune juice, single strength   
311421J251 Other canned whole fruit juices and mixtures of whole fruit juices
311421J261 Canned nectars, single strength       
311421JYWV Canned fruit juices, nectars, and concentrates, nsk  
311421A111 Canned tomato juice (including combinations containing 70 percent or more tomato juice)         
311421A121 Other canned vegetable juices    
311421AYWV Canned vegetable juices, nsk       
311421M111 Fresh orange juices and nectars, single strength  
311421M121 Other fresh juices and nectars, single strength 
311421MYWV Fresh fruit juices and nectars, single strength, nsk  
311421M131 Concentrated fruit juice (except for fountain use) 
311421J271 Fruit juices, concentrated, hot pack  
312111A111 Fruit drinks, cocktails, and ades, containing some real juice (with added sugar, citric acid, etc.)</t>
  </si>
  <si>
    <t>777</t>
  </si>
  <si>
    <t>778</t>
  </si>
  <si>
    <t>Austin</t>
  </si>
  <si>
    <t>779</t>
  </si>
  <si>
    <t>Corpus Christi</t>
  </si>
  <si>
    <t>780</t>
  </si>
  <si>
    <t>San Antonio</t>
  </si>
  <si>
    <t>781</t>
  </si>
  <si>
    <t>782</t>
  </si>
  <si>
    <t>783</t>
  </si>
  <si>
    <t>784</t>
  </si>
  <si>
    <t>785</t>
  </si>
  <si>
    <t>Brownsville</t>
  </si>
  <si>
    <t>786</t>
  </si>
  <si>
    <t>787</t>
  </si>
  <si>
    <t>788</t>
  </si>
  <si>
    <t>789</t>
  </si>
  <si>
    <t>790</t>
  </si>
  <si>
    <t>791</t>
  </si>
  <si>
    <t>792</t>
  </si>
  <si>
    <t>Lubbock</t>
  </si>
  <si>
    <t>793</t>
  </si>
  <si>
    <t>794</t>
  </si>
  <si>
    <t>795</t>
  </si>
  <si>
    <t>796</t>
  </si>
  <si>
    <t>797</t>
  </si>
  <si>
    <t>798</t>
  </si>
  <si>
    <t>El Paso</t>
  </si>
  <si>
    <t>799</t>
  </si>
  <si>
    <t>800</t>
  </si>
  <si>
    <t>CO</t>
  </si>
  <si>
    <t>Denver</t>
  </si>
  <si>
    <t>801</t>
  </si>
  <si>
    <t>802</t>
  </si>
  <si>
    <t>803</t>
  </si>
  <si>
    <t>804</t>
  </si>
  <si>
    <t>805</t>
  </si>
  <si>
    <t>806</t>
  </si>
  <si>
    <t>807</t>
  </si>
  <si>
    <t>Colorado Springs</t>
  </si>
  <si>
    <t>808</t>
  </si>
  <si>
    <t>809</t>
  </si>
  <si>
    <t>810</t>
  </si>
  <si>
    <t>Pueblo</t>
  </si>
  <si>
    <t>811</t>
  </si>
  <si>
    <t>812</t>
  </si>
  <si>
    <t>813</t>
  </si>
  <si>
    <t>Grand Junction</t>
  </si>
  <si>
    <t>------------------------------------------------------------------------------</t>
  </si>
  <si>
    <t>-------------+----------------------------------------------------------------</t>
  </si>
  <si>
    <t>Total production</t>
  </si>
  <si>
    <t>License Number:</t>
  </si>
  <si>
    <t>MMBtu</t>
  </si>
  <si>
    <t>814</t>
  </si>
  <si>
    <t>815</t>
  </si>
  <si>
    <t>816</t>
  </si>
  <si>
    <t>820</t>
  </si>
  <si>
    <t>WY</t>
  </si>
  <si>
    <t>Cheyenne</t>
  </si>
  <si>
    <t>821</t>
  </si>
  <si>
    <t>822</t>
  </si>
  <si>
    <t>823</t>
  </si>
  <si>
    <t>824</t>
  </si>
  <si>
    <t>Casper</t>
  </si>
  <si>
    <t>825</t>
  </si>
  <si>
    <t>826</t>
  </si>
  <si>
    <t>827</t>
  </si>
  <si>
    <t>828</t>
  </si>
  <si>
    <t>829</t>
  </si>
  <si>
    <t>830</t>
  </si>
  <si>
    <t>831</t>
  </si>
  <si>
    <t>832</t>
  </si>
  <si>
    <t>ID</t>
  </si>
  <si>
    <t>Pocatello</t>
  </si>
  <si>
    <t>833</t>
  </si>
  <si>
    <t>834</t>
  </si>
  <si>
    <t>835</t>
  </si>
  <si>
    <t>Spokane</t>
  </si>
  <si>
    <t>836</t>
  </si>
  <si>
    <t>Boise</t>
  </si>
  <si>
    <t>837</t>
  </si>
  <si>
    <t>838</t>
  </si>
  <si>
    <t>840</t>
  </si>
  <si>
    <t>UT</t>
  </si>
  <si>
    <t>Salt Lake City</t>
  </si>
  <si>
    <t>841</t>
  </si>
  <si>
    <t>843</t>
  </si>
  <si>
    <t>844</t>
  </si>
  <si>
    <t>845</t>
  </si>
  <si>
    <t>846</t>
  </si>
  <si>
    <t>847</t>
  </si>
  <si>
    <t>850</t>
  </si>
  <si>
    <t>AZ</t>
  </si>
  <si>
    <t>Phoenix</t>
  </si>
  <si>
    <t>851</t>
  </si>
  <si>
    <t>852</t>
  </si>
  <si>
    <t>Tucson</t>
  </si>
  <si>
    <t>853</t>
  </si>
  <si>
    <t>855</t>
  </si>
  <si>
    <t>856</t>
  </si>
  <si>
    <t>857</t>
  </si>
  <si>
    <t>859</t>
  </si>
  <si>
    <t>Albuquerque</t>
  </si>
  <si>
    <t>NM</t>
  </si>
  <si>
    <t>860</t>
  </si>
  <si>
    <t>Flagstaff</t>
  </si>
  <si>
    <t>863</t>
  </si>
  <si>
    <t>864</t>
  </si>
  <si>
    <t>Las Vegas</t>
  </si>
  <si>
    <t>NV</t>
  </si>
  <si>
    <t>865</t>
  </si>
  <si>
    <t>870</t>
  </si>
  <si>
    <t>871</t>
  </si>
  <si>
    <t>872</t>
  </si>
  <si>
    <t>873</t>
  </si>
  <si>
    <t>874</t>
  </si>
  <si>
    <t>875</t>
  </si>
  <si>
    <t>Santa Fe</t>
  </si>
  <si>
    <t>877</t>
  </si>
  <si>
    <t>878</t>
  </si>
  <si>
    <t>879</t>
  </si>
  <si>
    <t>880</t>
  </si>
  <si>
    <t>881</t>
  </si>
  <si>
    <t>882</t>
  </si>
  <si>
    <t>883</t>
  </si>
  <si>
    <t>884</t>
  </si>
  <si>
    <t>890</t>
  </si>
  <si>
    <t>891</t>
  </si>
  <si>
    <t>893</t>
  </si>
  <si>
    <t>982</t>
  </si>
  <si>
    <t>983</t>
  </si>
  <si>
    <t>984</t>
  </si>
  <si>
    <t>985</t>
  </si>
  <si>
    <t>986</t>
  </si>
  <si>
    <t>988</t>
  </si>
  <si>
    <t>989</t>
  </si>
  <si>
    <t>990</t>
  </si>
  <si>
    <t>991</t>
  </si>
  <si>
    <t>992</t>
  </si>
  <si>
    <t>993</t>
  </si>
  <si>
    <t>994</t>
  </si>
  <si>
    <t>995</t>
  </si>
  <si>
    <t>AK</t>
  </si>
  <si>
    <t>Anchorage</t>
  </si>
  <si>
    <t>996</t>
  </si>
  <si>
    <t>997</t>
  </si>
  <si>
    <t>Fairbanks</t>
  </si>
  <si>
    <t>998</t>
  </si>
  <si>
    <t>Juneau</t>
  </si>
  <si>
    <t>999</t>
  </si>
  <si>
    <t>Residual Oil</t>
  </si>
  <si>
    <t>Distillate Oil</t>
  </si>
  <si>
    <t>Distillate (#2) Oil</t>
  </si>
  <si>
    <t>Residual (#6) Oil</t>
  </si>
  <si>
    <t>Dist Oil</t>
  </si>
  <si>
    <t>Resid Oil</t>
  </si>
  <si>
    <t>Plant Characteristics</t>
  </si>
  <si>
    <t>Electricity</t>
  </si>
  <si>
    <t>Thousand Gal.</t>
  </si>
  <si>
    <t>Gas</t>
  </si>
  <si>
    <t>Coal</t>
  </si>
  <si>
    <t>Select Units</t>
  </si>
  <si>
    <t>Results</t>
  </si>
  <si>
    <t>Elec. Units</t>
  </si>
  <si>
    <t>Gas Units</t>
  </si>
  <si>
    <t>Coal Units</t>
  </si>
  <si>
    <t>Site</t>
  </si>
  <si>
    <t>MCF</t>
  </si>
  <si>
    <t>Total</t>
  </si>
  <si>
    <t>% Source</t>
  </si>
  <si>
    <t>Annual Energy Cost ($/year)</t>
  </si>
  <si>
    <t>Therms</t>
  </si>
  <si>
    <t>kBtu</t>
  </si>
  <si>
    <t>Gallons</t>
  </si>
  <si>
    <t>Newark</t>
  </si>
  <si>
    <t>DE</t>
  </si>
  <si>
    <t>IL</t>
  </si>
  <si>
    <t>MI</t>
  </si>
  <si>
    <t>MO</t>
  </si>
  <si>
    <t>OH</t>
  </si>
  <si>
    <t>AL</t>
  </si>
  <si>
    <t>GA</t>
  </si>
  <si>
    <t>Chicago</t>
  </si>
  <si>
    <t>KY</t>
  </si>
  <si>
    <t>MN</t>
  </si>
  <si>
    <t>NJ</t>
  </si>
  <si>
    <t>Norfolk</t>
  </si>
  <si>
    <t>VA</t>
  </si>
  <si>
    <t>Wilmington</t>
  </si>
  <si>
    <t>Fort Wayne</t>
  </si>
  <si>
    <t>IN</t>
  </si>
  <si>
    <t>KS</t>
  </si>
  <si>
    <t>Bowling Green</t>
  </si>
  <si>
    <t>Shreveport</t>
  </si>
  <si>
    <t>LA</t>
  </si>
  <si>
    <t>Baltimore</t>
  </si>
  <si>
    <t>MD</t>
  </si>
  <si>
    <t>Flint</t>
  </si>
  <si>
    <t>NY</t>
  </si>
  <si>
    <t>Oklahoma City</t>
  </si>
  <si>
    <t>OK</t>
  </si>
  <si>
    <t>Arlington</t>
  </si>
  <si>
    <t>TX</t>
  </si>
  <si>
    <t>WI</t>
  </si>
  <si>
    <t>SC</t>
  </si>
  <si>
    <t>Marysville</t>
  </si>
  <si>
    <t>TN</t>
  </si>
  <si>
    <t>CA</t>
  </si>
  <si>
    <t>Lafayette</t>
  </si>
  <si>
    <t>Cleveland</t>
  </si>
  <si>
    <t>NC</t>
  </si>
  <si>
    <t>Jamestown</t>
  </si>
  <si>
    <t>Portland</t>
  </si>
  <si>
    <t>OR</t>
  </si>
  <si>
    <t>PA</t>
  </si>
  <si>
    <t>ND</t>
  </si>
  <si>
    <t>Springfield</t>
  </si>
  <si>
    <t>Tulsa</t>
  </si>
  <si>
    <t>WA</t>
  </si>
  <si>
    <t>Seattle</t>
  </si>
  <si>
    <t>MS</t>
  </si>
  <si>
    <t>Source</t>
  </si>
  <si>
    <t>actual</t>
  </si>
  <si>
    <t>zip_code</t>
  </si>
  <si>
    <t>zip_city</t>
  </si>
  <si>
    <t>zip_state</t>
  </si>
  <si>
    <t>5-Digit</t>
  </si>
  <si>
    <t>3-Digit</t>
  </si>
  <si>
    <t>009</t>
  </si>
  <si>
    <t>San Juan</t>
  </si>
  <si>
    <t>PR</t>
  </si>
  <si>
    <t>010</t>
  </si>
  <si>
    <t>MA</t>
  </si>
  <si>
    <t>CT</t>
  </si>
  <si>
    <t>011</t>
  </si>
  <si>
    <t>012</t>
  </si>
  <si>
    <t>Pittsfield</t>
  </si>
  <si>
    <t>Albany</t>
  </si>
  <si>
    <t>013</t>
  </si>
  <si>
    <t>Greenfield</t>
  </si>
  <si>
    <t>Reno</t>
  </si>
  <si>
    <t>894</t>
  </si>
  <si>
    <t>895</t>
  </si>
  <si>
    <t>896</t>
  </si>
  <si>
    <t>897</t>
  </si>
  <si>
    <t>898</t>
  </si>
  <si>
    <t>900</t>
  </si>
  <si>
    <t>Los Angeles</t>
  </si>
  <si>
    <t>901</t>
  </si>
  <si>
    <t>902</t>
  </si>
  <si>
    <t>903</t>
  </si>
  <si>
    <t>904</t>
  </si>
  <si>
    <t>905</t>
  </si>
  <si>
    <t>906</t>
  </si>
  <si>
    <t>907</t>
  </si>
  <si>
    <t>908</t>
  </si>
  <si>
    <t>910</t>
  </si>
  <si>
    <t>911</t>
  </si>
  <si>
    <t>912</t>
  </si>
  <si>
    <t>913</t>
  </si>
  <si>
    <t>914</t>
  </si>
  <si>
    <t>915</t>
  </si>
  <si>
    <t>916</t>
  </si>
  <si>
    <t>917</t>
  </si>
  <si>
    <t>918</t>
  </si>
  <si>
    <t>919</t>
  </si>
  <si>
    <t>San Diego</t>
  </si>
  <si>
    <t>920</t>
  </si>
  <si>
    <t>921</t>
  </si>
  <si>
    <t>922</t>
  </si>
  <si>
    <t>923</t>
  </si>
  <si>
    <t>924</t>
  </si>
  <si>
    <t>925</t>
  </si>
  <si>
    <t>926</t>
  </si>
  <si>
    <t>927</t>
  </si>
  <si>
    <t>928</t>
  </si>
  <si>
    <t>930</t>
  </si>
  <si>
    <t>931</t>
  </si>
  <si>
    <t>932</t>
  </si>
  <si>
    <t>Fresno</t>
  </si>
  <si>
    <t>933</t>
  </si>
  <si>
    <t>934</t>
  </si>
  <si>
    <t>935</t>
  </si>
  <si>
    <t>936</t>
  </si>
  <si>
    <t>937</t>
  </si>
  <si>
    <t>939</t>
  </si>
  <si>
    <t>San Francisco</t>
  </si>
  <si>
    <t>940</t>
  </si>
  <si>
    <t>941</t>
  </si>
  <si>
    <t>942</t>
  </si>
  <si>
    <t>Sacramento</t>
  </si>
  <si>
    <t>943</t>
  </si>
  <si>
    <t>San Jose</t>
  </si>
  <si>
    <t>944</t>
  </si>
  <si>
    <t>945</t>
  </si>
  <si>
    <t>946</t>
  </si>
  <si>
    <t>947</t>
  </si>
  <si>
    <t>948</t>
  </si>
  <si>
    <t>949</t>
  </si>
  <si>
    <t>950</t>
  </si>
  <si>
    <t>951</t>
  </si>
  <si>
    <t>952</t>
  </si>
  <si>
    <t>953</t>
  </si>
  <si>
    <t>954</t>
  </si>
  <si>
    <t>955</t>
  </si>
  <si>
    <t>Medford</t>
  </si>
  <si>
    <t>956</t>
  </si>
  <si>
    <t>957</t>
  </si>
  <si>
    <t>958</t>
  </si>
  <si>
    <t>959</t>
  </si>
  <si>
    <t>960</t>
  </si>
  <si>
    <t>961</t>
  </si>
  <si>
    <t>967</t>
  </si>
  <si>
    <t>HI</t>
  </si>
  <si>
    <t>Honolulu</t>
  </si>
  <si>
    <t>968</t>
  </si>
  <si>
    <t>PC</t>
  </si>
  <si>
    <t>970</t>
  </si>
  <si>
    <t>Salem</t>
  </si>
  <si>
    <t>971</t>
  </si>
  <si>
    <t>972</t>
  </si>
  <si>
    <t>973</t>
  </si>
  <si>
    <t>974</t>
  </si>
  <si>
    <t>Eugene</t>
  </si>
  <si>
    <t>975</t>
  </si>
  <si>
    <t>976</t>
  </si>
  <si>
    <t>977</t>
  </si>
  <si>
    <t>Yakima</t>
  </si>
  <si>
    <t>978</t>
  </si>
  <si>
    <t>979</t>
  </si>
  <si>
    <t>980</t>
  </si>
  <si>
    <t>981</t>
  </si>
  <si>
    <t>Coefficient</t>
  </si>
  <si>
    <t>Factor</t>
  </si>
  <si>
    <t>For 12-month period ending:</t>
  </si>
  <si>
    <t>Distribution of EPI Scores versus Energy Usage</t>
  </si>
  <si>
    <t>Distribution of EPI Scores v. Energy Usage</t>
  </si>
  <si>
    <t>EPITool Input</t>
  </si>
  <si>
    <t>User Input - Energy Usage</t>
  </si>
  <si>
    <t>User Reported  Energy Usage</t>
  </si>
  <si>
    <t>EPI Score</t>
  </si>
  <si>
    <t>Adjusted</t>
  </si>
  <si>
    <t>Philadelphia</t>
  </si>
  <si>
    <t>081</t>
  </si>
  <si>
    <t>Camden</t>
  </si>
  <si>
    <t>082</t>
  </si>
  <si>
    <t>South Jersey</t>
  </si>
  <si>
    <t>Atlantic City</t>
  </si>
  <si>
    <t>083</t>
  </si>
  <si>
    <t>084</t>
  </si>
  <si>
    <t>085</t>
  </si>
  <si>
    <t>Trenton</t>
  </si>
  <si>
    <t>086</t>
  </si>
  <si>
    <t>087</t>
  </si>
  <si>
    <t>Lakewood</t>
  </si>
  <si>
    <t>088</t>
  </si>
  <si>
    <t>New Brunswick</t>
  </si>
  <si>
    <t>089</t>
  </si>
  <si>
    <t>100</t>
  </si>
  <si>
    <t>New York</t>
  </si>
  <si>
    <t>101</t>
  </si>
  <si>
    <t>102</t>
  </si>
  <si>
    <t>103</t>
  </si>
  <si>
    <t>Staten Island</t>
  </si>
  <si>
    <t>104</t>
  </si>
  <si>
    <t>Bronx</t>
  </si>
  <si>
    <t>105</t>
  </si>
  <si>
    <t>Westchester</t>
  </si>
  <si>
    <t>106</t>
  </si>
  <si>
    <t>White Plains</t>
  </si>
  <si>
    <t>107</t>
  </si>
  <si>
    <t>Yonkers</t>
  </si>
  <si>
    <t>108</t>
  </si>
  <si>
    <t>New Rochelle</t>
  </si>
  <si>
    <t>109</t>
  </si>
  <si>
    <t>Suffern</t>
  </si>
  <si>
    <t>110</t>
  </si>
  <si>
    <t>Great Neck</t>
  </si>
  <si>
    <t>FACTORS IN CALCULATING ENERGY USAGE</t>
  </si>
  <si>
    <t>Roanoke</t>
  </si>
  <si>
    <t>241</t>
  </si>
  <si>
    <t>242</t>
  </si>
  <si>
    <t>Wellsboro</t>
  </si>
  <si>
    <t>Chambersburg</t>
  </si>
  <si>
    <t>York</t>
  </si>
  <si>
    <t>Lancaster</t>
  </si>
  <si>
    <t>Williamsport</t>
  </si>
  <si>
    <t>Sunbury</t>
  </si>
  <si>
    <t>Pottsville</t>
  </si>
  <si>
    <t>Hazleton</t>
  </si>
  <si>
    <t>Stroudsburg</t>
  </si>
  <si>
    <t>Scranton</t>
  </si>
  <si>
    <t>Montrose</t>
  </si>
  <si>
    <t>Doylestown</t>
  </si>
  <si>
    <t>Southeastern</t>
  </si>
  <si>
    <t>Reading</t>
  </si>
  <si>
    <t>Waldorf</t>
  </si>
  <si>
    <t>Laurel</t>
  </si>
  <si>
    <t>Rockville</t>
  </si>
  <si>
    <t>Silver Spring</t>
  </si>
  <si>
    <t>Annapolis</t>
  </si>
  <si>
    <t>Cumberland</t>
  </si>
  <si>
    <t>Easton</t>
  </si>
  <si>
    <t>Frederick</t>
  </si>
  <si>
    <t>Salisbury</t>
  </si>
  <si>
    <t>Elkton</t>
  </si>
  <si>
    <t>Northern VA</t>
  </si>
  <si>
    <t>Alexandria</t>
  </si>
  <si>
    <t>Boston</t>
  </si>
  <si>
    <t>014</t>
  </si>
  <si>
    <t>Worcester</t>
  </si>
  <si>
    <t>015</t>
  </si>
  <si>
    <t>016</t>
  </si>
  <si>
    <t>017</t>
  </si>
  <si>
    <t>Framingham</t>
  </si>
  <si>
    <t>018</t>
  </si>
  <si>
    <t>Woburn</t>
  </si>
  <si>
    <t>019</t>
  </si>
  <si>
    <t>Lynn</t>
  </si>
  <si>
    <t>020</t>
  </si>
  <si>
    <t>021</t>
  </si>
  <si>
    <t>022</t>
  </si>
  <si>
    <t>023</t>
  </si>
  <si>
    <t>Brockton</t>
  </si>
  <si>
    <t>RI</t>
  </si>
  <si>
    <t>024</t>
  </si>
  <si>
    <t>025</t>
  </si>
  <si>
    <t>Buzzards Bay</t>
  </si>
  <si>
    <t>026</t>
  </si>
  <si>
    <t>Hyannis</t>
  </si>
  <si>
    <t>027</t>
  </si>
  <si>
    <t>New Bedford</t>
  </si>
  <si>
    <t>028</t>
  </si>
  <si>
    <t>Providence</t>
  </si>
  <si>
    <t>029</t>
  </si>
  <si>
    <t>030</t>
  </si>
  <si>
    <t>Manchester</t>
  </si>
  <si>
    <t>NH</t>
  </si>
  <si>
    <t>Concord</t>
  </si>
  <si>
    <t>031</t>
  </si>
  <si>
    <t>032</t>
  </si>
  <si>
    <t>033</t>
  </si>
  <si>
    <t>034</t>
  </si>
  <si>
    <t>Keene</t>
  </si>
  <si>
    <t>035</t>
  </si>
  <si>
    <t>Littleton</t>
  </si>
  <si>
    <t>Burlington</t>
  </si>
  <si>
    <t>VT</t>
  </si>
  <si>
    <t>036</t>
  </si>
  <si>
    <t>Acworth</t>
  </si>
  <si>
    <t>037</t>
  </si>
  <si>
    <t>Claremont</t>
  </si>
  <si>
    <t>038</t>
  </si>
  <si>
    <t>Portsmouth</t>
  </si>
  <si>
    <t>ME</t>
  </si>
  <si>
    <t>039</t>
  </si>
  <si>
    <t>Kittery</t>
  </si>
  <si>
    <t>040</t>
  </si>
  <si>
    <t>041</t>
  </si>
  <si>
    <t>042</t>
  </si>
  <si>
    <t>Auburn</t>
  </si>
  <si>
    <t>043</t>
  </si>
  <si>
    <t>Augusta</t>
  </si>
  <si>
    <t>044</t>
  </si>
  <si>
    <t>Bangor</t>
  </si>
  <si>
    <t>045</t>
  </si>
  <si>
    <t>Bath</t>
  </si>
  <si>
    <t>046</t>
  </si>
  <si>
    <t>Ellsworth</t>
  </si>
  <si>
    <t>047</t>
  </si>
  <si>
    <t>Caribou</t>
  </si>
  <si>
    <t>048</t>
  </si>
  <si>
    <t>Rockland</t>
  </si>
  <si>
    <t>049</t>
  </si>
  <si>
    <t>Waterville</t>
  </si>
  <si>
    <t>050</t>
  </si>
  <si>
    <t>White River Junct.</t>
  </si>
  <si>
    <t>051</t>
  </si>
  <si>
    <t>Bellows Falls</t>
  </si>
  <si>
    <t>052</t>
  </si>
  <si>
    <t>Bennington</t>
  </si>
  <si>
    <t>053</t>
  </si>
  <si>
    <t>Brattleboro</t>
  </si>
  <si>
    <t>054</t>
  </si>
  <si>
    <t>056</t>
  </si>
  <si>
    <t>Montpelier</t>
  </si>
  <si>
    <t>057</t>
  </si>
  <si>
    <t>Rutland</t>
  </si>
  <si>
    <t>058</t>
  </si>
  <si>
    <t>St. Johnsbury</t>
  </si>
  <si>
    <t>059</t>
  </si>
  <si>
    <t>Canaan</t>
  </si>
  <si>
    <t>060</t>
  </si>
  <si>
    <t>Hartford</t>
  </si>
  <si>
    <t>061</t>
  </si>
  <si>
    <t>062</t>
  </si>
  <si>
    <t>Willimantic</t>
  </si>
  <si>
    <t>063</t>
  </si>
  <si>
    <t>New London</t>
  </si>
  <si>
    <t>064</t>
  </si>
  <si>
    <t>New Haven</t>
  </si>
  <si>
    <t>065</t>
  </si>
  <si>
    <t>066</t>
  </si>
  <si>
    <t>Bridgeport</t>
  </si>
  <si>
    <t>067</t>
  </si>
  <si>
    <t>Waterbury</t>
  </si>
  <si>
    <t>068</t>
  </si>
  <si>
    <t>Stamford</t>
  </si>
  <si>
    <t>069</t>
  </si>
  <si>
    <t>070</t>
  </si>
  <si>
    <t>071</t>
  </si>
  <si>
    <t>072</t>
  </si>
  <si>
    <t>Elizabeth</t>
  </si>
  <si>
    <t>073</t>
  </si>
  <si>
    <t>Jersey City</t>
  </si>
  <si>
    <t>074</t>
  </si>
  <si>
    <t>Paterson</t>
  </si>
  <si>
    <t>075</t>
  </si>
  <si>
    <t>--------</t>
  </si>
  <si>
    <t>076</t>
  </si>
  <si>
    <t>Hackensack</t>
  </si>
  <si>
    <t>077</t>
  </si>
  <si>
    <t>Red Bank</t>
  </si>
  <si>
    <t>078</t>
  </si>
  <si>
    <t>Dover</t>
  </si>
  <si>
    <t>Allentown</t>
  </si>
  <si>
    <t>079</t>
  </si>
  <si>
    <t>Summit</t>
  </si>
  <si>
    <t>080</t>
  </si>
  <si>
    <t>Cherry Hill</t>
  </si>
  <si>
    <t>Corporate Energy Manager Contact</t>
  </si>
  <si>
    <t>Owner's Name</t>
  </si>
  <si>
    <t>Contact Name</t>
  </si>
  <si>
    <t>Street Address</t>
  </si>
  <si>
    <t>Email Address</t>
  </si>
  <si>
    <t>Address 2</t>
  </si>
  <si>
    <t>Phone Number</t>
  </si>
  <si>
    <t>City, State</t>
  </si>
  <si>
    <t>ZIP</t>
  </si>
  <si>
    <t>Professional Verification</t>
  </si>
  <si>
    <t>Professional Engineer Name</t>
  </si>
  <si>
    <t>Address</t>
  </si>
  <si>
    <t>City, State  ZIP</t>
  </si>
  <si>
    <t>Phone Number:</t>
  </si>
  <si>
    <t>Licensing State:</t>
  </si>
  <si>
    <t>Professional Engineer Stamp</t>
  </si>
  <si>
    <t>EPI Verification</t>
  </si>
  <si>
    <t>111</t>
  </si>
  <si>
    <t>Queens</t>
  </si>
  <si>
    <t>112</t>
  </si>
  <si>
    <t>Brooklyn</t>
  </si>
  <si>
    <t>113</t>
  </si>
  <si>
    <t>Flushing</t>
  </si>
  <si>
    <t>114</t>
  </si>
  <si>
    <t>Jamaica</t>
  </si>
  <si>
    <t>115</t>
  </si>
  <si>
    <t>Minneola</t>
  </si>
  <si>
    <t>116</t>
  </si>
  <si>
    <t>Far Rockaway</t>
  </si>
  <si>
    <t>117</t>
  </si>
  <si>
    <t>Hicksville</t>
  </si>
  <si>
    <t>118</t>
  </si>
  <si>
    <t>119</t>
  </si>
  <si>
    <t>Riverhead</t>
  </si>
  <si>
    <t>120</t>
  </si>
  <si>
    <t>121</t>
  </si>
  <si>
    <t>122</t>
  </si>
  <si>
    <t>123</t>
  </si>
  <si>
    <t>Schenectady</t>
  </si>
  <si>
    <t>124</t>
  </si>
  <si>
    <t>Kingston</t>
  </si>
  <si>
    <t xml:space="preserve">Canned &amp; Bottled </t>
  </si>
  <si>
    <t>125</t>
  </si>
  <si>
    <t>Poughkeepsie</t>
  </si>
  <si>
    <t>126</t>
  </si>
  <si>
    <t>127</t>
  </si>
  <si>
    <t>Monticello</t>
  </si>
  <si>
    <t>Wilkes-Barre</t>
  </si>
  <si>
    <t>128</t>
  </si>
  <si>
    <t>Glens Falls</t>
  </si>
  <si>
    <t>129</t>
  </si>
  <si>
    <t>Plattsburgh</t>
  </si>
  <si>
    <t>130</t>
  </si>
  <si>
    <t>Syracuse</t>
  </si>
  <si>
    <t>131</t>
  </si>
  <si>
    <t>132</t>
  </si>
  <si>
    <t>133</t>
  </si>
  <si>
    <t>Utica</t>
  </si>
  <si>
    <t>134</t>
  </si>
  <si>
    <t>135</t>
  </si>
  <si>
    <t>136</t>
  </si>
  <si>
    <t>Watertown</t>
  </si>
  <si>
    <t>137</t>
  </si>
  <si>
    <t>Binghamton</t>
  </si>
  <si>
    <t>138</t>
  </si>
  <si>
    <t>139</t>
  </si>
  <si>
    <t>140</t>
  </si>
  <si>
    <t>Buffalo</t>
  </si>
  <si>
    <t>Erie</t>
  </si>
  <si>
    <t>141</t>
  </si>
  <si>
    <t>Rochester</t>
  </si>
  <si>
    <t>142</t>
  </si>
  <si>
    <t>143</t>
  </si>
  <si>
    <t>Niagara Falls</t>
  </si>
  <si>
    <t>144</t>
  </si>
  <si>
    <t>145</t>
  </si>
  <si>
    <t>146</t>
  </si>
  <si>
    <t>147</t>
  </si>
  <si>
    <t>148</t>
  </si>
  <si>
    <t>Ithaca</t>
  </si>
  <si>
    <t>149</t>
  </si>
  <si>
    <t>Elmira</t>
  </si>
  <si>
    <t>150</t>
  </si>
  <si>
    <t>Pittsburgh</t>
  </si>
  <si>
    <t>151</t>
  </si>
  <si>
    <t>152</t>
  </si>
  <si>
    <t>153</t>
  </si>
  <si>
    <t>Washington</t>
  </si>
  <si>
    <t>154</t>
  </si>
  <si>
    <t>Uniontown</t>
  </si>
  <si>
    <t>155</t>
  </si>
  <si>
    <t>Somerset</t>
  </si>
  <si>
    <t>156</t>
  </si>
  <si>
    <t>Greensburg</t>
  </si>
  <si>
    <t>157</t>
  </si>
  <si>
    <t>Indiana</t>
  </si>
  <si>
    <t>158</t>
  </si>
  <si>
    <t>Du Bois</t>
  </si>
  <si>
    <t>159</t>
  </si>
  <si>
    <t>Johnstown</t>
  </si>
  <si>
    <t>160</t>
  </si>
  <si>
    <t>Butler</t>
  </si>
  <si>
    <t>Youngstown</t>
  </si>
  <si>
    <t>161</t>
  </si>
  <si>
    <t>New Castle</t>
  </si>
  <si>
    <t>162</t>
  </si>
  <si>
    <t>Kittanning</t>
  </si>
  <si>
    <t>163</t>
  </si>
  <si>
    <t>Oil City</t>
  </si>
  <si>
    <t>164</t>
  </si>
  <si>
    <t>165</t>
  </si>
  <si>
    <t>166</t>
  </si>
  <si>
    <t>Altoona</t>
  </si>
  <si>
    <t>167</t>
  </si>
  <si>
    <t>Bradford</t>
  </si>
  <si>
    <t>168</t>
  </si>
  <si>
    <t>State College</t>
  </si>
  <si>
    <t>Harrisburg</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</si>
  <si>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</si>
  <si>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</si>
  <si>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</si>
  <si>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</si>
  <si>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</si>
  <si>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</si>
  <si>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</si>
  <si>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</si>
  <si>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</si>
  <si>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</si>
  <si>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</si>
  <si>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</si>
  <si>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</si>
  <si>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</si>
  <si>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</si>
  <si>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</si>
  <si>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</si>
  <si>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</si>
  <si>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</si>
  <si>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</si>
  <si>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</si>
  <si>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</si>
  <si>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</si>
  <si>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193</t>
  </si>
  <si>
    <t>194</t>
  </si>
  <si>
    <t>195</t>
  </si>
  <si>
    <t>196</t>
  </si>
  <si>
    <t>197</t>
  </si>
  <si>
    <t>198</t>
  </si>
  <si>
    <t>199</t>
  </si>
  <si>
    <t>200</t>
  </si>
  <si>
    <t>DC</t>
  </si>
  <si>
    <t>201</t>
  </si>
  <si>
    <t>202</t>
  </si>
  <si>
    <t>203</t>
  </si>
  <si>
    <t>204</t>
  </si>
  <si>
    <t>205</t>
  </si>
  <si>
    <t>206</t>
  </si>
  <si>
    <t>207</t>
  </si>
  <si>
    <t>208</t>
  </si>
  <si>
    <t>209</t>
  </si>
  <si>
    <t>210</t>
  </si>
  <si>
    <t>211</t>
  </si>
  <si>
    <t>212</t>
  </si>
  <si>
    <t>213</t>
  </si>
  <si>
    <t>214</t>
  </si>
  <si>
    <t>215</t>
  </si>
  <si>
    <t>216</t>
  </si>
  <si>
    <t>217</t>
  </si>
  <si>
    <t>218</t>
  </si>
  <si>
    <t>Richmond</t>
  </si>
  <si>
    <t>219</t>
  </si>
  <si>
    <t>220</t>
  </si>
  <si>
    <t>221</t>
  </si>
  <si>
    <t>222</t>
  </si>
  <si>
    <t>223</t>
  </si>
  <si>
    <t>224</t>
  </si>
  <si>
    <t>225</t>
  </si>
  <si>
    <t>226</t>
  </si>
  <si>
    <t>227</t>
  </si>
  <si>
    <t>228</t>
  </si>
  <si>
    <t>229</t>
  </si>
  <si>
    <t>230</t>
  </si>
  <si>
    <t>231</t>
  </si>
  <si>
    <t>232</t>
  </si>
  <si>
    <t>233</t>
  </si>
  <si>
    <t>234</t>
  </si>
  <si>
    <t>235</t>
  </si>
  <si>
    <t>236</t>
  </si>
  <si>
    <t>237</t>
  </si>
  <si>
    <t>238</t>
  </si>
  <si>
    <t>239</t>
  </si>
  <si>
    <t>240</t>
  </si>
  <si>
    <t>Interval]</t>
  </si>
  <si>
    <t xml:space="preserve">  log type:  text</t>
  </si>
  <si>
    <t>. log close</t>
  </si>
  <si>
    <t>---------</t>
  </si>
  <si>
    <t>Std. Err.</t>
  </si>
  <si>
    <t>Fredericksburg</t>
  </si>
  <si>
    <t>Winchester</t>
  </si>
  <si>
    <t>Culpeper</t>
  </si>
  <si>
    <t>Error variance</t>
  </si>
  <si>
    <t>Harrisonburg</t>
  </si>
  <si>
    <t>Charlottesville</t>
  </si>
  <si>
    <t>Petersburg</t>
  </si>
  <si>
    <t>Farmville</t>
  </si>
  <si>
    <t>Bristol</t>
  </si>
  <si>
    <t>Pulaski</t>
  </si>
  <si>
    <t>Staunton</t>
  </si>
  <si>
    <t>Lynchburg</t>
  </si>
  <si>
    <t>Tazewell</t>
  </si>
  <si>
    <t>Bluefield</t>
  </si>
  <si>
    <t>Welch</t>
  </si>
  <si>
    <t>Lewisburg</t>
  </si>
  <si>
    <t>Martinsburg</t>
  </si>
  <si>
    <t>Huntington</t>
  </si>
  <si>
    <t>Logan</t>
  </si>
  <si>
    <t>Beckley</t>
  </si>
  <si>
    <t>Wheeling</t>
  </si>
  <si>
    <t>Parkersburg</t>
  </si>
  <si>
    <t>Buckhannon</t>
  </si>
  <si>
    <t>Clarksburg</t>
  </si>
  <si>
    <t>Morgantown</t>
  </si>
  <si>
    <t>Gassaway</t>
  </si>
  <si>
    <t>Keyser</t>
  </si>
  <si>
    <t>Winston-Salem</t>
  </si>
  <si>
    <t>Raleigh</t>
  </si>
  <si>
    <t>Durham</t>
  </si>
  <si>
    <t>Rocky Mount</t>
  </si>
  <si>
    <t>Elizabeth City</t>
  </si>
  <si>
    <t>Fayetteville</t>
  </si>
  <si>
    <t>Kinston</t>
  </si>
  <si>
    <t>Hickory</t>
  </si>
  <si>
    <t>Andrews</t>
  </si>
  <si>
    <t>Spartanburg</t>
  </si>
  <si>
    <t>Florence</t>
  </si>
  <si>
    <t>Greenville</t>
  </si>
  <si>
    <t>Aiken</t>
  </si>
  <si>
    <t>Beaufort</t>
  </si>
  <si>
    <t>Swainsboro</t>
  </si>
  <si>
    <t>Gainesville</t>
  </si>
  <si>
    <t>Athens</t>
  </si>
  <si>
    <t>Dalton</t>
  </si>
  <si>
    <t>Waycross</t>
  </si>
  <si>
    <t>Valdosta</t>
  </si>
  <si>
    <t>Panama City</t>
  </si>
  <si>
    <t>Pensacola</t>
  </si>
  <si>
    <t>Titusville</t>
  </si>
  <si>
    <t>Melbourne</t>
  </si>
  <si>
    <t>Miami</t>
  </si>
  <si>
    <t>Fort Lauderdale</t>
  </si>
  <si>
    <t>Tampa</t>
  </si>
  <si>
    <t>Lakeland</t>
  </si>
  <si>
    <t>Fort Myers</t>
  </si>
  <si>
    <t>Bradenton</t>
  </si>
  <si>
    <t>Ocala</t>
  </si>
  <si>
    <t>Clearwater</t>
  </si>
  <si>
    <t>Fort Pierce</t>
  </si>
  <si>
    <t>Tuscaloosa</t>
  </si>
  <si>
    <t>Jasper</t>
  </si>
  <si>
    <t>--------------</t>
  </si>
  <si>
    <t>-----------</t>
  </si>
  <si>
    <t>Coef.</t>
  </si>
  <si>
    <t>P&gt;|t|</t>
  </si>
  <si>
    <t>-------------+</t>
  </si>
  <si>
    <t>STATEMENT OF ENERGY PERFORMANCE</t>
  </si>
  <si>
    <t>Facility Address</t>
  </si>
  <si>
    <t>Owner's Address</t>
  </si>
  <si>
    <t>NOTE:</t>
  </si>
  <si>
    <t>For US EPA Use Only:</t>
  </si>
  <si>
    <t>Street  Address</t>
  </si>
  <si>
    <t>Facility Energy and Production</t>
  </si>
  <si>
    <t>NOTES:</t>
  </si>
  <si>
    <t>Type notes on facility energy performance here</t>
  </si>
  <si>
    <t>Source |</t>
  </si>
  <si>
    <t>Model |</t>
  </si>
  <si>
    <t>Residual |</t>
  </si>
  <si>
    <t>Total |</t>
  </si>
  <si>
    <t>_cons |</t>
  </si>
  <si>
    <t>SS</t>
  </si>
  <si>
    <t>df</t>
  </si>
  <si>
    <t>------------</t>
  </si>
  <si>
    <t>Number of obs</t>
  </si>
  <si>
    <t>=</t>
  </si>
  <si>
    <t>Prob &gt; F</t>
  </si>
  <si>
    <t>R-squared</t>
  </si>
  <si>
    <t>Adj R-squared</t>
  </si>
  <si>
    <t>Root MSE</t>
  </si>
  <si>
    <t>----------</t>
  </si>
  <si>
    <t>[95% Conf.</t>
  </si>
  <si>
    <t>Decatur/Florence</t>
  </si>
  <si>
    <t>Gadsden</t>
  </si>
  <si>
    <t>Anniston</t>
  </si>
  <si>
    <t>Dothan</t>
  </si>
  <si>
    <t>Evergreen</t>
  </si>
  <si>
    <t>Selma</t>
  </si>
  <si>
    <t>Opelika</t>
  </si>
  <si>
    <t>Johnson City</t>
  </si>
  <si>
    <t>Cookeville</t>
  </si>
  <si>
    <t>Oxford</t>
  </si>
  <si>
    <t>Grenada</t>
  </si>
  <si>
    <t>Meridian</t>
  </si>
  <si>
    <t>from tool</t>
  </si>
  <si>
    <t>Hattiesburg</t>
  </si>
  <si>
    <t>Gulfport</t>
  </si>
  <si>
    <t>McComb</t>
  </si>
  <si>
    <t>Frankfort</t>
  </si>
  <si>
    <t>Corbin</t>
  </si>
  <si>
    <t>Baxter</t>
  </si>
  <si>
    <t>Middlesboro</t>
  </si>
  <si>
    <t>Newport</t>
  </si>
  <si>
    <t>Ashland</t>
  </si>
  <si>
    <t>Campton</t>
  </si>
  <si>
    <t>Pikeville</t>
  </si>
  <si>
    <t>Hazard</t>
  </si>
  <si>
    <t>Russellville</t>
  </si>
  <si>
    <t>Owensboro</t>
  </si>
  <si>
    <t>Henderson</t>
  </si>
  <si>
    <t>Elizabethtown</t>
  </si>
  <si>
    <t>Marion</t>
  </si>
  <si>
    <t>Napoleon</t>
  </si>
  <si>
    <t>Zanesville</t>
  </si>
  <si>
    <t>Stuebenville</t>
  </si>
  <si>
    <t>Akron</t>
  </si>
  <si>
    <t>Canton</t>
  </si>
  <si>
    <t>Mansfield</t>
  </si>
  <si>
    <t>Chillicothe</t>
  </si>
  <si>
    <t>Lima</t>
  </si>
  <si>
    <t>Gary</t>
  </si>
  <si>
    <t>Kokomo</t>
  </si>
  <si>
    <t>Average Plant</t>
  </si>
  <si>
    <t>Efficient Plant</t>
  </si>
  <si>
    <t>Jonesboro</t>
  </si>
  <si>
    <t>Batesville</t>
  </si>
  <si>
    <t>Harrison</t>
  </si>
  <si>
    <t>Ardmore</t>
  </si>
  <si>
    <t>Lawton</t>
  </si>
  <si>
    <t>Clinton</t>
  </si>
  <si>
    <t>Enid</t>
  </si>
  <si>
    <t>Woodward</t>
  </si>
  <si>
    <t>Guymon</t>
  </si>
  <si>
    <t>Vinita</t>
  </si>
  <si>
    <t>Muskogee</t>
  </si>
  <si>
    <t>McAlester</t>
  </si>
  <si>
    <t>Ponca City</t>
  </si>
  <si>
    <t>Durant</t>
  </si>
  <si>
    <t>Shawnee</t>
  </si>
  <si>
    <t>Poteau</t>
  </si>
  <si>
    <t>Dallas</t>
  </si>
  <si>
    <t>Texarkana</t>
  </si>
  <si>
    <t>Longview</t>
  </si>
  <si>
    <t>Tyler</t>
  </si>
  <si>
    <t>Palestine</t>
  </si>
  <si>
    <t>Lufkin</t>
  </si>
  <si>
    <t>Fort Worth</t>
  </si>
  <si>
    <t>Denton</t>
  </si>
  <si>
    <t>Stephenville</t>
  </si>
  <si>
    <t>Temple</t>
  </si>
  <si>
    <t>Brownwood</t>
  </si>
  <si>
    <t>Conroe</t>
  </si>
  <si>
    <t>Galveston</t>
  </si>
  <si>
    <t>Beaumont</t>
  </si>
  <si>
    <t>Bryan</t>
  </si>
  <si>
    <t>Victoria</t>
  </si>
  <si>
    <t>Laredo/Pearsall</t>
  </si>
  <si>
    <t>Uvalde</t>
  </si>
  <si>
    <t>Giddings</t>
  </si>
  <si>
    <t>Adrian</t>
  </si>
  <si>
    <t>Childress</t>
  </si>
  <si>
    <t>Midland</t>
  </si>
  <si>
    <t>Boulder</t>
  </si>
  <si>
    <t>Lehigh Valley</t>
  </si>
  <si>
    <t>Rock Hill</t>
  </si>
  <si>
    <t>Saint Petersburg</t>
  </si>
  <si>
    <t>McKenzie</t>
  </si>
  <si>
    <t>Royal_Oak</t>
  </si>
  <si>
    <t>Detroit_Lakes</t>
  </si>
  <si>
    <t>Rapid_City</t>
  </si>
  <si>
    <t>Oak_Park</t>
  </si>
  <si>
    <t>Jefferson City</t>
  </si>
  <si>
    <t>Dodge_City</t>
  </si>
  <si>
    <t>Hot Springs Nat Pk</t>
  </si>
  <si>
    <t>Annual Cost ($)*</t>
  </si>
  <si>
    <t>243</t>
  </si>
  <si>
    <t>244</t>
  </si>
  <si>
    <t>245</t>
  </si>
  <si>
    <t>246</t>
  </si>
  <si>
    <t>247</t>
  </si>
  <si>
    <t>WV</t>
  </si>
  <si>
    <t>248</t>
  </si>
  <si>
    <t>Charleston</t>
  </si>
  <si>
    <t>249</t>
  </si>
  <si>
    <t>250</t>
  </si>
  <si>
    <t>251</t>
  </si>
  <si>
    <t>252</t>
  </si>
  <si>
    <t>253</t>
  </si>
  <si>
    <t>254</t>
  </si>
  <si>
    <t>255</t>
  </si>
  <si>
    <t>256</t>
  </si>
  <si>
    <t>257</t>
  </si>
  <si>
    <t>258</t>
  </si>
  <si>
    <t>259</t>
  </si>
  <si>
    <t>260</t>
  </si>
  <si>
    <t>261</t>
  </si>
  <si>
    <t>262</t>
  </si>
  <si>
    <t>263</t>
  </si>
  <si>
    <t>264</t>
  </si>
  <si>
    <t>265</t>
  </si>
  <si>
    <t>266</t>
  </si>
  <si>
    <t>267</t>
  </si>
  <si>
    <t>268</t>
  </si>
  <si>
    <t>270</t>
  </si>
  <si>
    <t>Greensboro</t>
  </si>
  <si>
    <t>Lawrenceburg</t>
  </si>
  <si>
    <t>New Albany</t>
  </si>
  <si>
    <t>Muncie</t>
  </si>
  <si>
    <t>Bloomington</t>
  </si>
  <si>
    <t>Terre Haute</t>
  </si>
  <si>
    <t>Ann Arbor</t>
  </si>
  <si>
    <t>Saginaw</t>
  </si>
  <si>
    <t>Kalamazoo</t>
  </si>
  <si>
    <t>Muskegon</t>
  </si>
  <si>
    <t>Traverse City</t>
  </si>
  <si>
    <t>Mackinaw City</t>
  </si>
  <si>
    <t>Iron Mountain</t>
  </si>
  <si>
    <t>Houghton</t>
  </si>
  <si>
    <t>Mason City</t>
  </si>
  <si>
    <t>Fort Dodge</t>
  </si>
  <si>
    <t>Waterloo</t>
  </si>
  <si>
    <t>Creston</t>
  </si>
  <si>
    <t>Sheldon</t>
  </si>
  <si>
    <t>Spencer</t>
  </si>
  <si>
    <t>Carroll</t>
  </si>
  <si>
    <t>Council Bluffs</t>
  </si>
  <si>
    <t>Shenandoah</t>
  </si>
  <si>
    <t>Dubuque</t>
  </si>
  <si>
    <t>Decorah</t>
  </si>
  <si>
    <t>Cedar Rapids</t>
  </si>
  <si>
    <t>Ottumwa</t>
  </si>
  <si>
    <t>Davenport</t>
  </si>
  <si>
    <t>Racine</t>
  </si>
  <si>
    <t>Platteville</t>
  </si>
  <si>
    <t>Portage</t>
  </si>
  <si>
    <t>River Falls</t>
  </si>
  <si>
    <t>Wausau</t>
  </si>
  <si>
    <t>Rhinelander</t>
  </si>
  <si>
    <t>La Crosse</t>
  </si>
  <si>
    <t>Eau Claire</t>
  </si>
  <si>
    <t>Spooner</t>
  </si>
  <si>
    <t>Oshkosh</t>
  </si>
  <si>
    <t>Saint Paul</t>
  </si>
  <si>
    <t>Minneapolis</t>
  </si>
  <si>
    <t>Mankato</t>
  </si>
  <si>
    <t>Windom</t>
  </si>
  <si>
    <t>Willmar</t>
  </si>
  <si>
    <t>FACILITY PERFORMANCE REPORT</t>
  </si>
  <si>
    <t>Total Juice</t>
  </si>
  <si>
    <t>Frozen &amp; Processed (% of costs)</t>
  </si>
  <si>
    <t>Saint Cloud</t>
  </si>
  <si>
    <t>Brainerd</t>
  </si>
  <si>
    <t>Current YEAR</t>
  </si>
  <si>
    <t xml:space="preserve">       log:  /rdcprojects/tr00623/disclosure/05202008/resultfood3.log</t>
  </si>
  <si>
    <t xml:space="preserve"> opened on:   6 Jun 2008, 16:44:50</t>
  </si>
  <si>
    <t xml:space="preserve">. regress lnallmbtu lnalljuice juicevalper percitrus percanned perconcen perfresh </t>
  </si>
  <si>
    <t>&gt; perdrinks</t>
  </si>
  <si>
    <t xml:space="preserve">      Source |       SS       df       MS              Number of obs =      44</t>
  </si>
  <si>
    <t>-------------+------------------------------           F(  7,    36) =   20.30</t>
  </si>
  <si>
    <t xml:space="preserve">       Model |  86.0468276     7  12.2924039           Prob &gt; F      =  0.0000</t>
  </si>
  <si>
    <t xml:space="preserve">    Residual |   21.797722    36  .605492278           R-squared     =  0.7979</t>
  </si>
  <si>
    <t>-------------+------------------------------           Adj R-squared =  0.7586</t>
  </si>
  <si>
    <t xml:space="preserve">       Total |   107.84455    43  2.50801278           Root MSE      =  .77813</t>
  </si>
  <si>
    <t xml:space="preserve">  lnalljuice |   .8458683   .0899553     9.40   0.000     .6634305    1.028306</t>
  </si>
  <si>
    <t xml:space="preserve"> juicevalper |   -1.95672   1.335325    -1.47   0.152    -4.664885    .7514445</t>
  </si>
  <si>
    <t xml:space="preserve">   percitrus |    1.01144   .4257081     2.38   0.023     .1480643    1.874816</t>
  </si>
  <si>
    <t xml:space="preserve">   percanned |   1.008816   .8461993     1.19   0.241     -.707356    2.724988</t>
  </si>
  <si>
    <t xml:space="preserve">   perconcen |   2.073757   .8332661     2.49   0.018     .3838152    3.763699</t>
  </si>
  <si>
    <t xml:space="preserve">    perfresh |   .4250213   .8886684     0.48   0.635    -1.377282    2.227324</t>
  </si>
  <si>
    <t xml:space="preserve">   perdrinks |   1.995083   1.160458     1.72   0.094    -.3584359    4.348601</t>
  </si>
  <si>
    <t xml:space="preserve">       _cons |   3.791977   1.668394     2.27   0.029     .4083168    7.175637</t>
  </si>
  <si>
    <t>&gt; perdrinks permc_concen permc_frozen</t>
  </si>
  <si>
    <t>&gt; perdrinks perqty_concen perqty_frozen</t>
  </si>
  <si>
    <t>-------------+------------------------------           F(  9,    34) =   15.60</t>
  </si>
  <si>
    <t xml:space="preserve">       Model |  86.8183374     9  9.64648193           Prob &gt; F      =  0.0000</t>
  </si>
  <si>
    <t xml:space="preserve">    Residual |  21.0262122    34  .618418007           R-squared     =  0.8050</t>
  </si>
  <si>
    <t>-------------+------------------------------           Adj R-squared =  0.7534</t>
  </si>
  <si>
    <t xml:space="preserve">       Total |   107.84455    43  2.50801278           Root MSE      =   .7864</t>
  </si>
  <si>
    <t xml:space="preserve">  lnalljuice |   .8601689   .0924684     9.30   0.000     .6722505    1.048087</t>
  </si>
  <si>
    <t xml:space="preserve"> juicevalper |  -1.383062   1.461224    -0.95   0.351    -4.352626    1.586501</t>
  </si>
  <si>
    <t xml:space="preserve">   percitrus |   .9161174   .4389198     2.09   0.044     .0241251     1.80811</t>
  </si>
  <si>
    <t>Fuel Emission Factors</t>
  </si>
  <si>
    <t>http://www.eia.doe.gov/oiaf/1605/excel/Fuel%20Emission%20Factors.xls</t>
  </si>
  <si>
    <t>(From Appendix H of the instructions to Form EIA-1605)</t>
  </si>
  <si>
    <r>
      <t>1. Carbon Dioxide Emission Factors for Stationary Combustion</t>
    </r>
    <r>
      <rPr>
        <b/>
        <vertAlign val="superscript"/>
        <sz val="10"/>
        <rFont val="Arial"/>
        <family val="2"/>
      </rPr>
      <t>1</t>
    </r>
  </si>
  <si>
    <t xml:space="preserve">Fuel </t>
  </si>
  <si>
    <t xml:space="preserve">Emission Factor </t>
  </si>
  <si>
    <r>
      <t>Coal</t>
    </r>
    <r>
      <rPr>
        <b/>
        <vertAlign val="superscript"/>
        <sz val="9.5"/>
        <rFont val="Arial"/>
        <family val="2"/>
      </rPr>
      <t>2</t>
    </r>
  </si>
  <si>
    <t>Anthracite</t>
  </si>
  <si>
    <r>
      <t>kg CO</t>
    </r>
    <r>
      <rPr>
        <vertAlign val="subscript"/>
        <sz val="9.5"/>
        <rFont val="Arial"/>
        <family val="2"/>
      </rPr>
      <t xml:space="preserve">2 </t>
    </r>
    <r>
      <rPr>
        <sz val="9.5"/>
        <rFont val="Arial"/>
        <family val="2"/>
      </rPr>
      <t>/ MMBtu</t>
    </r>
  </si>
  <si>
    <t>Bituminous</t>
  </si>
  <si>
    <t>Sub-bituminous</t>
  </si>
  <si>
    <t>Lignite</t>
  </si>
  <si>
    <t>Electric Power Sector</t>
  </si>
  <si>
    <t>Industrial Coking</t>
  </si>
  <si>
    <t>Other Industrial</t>
  </si>
  <si>
    <t>Residential/Commercial</t>
  </si>
  <si>
    <r>
      <t>Natural Gas</t>
    </r>
    <r>
      <rPr>
        <b/>
        <vertAlign val="superscript"/>
        <sz val="9.5"/>
        <rFont val="Arial"/>
        <family val="2"/>
      </rPr>
      <t>2</t>
    </r>
  </si>
  <si>
    <t>Pipeline Natural Gas</t>
  </si>
  <si>
    <t>HHV of 975 - 1000 Btu/scf</t>
  </si>
  <si>
    <r>
      <t>kg CO</t>
    </r>
    <r>
      <rPr>
        <vertAlign val="subscript"/>
        <sz val="9.5"/>
        <rFont val="Arial"/>
        <family val="2"/>
      </rPr>
      <t xml:space="preserve">2 </t>
    </r>
    <r>
      <rPr>
        <sz val="9.5"/>
        <rFont val="Arial"/>
        <family val="2"/>
      </rPr>
      <t>/ therm</t>
    </r>
  </si>
  <si>
    <t>HHV of 1000 - 1025 Btu/scf</t>
  </si>
  <si>
    <t>HHV of 1025 - 1050 Btu/scf</t>
  </si>
  <si>
    <r>
      <t>HHV of 1050 - 1075 Btu/scf</t>
    </r>
    <r>
      <rPr>
        <b/>
        <vertAlign val="superscript"/>
        <sz val="9.5"/>
        <rFont val="Arial"/>
        <family val="2"/>
      </rPr>
      <t>1</t>
    </r>
  </si>
  <si>
    <t>HHV of 1075 - 1100 Btu/scf</t>
  </si>
  <si>
    <t xml:space="preserve">Weighted National Average (1029 </t>
  </si>
  <si>
    <t>Btu/scf)</t>
  </si>
  <si>
    <t>Flared Natural Gas</t>
  </si>
  <si>
    <r>
      <t>Petroleum Fuels</t>
    </r>
    <r>
      <rPr>
        <vertAlign val="superscript"/>
        <sz val="9.5"/>
        <rFont val="Arial"/>
        <family val="2"/>
      </rPr>
      <t>2</t>
    </r>
  </si>
  <si>
    <t>Middle Distillate Fuels (No. 1, No. 2, No. 4 fuel oil, diesel, home heating oil)</t>
  </si>
  <si>
    <t>Jet Fuel ( Jet A, JP-8)</t>
  </si>
  <si>
    <t>Kerosene</t>
  </si>
  <si>
    <r>
      <t>Heavy Fuel Oil (No. 5, 6 fuel oil), bunker fuel</t>
    </r>
    <r>
      <rPr>
        <vertAlign val="superscript"/>
        <sz val="9.5"/>
        <rFont val="Arial"/>
        <family val="2"/>
      </rPr>
      <t>1</t>
    </r>
  </si>
  <si>
    <t>Ethane</t>
  </si>
  <si>
    <t>Propane</t>
  </si>
  <si>
    <t>Isobutane</t>
  </si>
  <si>
    <t>n-Butane</t>
  </si>
  <si>
    <t>Unspecified LPG</t>
  </si>
  <si>
    <t>Refinery (Still) Gas</t>
  </si>
  <si>
    <t>Crude Oil</t>
  </si>
  <si>
    <t>Petroleum Coke</t>
  </si>
  <si>
    <t>Other Fuels</t>
  </si>
  <si>
    <r>
      <t>Tires/Tire Derived Fuel</t>
    </r>
    <r>
      <rPr>
        <vertAlign val="superscript"/>
        <sz val="9.5"/>
        <rFont val="Arial"/>
        <family val="2"/>
      </rPr>
      <t>3</t>
    </r>
  </si>
  <si>
    <r>
      <t>Waste Oil</t>
    </r>
    <r>
      <rPr>
        <vertAlign val="superscript"/>
        <sz val="9.5"/>
        <rFont val="Arial"/>
        <family val="2"/>
      </rPr>
      <t>4,5</t>
    </r>
  </si>
  <si>
    <r>
      <t>kg CO</t>
    </r>
    <r>
      <rPr>
        <vertAlign val="subscript"/>
        <sz val="9.5"/>
        <rFont val="Arial"/>
        <family val="2"/>
      </rPr>
      <t xml:space="preserve">2 </t>
    </r>
    <r>
      <rPr>
        <sz val="9.5"/>
        <rFont val="Arial"/>
        <family val="2"/>
      </rPr>
      <t>/ gallon</t>
    </r>
  </si>
  <si>
    <r>
      <t>Waste Oil Blended with Residual Fuel Oil</t>
    </r>
    <r>
      <rPr>
        <vertAlign val="superscript"/>
        <sz val="9.5"/>
        <rFont val="Arial"/>
        <family val="2"/>
      </rPr>
      <t>4</t>
    </r>
  </si>
  <si>
    <r>
      <t>Waste Oil Blended with Distillate Fuel Oil</t>
    </r>
    <r>
      <rPr>
        <vertAlign val="superscript"/>
        <sz val="9.5"/>
        <rFont val="Arial"/>
        <family val="2"/>
      </rPr>
      <t>4</t>
    </r>
  </si>
  <si>
    <r>
      <t>Municipal Solid Waste (MSW)</t>
    </r>
    <r>
      <rPr>
        <vertAlign val="superscript"/>
        <sz val="9.5"/>
        <rFont val="Arial"/>
        <family val="2"/>
      </rPr>
      <t>6,7</t>
    </r>
  </si>
  <si>
    <r>
      <t>kg CO</t>
    </r>
    <r>
      <rPr>
        <vertAlign val="subscript"/>
        <sz val="9.5"/>
        <rFont val="Arial"/>
        <family val="2"/>
      </rPr>
      <t xml:space="preserve">2 </t>
    </r>
    <r>
      <rPr>
        <sz val="9.5"/>
        <rFont val="Arial"/>
        <family val="2"/>
      </rPr>
      <t>/ short ton MSW</t>
    </r>
  </si>
  <si>
    <r>
      <t>kg CO</t>
    </r>
    <r>
      <rPr>
        <vertAlign val="subscript"/>
        <sz val="9.5"/>
        <rFont val="Arial"/>
        <family val="2"/>
      </rPr>
      <t>2</t>
    </r>
    <r>
      <rPr>
        <sz val="9.5"/>
        <rFont val="Arial"/>
        <family val="2"/>
      </rPr>
      <t xml:space="preserve"> / MMBtu MSW</t>
    </r>
  </si>
  <si>
    <r>
      <t>Plastics Portion of MSW</t>
    </r>
    <r>
      <rPr>
        <vertAlign val="superscript"/>
        <sz val="9.5"/>
        <rFont val="Arial"/>
        <family val="2"/>
      </rPr>
      <t>6</t>
    </r>
  </si>
  <si>
    <r>
      <t>kg CO</t>
    </r>
    <r>
      <rPr>
        <vertAlign val="subscript"/>
        <sz val="9.5"/>
        <rFont val="Arial"/>
        <family val="2"/>
      </rPr>
      <t xml:space="preserve">2 </t>
    </r>
    <r>
      <rPr>
        <sz val="9.5"/>
        <rFont val="Arial"/>
        <family val="2"/>
      </rPr>
      <t>/ short ton plastics</t>
    </r>
  </si>
  <si>
    <r>
      <t xml:space="preserve">1 </t>
    </r>
    <r>
      <rPr>
        <sz val="8"/>
        <rFont val="Arial"/>
        <family val="2"/>
      </rPr>
      <t>All factors assume 100 percent combustion except those for MSW, which assume 98 percent combustion.</t>
    </r>
  </si>
  <si>
    <t>Reference YEAR</t>
  </si>
  <si>
    <t>kWh</t>
  </si>
  <si>
    <t>MWh</t>
  </si>
  <si>
    <r>
      <t xml:space="preserve">2 </t>
    </r>
    <r>
      <rPr>
        <sz val="8"/>
        <rFont val="Arial"/>
        <family val="2"/>
      </rPr>
      <t>Energy Information Administration, Documentation for Emissions of Greenhouse Gases in the United States 2005, DOE/EIA-0638 (2005), October  2007, Tables 6-1, 6-2, 6-4, and 6-5.</t>
    </r>
  </si>
  <si>
    <r>
      <t xml:space="preserve">3 </t>
    </r>
    <r>
      <rPr>
        <sz val="8"/>
        <rFont val="Arial"/>
        <family val="2"/>
      </rPr>
      <t xml:space="preserve">U.S. Department of Energy, Technical Guidelines Voluntary Reporting of Greenhouse Gases (1605(b)) Program, Chapter 1, Part C, Stationary Source Combustion, January 2007. </t>
    </r>
  </si>
  <si>
    <r>
      <t>4</t>
    </r>
    <r>
      <rPr>
        <sz val="8"/>
        <rFont val="Arial"/>
        <family val="2"/>
      </rPr>
      <t xml:space="preserve"> U.S. EPA, AP 42, Fifth Edition, Compilation of Air Pollutant Emission Factors, Volume 1: Stationary Point and Area Sources, http://www.epa.gov/ttn/chief/ap42/ch01/final/c01s11.pdf.</t>
    </r>
  </si>
  <si>
    <r>
      <t xml:space="preserve">5 </t>
    </r>
    <r>
      <rPr>
        <sz val="8"/>
        <rFont val="Arial"/>
        <family val="2"/>
      </rPr>
      <t>To convert to an energy basis (kg/MMBtu), divide by the heating value of the oil in units of MMBtu/gal, if known.  If the heating value is not known, use the default values below depending on whether the waste oil is blended with residual or distillate fuel oil.</t>
    </r>
  </si>
  <si>
    <r>
      <t xml:space="preserve">6 </t>
    </r>
    <r>
      <rPr>
        <sz val="8"/>
        <rFont val="Arial"/>
        <family val="2"/>
      </rPr>
      <t xml:space="preserve">Emissions factors for components of MSW calculated from 2006 data in U.S. Environmental Protection Agency, Inventory of U.S. Greenhouse Gas Emissions and Sinks: 1990-2006, Public Review Draft, February 22, 2008, Section 3.9 and Annex 3.6. Weighted emission factor based on MSW composition for 2006 reported in U.S. Environmental Protection Agency, 2006 MSW Characterization Data Tables, http://www.epa.gov/epaoswer/non-hw/muncpl/pubs/06data.pdf.  </t>
    </r>
  </si>
  <si>
    <r>
      <t xml:space="preserve">7 </t>
    </r>
    <r>
      <rPr>
        <sz val="8"/>
        <rFont val="Arial"/>
        <family val="2"/>
      </rPr>
      <t>Emissions from other components of municipal solid waste are excluded because they are considered to be biogenic.</t>
    </r>
  </si>
  <si>
    <t>Domestic Electricity Emission Factors, 1999-2002</t>
  </si>
  <si>
    <t>http://www.eia.doe.gov/oiaf/1605/excel/electricity_factors_99-02region.xls</t>
  </si>
  <si>
    <t>Region</t>
  </si>
  <si>
    <r>
      <t>Emission Inventory</t>
    </r>
    <r>
      <rPr>
        <b/>
        <vertAlign val="superscript"/>
        <sz val="10"/>
        <rFont val="Arial"/>
        <family val="2"/>
      </rPr>
      <t>a</t>
    </r>
    <r>
      <rPr>
        <b/>
        <sz val="10"/>
        <rFont val="Arial"/>
        <family val="2"/>
      </rPr>
      <t xml:space="preserve"> </t>
    </r>
  </si>
  <si>
    <t>Emission Reductions (metric tons CO2e/MWh)</t>
  </si>
  <si>
    <t>CO2 (metric tons/MWh)</t>
  </si>
  <si>
    <t>CH4 (kg/MWh)</t>
  </si>
  <si>
    <t>N2O (kg/MWh)</t>
  </si>
  <si>
    <r>
      <t>Avoided Emissions</t>
    </r>
    <r>
      <rPr>
        <b/>
        <vertAlign val="superscript"/>
        <sz val="9"/>
        <rFont val="Arial"/>
        <family val="2"/>
      </rPr>
      <t>b</t>
    </r>
  </si>
  <si>
    <r>
      <t>Indirect Emissions</t>
    </r>
    <r>
      <rPr>
        <b/>
        <vertAlign val="superscript"/>
        <sz val="9"/>
        <rFont val="Arial"/>
        <family val="2"/>
      </rPr>
      <t>c</t>
    </r>
  </si>
  <si>
    <t>(1) New York, Connecticut, Rhode Island, Massachusetts, Vermont, New Hampshire and Maine</t>
  </si>
  <si>
    <t>(2) New Jersey, Delaware, Pennsylvania, Maryland, West Virginia, Ohio, Indiana and Michigan</t>
  </si>
  <si>
    <t>(3) Illinois and Wisconsin</t>
  </si>
  <si>
    <t>(4) Missouri, Kentucky, Virginia, Arkansas, Tennessee, North Carolina, South Carolina, Louisiana, Mississippi, Alabama and Georgia</t>
  </si>
  <si>
    <t>(5) Florida</t>
  </si>
  <si>
    <t>(6) Texas</t>
  </si>
  <si>
    <t>(7) Oklahoma and Kansas</t>
  </si>
  <si>
    <t>(8) North Dakota, South Dakota, Nebraska, Minnesota and Iowa</t>
  </si>
  <si>
    <t>(9) Colorado, Utah, Nevada, Wyoming and Montana</t>
  </si>
  <si>
    <t>(10) New Mexico and Arizona</t>
  </si>
  <si>
    <t>(11) Oregon, Washington and Idaho</t>
  </si>
  <si>
    <t>(12) California</t>
  </si>
  <si>
    <t>(13) Hawaii</t>
  </si>
  <si>
    <t>(14) Alaska</t>
  </si>
  <si>
    <t>(15) U.S. Territories</t>
  </si>
  <si>
    <t>U.S. Average</t>
  </si>
  <si>
    <r>
      <t xml:space="preserve">a </t>
    </r>
    <r>
      <rPr>
        <sz val="8"/>
        <rFont val="Arial"/>
        <family val="2"/>
      </rPr>
      <t>Emission Inventory Electricity Emission Factors based on average emissions intensity of total electric sector generation for specified state-based region, including transmission and distribution (T&amp;D) losses incurred in delivering electricity to point of use.</t>
    </r>
  </si>
  <si>
    <r>
      <t xml:space="preserve">b </t>
    </r>
    <r>
      <rPr>
        <sz val="8"/>
        <rFont val="Arial"/>
        <family val="2"/>
      </rPr>
      <t>Avoided Emissions Benchmark Emission Factors based on average emissions intensity of fossil-fired generation for specified state-based region, but no higher than 0.9 metric tons of CO2 equivalent per MWh.  Note that the Avoided Emissions Benchmark does not include (T&amp;D) losses.</t>
    </r>
  </si>
  <si>
    <r>
      <t xml:space="preserve">c </t>
    </r>
    <r>
      <rPr>
        <sz val="8"/>
        <rFont val="Arial"/>
        <family val="2"/>
      </rPr>
      <t>Indirect Emission Reductions Emission Factors for reduced purchases of electricity based on average emissions intensity of fossil-fired generation for specified state-based region, including transmission and distribution (T&amp;D) losses incurred in delivering electricity to point of use.</t>
    </r>
  </si>
  <si>
    <t>Source: U.S. Energy Information Administration, October, 2007</t>
  </si>
  <si>
    <t>MECS Standard (default) Btu conversion factors</t>
  </si>
  <si>
    <t>http://bhs.econ.census.gov/BHS/MEC/FormInstr_846.html</t>
  </si>
  <si>
    <t>Acetylene</t>
  </si>
  <si>
    <t>Btu/pound</t>
  </si>
  <si>
    <t>1,500 Btu/cubic foot</t>
  </si>
  <si>
    <t>Bagasse</t>
  </si>
  <si>
    <t>Biomass</t>
  </si>
  <si>
    <t>Breeze</t>
  </si>
  <si>
    <t>million Btu/short ton</t>
  </si>
  <si>
    <t>Butane</t>
  </si>
  <si>
    <t>million Btu/barrel</t>
  </si>
  <si>
    <t>0.10300 million Btu/gallon</t>
  </si>
  <si>
    <t>Coal (use for coke plants only)</t>
  </si>
  <si>
    <t>Coal Coke</t>
  </si>
  <si>
    <t>Distillate Fuel Oil</t>
  </si>
  <si>
    <t>Btu/kilowatt-hour</t>
  </si>
  <si>
    <t>Hydrogen</t>
  </si>
  <si>
    <t>325.11 Btu/cubic foot</t>
  </si>
  <si>
    <t>35,600 Btu gallon</t>
  </si>
  <si>
    <t>Industrial Hot Water</t>
  </si>
  <si>
    <t>Liquefied Petroleum Gas (LPG)</t>
  </si>
  <si>
    <t>0.08610 million Btu/gallon</t>
  </si>
  <si>
    <t>4.5 pounds/gallon</t>
  </si>
  <si>
    <t>Natural Gas</t>
  </si>
  <si>
    <t>million Btu/ 1,000 cubic feet</t>
  </si>
  <si>
    <t>10.27 therms/1,000 cubic feet</t>
  </si>
  <si>
    <t>30.12 million Btu/short ton</t>
  </si>
  <si>
    <t>5 barrels/short ton</t>
  </si>
  <si>
    <t>0.09133 million Btu/gallon</t>
  </si>
  <si>
    <t>Pulping and/or Black Liquor</t>
  </si>
  <si>
    <t>Residual Fuel Oil</t>
  </si>
  <si>
    <t>Roundwood</t>
  </si>
  <si>
    <t>million Btu/cord</t>
  </si>
  <si>
    <t>17.2 million Btu/short ton</t>
  </si>
  <si>
    <t>0.014 million Btu/board foot</t>
  </si>
  <si>
    <t>Sawdust (7% moisture)</t>
  </si>
  <si>
    <t>Steam</t>
  </si>
  <si>
    <t>Still, Refinery, and/or Waste Gas</t>
  </si>
  <si>
    <t>1,029 Btu/cubic foot</t>
  </si>
  <si>
    <t>Waste Materials (Wastepaper)</t>
  </si>
  <si>
    <t>Waste Oils and Tars</t>
  </si>
  <si>
    <t>(Green) Wood Chips (50% moistu</t>
  </si>
  <si>
    <t>To the right are Btu conversion factors that should be used only if you do not know the actual Btu factor of the fuels consumed at your establishment site.</t>
  </si>
  <si>
    <t>If your establishment uses more precise conversion values for your operations, use them in place of the approximations given below. However, please identify in Section: Remarks, the conversion factor(s) used, if different from those listed to the right.</t>
  </si>
  <si>
    <t>General Definitions:</t>
  </si>
  <si>
    <t>Btu = British thermal unit(s)</t>
  </si>
  <si>
    <t>One barrel = 42 gallons</t>
  </si>
  <si>
    <t>One short ton = 2,000 pounds</t>
  </si>
  <si>
    <t>Examples of conversion from physical quantities to Btu include:</t>
  </si>
  <si>
    <t>• Your establishment consumed 250 cubic feet of hydrogen in 2006.</t>
  </si>
  <si>
    <t>The Btu equivalent is:</t>
  </si>
  <si>
    <t>(250 cubic feet) x (325.11 Btu/cubic foot)</t>
  </si>
  <si>
    <t>= 81,277.5 Btu</t>
  </si>
  <si>
    <t>= 0.0813 million Btu</t>
  </si>
  <si>
    <t>• Your establishment consumed 300 pounds of hydrogen in 2006.</t>
  </si>
  <si>
    <t>(300 pounds) x (61,084 Btu/pound)</t>
  </si>
  <si>
    <t>= 18,325,200 Btu</t>
  </si>
  <si>
    <t>= 18.325 million Btu</t>
  </si>
  <si>
    <t>Wood Waste (50% moisture)</t>
  </si>
  <si>
    <t>9 million Btu/short ton</t>
  </si>
  <si>
    <t>Average BTU per kwh</t>
  </si>
  <si>
    <t>http://www.eia.doe.gov/oiaf/aeo/pdf/appendixes.pdf</t>
  </si>
  <si>
    <t>quada</t>
  </si>
  <si>
    <t>10^15</t>
  </si>
  <si>
    <t>EIA AEO table A2 Energy consumption by sector - Utility total 2005</t>
  </si>
  <si>
    <t>bill kwh</t>
  </si>
  <si>
    <t>10^9</t>
  </si>
  <si>
    <t>EIA AEO table A8 Net available to the grid 2005</t>
  </si>
  <si>
    <t xml:space="preserve">   percanned |   .9074049   .8610242     1.05   0.299    -.8424068    2.657217</t>
  </si>
  <si>
    <t xml:space="preserve">   perconcen |   1.931869   .8566001     2.26   0.031     .1910483     3.67269</t>
  </si>
  <si>
    <t xml:space="preserve">    perfresh |   .4267877   .8990662     0.47   0.638    -1.400335     2.25391</t>
  </si>
  <si>
    <t xml:space="preserve">   perdrinks |   1.553464   1.238738     1.25   0.218    -.9639543    4.070881</t>
  </si>
  <si>
    <t>perqty_con~n |   1.434945   1.320045     1.09   0.285     -1.24771      4.1176</t>
  </si>
  <si>
    <t>perqty_fro~n |   .0567148   .1520859     0.37   0.712    -.2523608    .3657905</t>
  </si>
  <si>
    <t xml:space="preserve">       _cons |   3.147131   1.788135     1.76   0.087    -.4867973    6.781059</t>
  </si>
  <si>
    <t>. regress lnallmbtu lnalljuice juicevalper percitrus percanned perconcen perdrinks</t>
  </si>
  <si>
    <t xml:space="preserve">&gt;  </t>
  </si>
  <si>
    <t>-------------+------------------------------           F(  6,    37) =   24.15</t>
  </si>
  <si>
    <t xml:space="preserve">       Model |  85.9083274     6  14.3180546           Prob &gt; F      =  0.0000</t>
  </si>
  <si>
    <t xml:space="preserve">    Residual |  21.9362222    37  .592870871           R-squared     =  0.7966</t>
  </si>
  <si>
    <t>-------------+------------------------------           Adj R-squared =  0.7636</t>
  </si>
  <si>
    <t xml:space="preserve">       Total |   107.84455    43  2.50801278           Root MSE      =  .76998</t>
  </si>
  <si>
    <t xml:space="preserve">  lnalljuice |   .8532765   .0876832     9.73   0.000     .6756134     1.03094</t>
  </si>
  <si>
    <t xml:space="preserve"> juicevalper |   -2.07335   1.299114    -1.60   0.119    -4.705605    .5589045</t>
  </si>
  <si>
    <t xml:space="preserve">   percitrus |   1.062014   .4080458     2.60   0.013     .2352342    1.888793</t>
  </si>
  <si>
    <t xml:space="preserve">   percanned |   .6417187   .3525136     1.82   0.077    -.0725416    1.355979</t>
  </si>
  <si>
    <t xml:space="preserve">   perconcen |   1.734113    .431335     4.02   0.000     .8601447     2.60808</t>
  </si>
  <si>
    <t xml:space="preserve">   perdrinks |   1.687955    .956457     1.76   0.086     -.250011    3.625921</t>
  </si>
  <si>
    <t xml:space="preserve">       _cons |   4.176973   1.446039     2.89   0.006     1.247019    7.106927</t>
  </si>
  <si>
    <t xml:space="preserve"> closed on:   6 Jun 2008, 16:44:50</t>
  </si>
  <si>
    <t>lnalljuice |</t>
  </si>
  <si>
    <t>juicevalper |</t>
  </si>
  <si>
    <t>percitrus |</t>
  </si>
  <si>
    <t>percanned |</t>
  </si>
  <si>
    <t>perconcen |</t>
  </si>
  <si>
    <t>perfresh |</t>
  </si>
  <si>
    <t>perdrinks |</t>
  </si>
  <si>
    <t>permc_concen |</t>
  </si>
  <si>
    <t>permc_frozen |</t>
  </si>
  <si>
    <t>------</t>
  </si>
  <si>
    <t>F(  9,    34)</t>
  </si>
  <si>
    <t>Citrus</t>
  </si>
  <si>
    <t>Concentrate</t>
  </si>
  <si>
    <t>Fresh</t>
  </si>
  <si>
    <t>Drinks and Juice-ades</t>
  </si>
  <si>
    <t>Concentrate (% of costs)</t>
  </si>
  <si>
    <t>Month Day, Year</t>
  </si>
  <si>
    <t>Bemidji</t>
  </si>
  <si>
    <t>Thief River Falls</t>
  </si>
  <si>
    <t>Mitchell</t>
  </si>
  <si>
    <t>Aberdeen</t>
  </si>
  <si>
    <t>Pierre</t>
  </si>
  <si>
    <t>Mobridge</t>
  </si>
  <si>
    <t>Grand Forks</t>
  </si>
  <si>
    <t>Devils Lake</t>
  </si>
  <si>
    <t>Dickinson</t>
  </si>
  <si>
    <t>Minot</t>
  </si>
  <si>
    <t>Williston</t>
  </si>
  <si>
    <t>Wolf Point</t>
  </si>
  <si>
    <t>Miles City</t>
  </si>
  <si>
    <t>Havre</t>
  </si>
  <si>
    <t>Butte</t>
  </si>
  <si>
    <t>Missoula</t>
  </si>
  <si>
    <t>Kalispell</t>
  </si>
  <si>
    <t>North Chicago Sub.</t>
  </si>
  <si>
    <t>Evanston</t>
  </si>
  <si>
    <t>South Chicago Sub.</t>
  </si>
  <si>
    <t>Kankakee</t>
  </si>
  <si>
    <t>Rock Island</t>
  </si>
  <si>
    <t>La Salle</t>
  </si>
  <si>
    <t>Galesburg</t>
  </si>
  <si>
    <t>Champaign/Urbana</t>
  </si>
  <si>
    <t>East Saint Louis</t>
  </si>
  <si>
    <t>Quincy</t>
  </si>
  <si>
    <t>Effingham</t>
  </si>
  <si>
    <t>Centralia</t>
  </si>
  <si>
    <t>Carbondale</t>
  </si>
  <si>
    <t>Saint Louis</t>
  </si>
  <si>
    <t>Saint Charles</t>
  </si>
  <si>
    <t>Hannibal</t>
  </si>
  <si>
    <t>Kirksville</t>
  </si>
  <si>
    <t>Flat River</t>
  </si>
  <si>
    <t>Cape Girardeau</t>
  </si>
  <si>
    <t>Sikeston</t>
  </si>
  <si>
    <t>Poplar Bluff</t>
  </si>
  <si>
    <t>Saint Joseph</t>
  </si>
  <si>
    <t>Harrisonville</t>
  </si>
  <si>
    <t>Joplin</t>
  </si>
  <si>
    <t>Sedalia</t>
  </si>
  <si>
    <t>Rolla</t>
  </si>
  <si>
    <t>Shawnee/Mission</t>
  </si>
  <si>
    <t>Fort Scott</t>
  </si>
  <si>
    <t>Emporia</t>
  </si>
  <si>
    <t>Concordia</t>
  </si>
  <si>
    <t>Independence</t>
  </si>
  <si>
    <t>Salina</t>
  </si>
  <si>
    <t>Hutchinson</t>
  </si>
  <si>
    <t>Hays</t>
  </si>
  <si>
    <t>Colby</t>
  </si>
  <si>
    <t>Liberal</t>
  </si>
  <si>
    <t>Grand Island</t>
  </si>
  <si>
    <t>Hastings</t>
  </si>
  <si>
    <t>McCook</t>
  </si>
  <si>
    <t>Valentine</t>
  </si>
  <si>
    <t>Alliance</t>
  </si>
  <si>
    <t>Thibodaux</t>
  </si>
  <si>
    <t>Hammond</t>
  </si>
  <si>
    <t>Monroe</t>
  </si>
  <si>
    <t>Aimwell</t>
  </si>
  <si>
    <t>Pine Bluff</t>
  </si>
  <si>
    <t>Hope</t>
  </si>
  <si>
    <t>West Memphis</t>
  </si>
  <si>
    <t>Lexington</t>
  </si>
  <si>
    <t>404</t>
  </si>
  <si>
    <t>405</t>
  </si>
  <si>
    <t>406</t>
  </si>
  <si>
    <t>407</t>
  </si>
  <si>
    <t>408</t>
  </si>
  <si>
    <t>409</t>
  </si>
  <si>
    <t>410</t>
  </si>
  <si>
    <t>Cincinnati</t>
  </si>
  <si>
    <t>411</t>
  </si>
  <si>
    <t>412</t>
  </si>
  <si>
    <t>413</t>
  </si>
  <si>
    <t>414</t>
  </si>
  <si>
    <t>415</t>
  </si>
  <si>
    <t>416</t>
  </si>
  <si>
    <t>417</t>
  </si>
  <si>
    <t>418</t>
  </si>
  <si>
    <t>420</t>
  </si>
  <si>
    <t>Paducah</t>
  </si>
  <si>
    <t>421</t>
  </si>
  <si>
    <t>422</t>
  </si>
  <si>
    <t>423</t>
  </si>
  <si>
    <t>424</t>
  </si>
  <si>
    <t>Evansville</t>
  </si>
  <si>
    <t>425</t>
  </si>
  <si>
    <t>426</t>
  </si>
  <si>
    <t>427</t>
  </si>
  <si>
    <t>430</t>
  </si>
  <si>
    <t>431</t>
  </si>
  <si>
    <t>432</t>
  </si>
  <si>
    <t>433</t>
  </si>
  <si>
    <t>Dayton</t>
  </si>
  <si>
    <t>434</t>
  </si>
  <si>
    <t>Toledo</t>
  </si>
  <si>
    <t>435</t>
  </si>
  <si>
    <t>436</t>
  </si>
  <si>
    <t>437</t>
  </si>
  <si>
    <t>438</t>
  </si>
  <si>
    <t>439</t>
  </si>
  <si>
    <t>440</t>
  </si>
  <si>
    <t>441</t>
  </si>
  <si>
    <t>442</t>
  </si>
  <si>
    <t>443</t>
  </si>
  <si>
    <t>444</t>
  </si>
  <si>
    <t>445</t>
  </si>
  <si>
    <t>446</t>
  </si>
  <si>
    <t>447</t>
  </si>
  <si>
    <t>448</t>
  </si>
  <si>
    <t>449</t>
  </si>
  <si>
    <t>450</t>
  </si>
  <si>
    <t>451</t>
  </si>
  <si>
    <t>452</t>
  </si>
  <si>
    <t>453</t>
  </si>
  <si>
    <t>454</t>
  </si>
  <si>
    <t>455</t>
  </si>
  <si>
    <t>456</t>
  </si>
  <si>
    <t>Golden/Dillon</t>
  </si>
  <si>
    <t>Longmont</t>
  </si>
  <si>
    <t>Greeley</t>
  </si>
  <si>
    <t>Fort Morgan</t>
  </si>
  <si>
    <t>Alamosa</t>
  </si>
  <si>
    <t>Salida</t>
  </si>
  <si>
    <t>Durango</t>
  </si>
  <si>
    <t>Glenwood Springs</t>
  </si>
  <si>
    <t>Yellowstone Nat Pk</t>
  </si>
  <si>
    <t>Wheatland</t>
  </si>
  <si>
    <t>Rawlins</t>
  </si>
  <si>
    <t>Worland</t>
  </si>
  <si>
    <t>Riverton</t>
  </si>
  <si>
    <t>Gillette</t>
  </si>
  <si>
    <t>Sheridan</t>
  </si>
  <si>
    <t>Rock Springs</t>
  </si>
  <si>
    <t>Kemmerer</t>
  </si>
  <si>
    <t>Twin Falls</t>
  </si>
  <si>
    <t>Idaho Falls</t>
  </si>
  <si>
    <t>Lewiston</t>
  </si>
  <si>
    <t>Coeur D'Alene</t>
  </si>
  <si>
    <t>Salt Lake City/Heber City</t>
  </si>
  <si>
    <t>Ogden/Logan</t>
  </si>
  <si>
    <t>Ogden</t>
  </si>
  <si>
    <t>Southeast Utah/Green River</t>
  </si>
  <si>
    <t>Provo</t>
  </si>
  <si>
    <t>Southwest Utah/Cedar City</t>
  </si>
  <si>
    <t>Casa Grande</t>
  </si>
  <si>
    <t>Buckeye/Yuma</t>
  </si>
  <si>
    <t>Globe</t>
  </si>
  <si>
    <t>Sierra Vista/Nogales</t>
  </si>
  <si>
    <t>Show Low</t>
  </si>
  <si>
    <t>Prescott</t>
  </si>
  <si>
    <t>Kingman</t>
  </si>
  <si>
    <t>Window Rock</t>
  </si>
  <si>
    <t>Bernalillo</t>
  </si>
  <si>
    <t>Gallup</t>
  </si>
  <si>
    <t>Farmington</t>
  </si>
  <si>
    <t>Socorro</t>
  </si>
  <si>
    <t>Truth or Conseq.</t>
  </si>
  <si>
    <t>Las Cruces</t>
  </si>
  <si>
    <t>Clovis</t>
  </si>
  <si>
    <t>Roswell</t>
  </si>
  <si>
    <t>Carrizozo</t>
  </si>
  <si>
    <t>Tucumcari</t>
  </si>
  <si>
    <t>Tonopah</t>
  </si>
  <si>
    <t>Ely</t>
  </si>
  <si>
    <t>Carson City</t>
  </si>
  <si>
    <t>Elko</t>
  </si>
  <si>
    <t>Inglewood</t>
  </si>
  <si>
    <t>Santa Monica</t>
  </si>
  <si>
    <t>Torrance</t>
  </si>
  <si>
    <t>Whittier</t>
  </si>
  <si>
    <t>San Pedro</t>
  </si>
  <si>
    <t>Long Beach</t>
  </si>
  <si>
    <t>Pasadena</t>
  </si>
  <si>
    <t>Glendale</t>
  </si>
  <si>
    <t>Van Nuys</t>
  </si>
  <si>
    <t>Burbank</t>
  </si>
  <si>
    <t>North Hollywood</t>
  </si>
  <si>
    <t>Covina</t>
  </si>
  <si>
    <t>Alhambra</t>
  </si>
  <si>
    <t>Palm Springs</t>
  </si>
  <si>
    <t>San Bern./Victorville/Redlands</t>
  </si>
  <si>
    <t>San Bernardino</t>
  </si>
  <si>
    <t>Riverside</t>
  </si>
  <si>
    <t>Santa Ana</t>
  </si>
  <si>
    <t>Anaheim</t>
  </si>
  <si>
    <t>Ventura/Oxnard</t>
  </si>
  <si>
    <t>Santa Barbara</t>
  </si>
  <si>
    <t>Bakersfield/Visalia</t>
  </si>
  <si>
    <t>Bakersfield</t>
  </si>
  <si>
    <t>San Luis Obispo</t>
  </si>
  <si>
    <t>Monterey</t>
  </si>
  <si>
    <t>So. San Francisco</t>
  </si>
  <si>
    <t>Sacramento/Placerville</t>
  </si>
  <si>
    <t>Palo Alto</t>
  </si>
  <si>
    <t>San Mateo</t>
  </si>
  <si>
    <t>Oakland</t>
  </si>
  <si>
    <t>Berkeley</t>
  </si>
  <si>
    <t>San Rafael</t>
  </si>
  <si>
    <t>Gilroy</t>
  </si>
  <si>
    <t>Stockton</t>
  </si>
  <si>
    <t>Merced</t>
  </si>
  <si>
    <t>Santa Rosa</t>
  </si>
  <si>
    <t>Eureka</t>
  </si>
  <si>
    <t>Pollock Pines</t>
  </si>
  <si>
    <t>Redding</t>
  </si>
  <si>
    <t>Susanville</t>
  </si>
  <si>
    <t>Mangilao</t>
  </si>
  <si>
    <t>Hood River</t>
  </si>
  <si>
    <t>Klamath Falls</t>
  </si>
  <si>
    <t>Bend</t>
  </si>
  <si>
    <t>----------------------------------------------------------------------------------</t>
  </si>
  <si>
    <t xml:space="preserve">. </t>
  </si>
  <si>
    <t>Energy Performance Indicator</t>
  </si>
  <si>
    <r>
      <t>The EPI is an energy management tool, designed to support companies and plants that seek to improve the energy efficiency of their operations.  The EPI was developed as part of the EPA's voluntary ENERGY STAR program and supports benchmarking, a critical component of the comprehensive energy management approach embodied in ENERGY STAR's Guidelines for Energy Management (</t>
    </r>
    <r>
      <rPr>
        <sz val="14"/>
        <color indexed="12"/>
        <rFont val="Arial"/>
        <family val="2"/>
      </rPr>
      <t>www.energystar.gov</t>
    </r>
    <r>
      <rPr>
        <sz val="14"/>
        <rFont val="Arial"/>
        <family val="2"/>
      </rPr>
      <t>).</t>
    </r>
  </si>
  <si>
    <t>The Juice Processing EPI is based on industry data reported to the U.S. Census Bureau.  The tool was tested and validated by companies participating in the ENERGY STAR Industry Focus.</t>
  </si>
  <si>
    <t>The EPI normalizes for differences between plants using the plant characteristics described below.</t>
  </si>
  <si>
    <t>The EPI produces an Energy Performance Score on a scale from 1 to 100, with a score of 100 reflecting the most efficient level of performance.  This score provides a relative measure of performance of the plant as compared to other plants.</t>
  </si>
  <si>
    <r>
      <t xml:space="preserve">Manufacturing plants that score a 75 or higher using this EPI are eligible to earn ENERGY STAR certification from the U.S. Environmental Protection Agency as recognition for superior performance.  For more information on earning the ENERGY STAR, see </t>
    </r>
    <r>
      <rPr>
        <sz val="14"/>
        <color indexed="12"/>
        <rFont val="Arial"/>
        <family val="2"/>
      </rPr>
      <t>www.energystar.gov/industry</t>
    </r>
    <r>
      <rPr>
        <sz val="14"/>
        <rFont val="Arial"/>
        <family val="2"/>
      </rPr>
      <t>.</t>
    </r>
  </si>
  <si>
    <t xml:space="preserve">The Juice Processing Plant Energy Performance Indicator is designed to be used to evaluate facilities that are primarily engaged in producing canned &amp; bottled (shelf stable), concentrate, drink (ades), and fresh juice products.  Only plants that produce more than 50% of their product value in these product categories are eligible to use the model.
</t>
  </si>
  <si>
    <r>
      <t xml:space="preserve">To be eligible for ENERGY STAR certification, more than 50% of the production of the benchmarked plant must be comprised of the appropriate products (listed below).  </t>
    </r>
    <r>
      <rPr>
        <sz val="14"/>
        <color indexed="10"/>
        <rFont val="Arial"/>
        <family val="2"/>
      </rPr>
      <t>For plants that do not meet the minimum requirement for ENERGY STAR recognition, the EPI may still be used as a management tool.</t>
    </r>
    <r>
      <rPr>
        <sz val="14"/>
        <color indexed="10"/>
        <rFont val="Arial"/>
        <family val="2"/>
      </rPr>
      <t xml:space="preserve">  </t>
    </r>
    <r>
      <rPr>
        <sz val="14"/>
        <rFont val="Arial"/>
        <family val="2"/>
      </rPr>
      <t xml:space="preserve">Further information on model development is available in the documentation at </t>
    </r>
    <r>
      <rPr>
        <sz val="14"/>
        <color indexed="39"/>
        <rFont val="Arial"/>
        <family val="2"/>
      </rPr>
      <t>www.energystar.gov/EPIs</t>
    </r>
    <r>
      <rPr>
        <sz val="14"/>
        <rFont val="Arial"/>
        <family val="2"/>
      </rPr>
      <t>.</t>
    </r>
  </si>
  <si>
    <t>All data values must be inserted in the white boxes on the EPI tab.  Definitions are given below.</t>
  </si>
  <si>
    <t>Energy Accounting</t>
  </si>
  <si>
    <t>Definitions of terms used for energy accounting</t>
  </si>
  <si>
    <t>Energy Data:</t>
  </si>
  <si>
    <r>
      <t xml:space="preserve">All energy inputs must be metered or otherwise verifiable (e.g., utility bills, delivery receipts).  Energy values are entered as </t>
    </r>
    <r>
      <rPr>
        <i/>
        <sz val="14"/>
        <rFont val="Arial"/>
        <family val="2"/>
      </rPr>
      <t>net</t>
    </r>
    <r>
      <rPr>
        <sz val="14"/>
        <color indexed="63"/>
        <rFont val="Arial"/>
        <family val="2"/>
      </rPr>
      <t xml:space="preserve"> values (i.e., purchases and transfers in minus sales and transfers out), subject to the descriptions below.</t>
    </r>
  </si>
  <si>
    <r>
      <t xml:space="preserve">Data for electricity includes only total electricity purchased or transferred into the plant from another facility, net of sales or transfers (see special case below for electricity generated from onsite renewables).  Purchased or transferred electricity is entered into the </t>
    </r>
    <r>
      <rPr>
        <i/>
        <sz val="14"/>
        <rFont val="Arial"/>
        <family val="2"/>
      </rPr>
      <t>Electricity</t>
    </r>
    <r>
      <rPr>
        <sz val="14"/>
        <rFont val="Arial"/>
        <family val="2"/>
      </rPr>
      <t xml:space="preserve"> column on the EPI worksheet.  Units are in terms of site energy, i.e., in kWh or MMBtu on the basis of 3,412 Btu per kWh.</t>
    </r>
  </si>
  <si>
    <r>
      <t>Compressed Air:</t>
    </r>
    <r>
      <rPr>
        <sz val="14"/>
        <rFont val="Arial"/>
        <family val="2"/>
      </rPr>
      <t xml:space="preserve">  Account for the energy used to produce compressed air if compressed air is transferred in from an external or third-party site whose energy does not appear in your plant's energy total.  The kWh for producing compressed air is calculated using actual conversion efficiencies of the external or third-party producer, and added to your plant's energy total.  For example,</t>
    </r>
  </si>
  <si>
    <r>
      <t>Electricity from Onsite Renewables:</t>
    </r>
    <r>
      <rPr>
        <sz val="14"/>
        <rFont val="Arial"/>
        <family val="2"/>
      </rPr>
      <t xml:space="preserve"> Include the electricity consumed from onsite renewable generation (e.g., solar PV, wind, small hydro) in your total energy consumption (</t>
    </r>
    <r>
      <rPr>
        <i/>
        <sz val="14"/>
        <rFont val="Arial"/>
        <family val="2"/>
      </rPr>
      <t>Other</t>
    </r>
    <r>
      <rPr>
        <sz val="14"/>
        <rFont val="Arial"/>
        <family val="2"/>
      </rPr>
      <t xml:space="preserve"> column).  You must convert the total kWh of electricity consumed from onsite renewable generation to Btus by multiplying by the thermal conversion factor for electricity (3,412 Btu/kWh).  Enter that Btu value into the </t>
    </r>
    <r>
      <rPr>
        <i/>
        <sz val="14"/>
        <rFont val="Arial"/>
        <family val="2"/>
      </rPr>
      <t>Other</t>
    </r>
    <r>
      <rPr>
        <sz val="14"/>
        <rFont val="Arial"/>
        <family val="2"/>
      </rPr>
      <t xml:space="preserve"> column on the EPI worksheet.  Excess electricity from onsite renewable generation that is sold or transferred offsite is not accounted for in the EPI.  All electricity purchases or transfers into the plant are entered in the </t>
    </r>
    <r>
      <rPr>
        <i/>
        <sz val="14"/>
        <rFont val="Arial"/>
        <family val="2"/>
      </rPr>
      <t>Electricity</t>
    </r>
    <r>
      <rPr>
        <sz val="14"/>
        <rFont val="Arial"/>
        <family val="2"/>
      </rPr>
      <t xml:space="preserve"> column on the EPI worksheet, as specified above.  
The EPI recognizes the efficiency benefits of onsite generation by applying the site thermal conversion factor of 3,412 Btu/kWh rather than the higher value that is used for grid-sourced electricity.</t>
    </r>
  </si>
  <si>
    <r>
      <t>Electricity from All Other Onsite Generation:</t>
    </r>
    <r>
      <rPr>
        <sz val="14"/>
        <rFont val="Arial"/>
        <family val="2"/>
      </rPr>
      <t xml:space="preserve"> Do not include the electricity consumed from all other onsite generation (e.g., CHP, diesel generators) in your total energy consumption.  When electricity is generated onsite from these other sources, include the fuel that is purchased or transferred into the plant to operate other onsite generation, but do not include the electricity generated by those systems.
Electricity from onsite generation that is sold or transferred offsite must be subtracted from the total purchased electricity to represent "net of sales or transfer."  Enter your electricity purchases net of sales and transfers in the </t>
    </r>
    <r>
      <rPr>
        <i/>
        <sz val="14"/>
        <rFont val="Arial"/>
        <family val="2"/>
      </rPr>
      <t>Electricity</t>
    </r>
    <r>
      <rPr>
        <sz val="14"/>
        <rFont val="Arial"/>
        <family val="2"/>
      </rPr>
      <t xml:space="preserve"> column.</t>
    </r>
  </si>
  <si>
    <r>
      <t xml:space="preserve">Include all other forms of energy purchased or transferred (natural gas, oil, coal, etc.), net of sales or transfers.  For fuels not defined in the EPI, use the </t>
    </r>
    <r>
      <rPr>
        <i/>
        <sz val="14"/>
        <rFont val="Arial"/>
        <family val="2"/>
      </rPr>
      <t>Other</t>
    </r>
    <r>
      <rPr>
        <sz val="14"/>
        <color indexed="63"/>
        <rFont val="Arial"/>
        <family val="2"/>
      </rPr>
      <t xml:space="preserve"> column. </t>
    </r>
  </si>
  <si>
    <r>
      <t>Steam:</t>
    </r>
    <r>
      <rPr>
        <sz val="14"/>
        <rFont val="Arial"/>
        <family val="2"/>
      </rPr>
      <t xml:space="preserve">  Account for the energy used to produce steam if steam is transferred in from an external or third-party site whose energy does not appear in your plant's energy total.  The Btu for producing steam is calculated using actual boiler conversion efficiencies of the external or third-party producer, and added to your plant's energy total (i.e., the Btu value of the fuel used to make the steam).  For example,</t>
    </r>
  </si>
  <si>
    <r>
      <t>Chilled Water:</t>
    </r>
    <r>
      <rPr>
        <sz val="14"/>
        <color indexed="63"/>
        <rFont val="Arial"/>
        <family val="2"/>
      </rPr>
      <t xml:space="preserve"> Account for the energy used to produce chilled water if chilled water is transferred in from an external or third-party site whose energy does not appear in your plant's energy total.  The Btu (or kWh) for producing chilled water is calculated using actual chiller conversion efficiencies of the external or third-party producer, and added to your plant's energy (or electricity) total. </t>
    </r>
  </si>
  <si>
    <r>
      <t>Recovered Energy:</t>
    </r>
    <r>
      <rPr>
        <sz val="14"/>
        <rFont val="Arial"/>
        <family val="2"/>
      </rPr>
      <t xml:space="preserve"> Do not include energy recovered from the production process (e.g., waste heat, process byproducts) in the energy accounting of the EPI.  The EPI’s underlying statistical model recognizes that plants have an opportunity to recover or self-produce a portion of the energy they require, and is adjusted based on plant characteristics and purchased energy inputs to the EPI.</t>
    </r>
  </si>
  <si>
    <r>
      <t xml:space="preserve">Total annual energy cost for each fuel type in current year dollars.  </t>
    </r>
    <r>
      <rPr>
        <b/>
        <i/>
        <sz val="14"/>
        <rFont val="Arial"/>
        <family val="2"/>
      </rPr>
      <t>Input of cost data is optional and does not impact the Energy Performance Score.  This feature is provided for your convenience and use.</t>
    </r>
  </si>
  <si>
    <t>Energy Performance Score:</t>
  </si>
  <si>
    <t xml:space="preserve">The Energy Performance Score is a percentile ranking for your plant normalized for the plant characteristics listed above. </t>
  </si>
  <si>
    <t>Purchased Source Energy (MMBtu):</t>
  </si>
  <si>
    <t>Purchased Site Energy (MMBtu):</t>
  </si>
  <si>
    <t>The sum of direct fossil fuel consumption and electricity, with electricity converted from kWh to Btu using the thermal conversion factor for electricity (3,412 Btu/kWh).</t>
  </si>
  <si>
    <t>Energy Intensity (Source MMBtu/1000 gallons):</t>
  </si>
  <si>
    <t>Charts:</t>
  </si>
  <si>
    <t>The charts plot the Energy Performance Scores of the current and reference plants relative to the observed performance of the industry (normalized for production variables).</t>
  </si>
  <si>
    <t>Report Tabs</t>
  </si>
  <si>
    <t>Statement of Energy Performance &amp; Facility Performance Report</t>
  </si>
  <si>
    <t>Statement of Energy Performance:</t>
  </si>
  <si>
    <r>
      <t xml:space="preserve">The workbook tab labeled Statement of Energy Performance (SEP) contains a printable form that is used only when submitting an application for ENERGY STAR plant certification.  The results from the EPI will be automatically populated in the appropriate fields in the SEP form.  For further information on earning the ENERGY STAR, see </t>
    </r>
    <r>
      <rPr>
        <sz val="14"/>
        <color indexed="12"/>
        <rFont val="Arial"/>
        <family val="2"/>
      </rPr>
      <t>http://www.energystar.gov/index.cfm?c=industry.bus_industry_plants_apply</t>
    </r>
    <r>
      <rPr>
        <sz val="14"/>
        <rFont val="Arial"/>
        <family val="2"/>
      </rPr>
      <t>.</t>
    </r>
  </si>
  <si>
    <t>Facility Performance Report:</t>
  </si>
  <si>
    <t xml:space="preserve">The workbook tab labeled Facility Performance Report provides a printable form that can be used to summarize the results from the EPI.  This report is intended to be used by plants or companies for their own internal records. </t>
  </si>
  <si>
    <r>
      <t xml:space="preserve">This ENERGY STAR Plant EPI was developed by the US EPA in collaboration with companies participating in the ENERGY STAR Industry Focus, and with technical support from Duke University and ICF International.  The EPI is based upon confidential plant-level information. Technical documentation on the design of the EPI is available at </t>
    </r>
    <r>
      <rPr>
        <sz val="14"/>
        <color indexed="12"/>
        <rFont val="Arial"/>
        <family val="2"/>
      </rPr>
      <t>www.energystar.gov/EPIs</t>
    </r>
    <r>
      <rPr>
        <sz val="14"/>
        <rFont val="Arial"/>
        <family val="2"/>
      </rPr>
      <t xml:space="preserve">.  This EPI will be updated periodically and revised by the US EPA as part of the ENERGY STAR Industry Focus.  For more information on the Industry Focus, visit </t>
    </r>
    <r>
      <rPr>
        <sz val="14"/>
        <color indexed="12"/>
        <rFont val="Arial"/>
        <family val="2"/>
      </rPr>
      <t>www.energystar.gov/industry</t>
    </r>
    <r>
      <rPr>
        <sz val="14"/>
        <rFont val="Arial"/>
        <family val="2"/>
      </rPr>
      <t xml:space="preserve"> or contact </t>
    </r>
    <r>
      <rPr>
        <sz val="14"/>
        <color indexed="12"/>
        <rFont val="Arial"/>
        <family val="2"/>
      </rPr>
      <t>energystrategy@energystar.gov</t>
    </r>
    <r>
      <rPr>
        <sz val="14"/>
        <rFont val="Arial"/>
        <family val="2"/>
      </rPr>
      <t xml:space="preserve">. </t>
    </r>
  </si>
  <si>
    <t>The research for this model was conducted while the developer, Gale Boyd (gale.boyd@duke.edu), was a Special Sworn Status researcher of the U.S. Census Bureau at the Triangle Census Research Data Center. Research results and conclusions expressed are those of the author and do not necessarily reflect the views of the Census Bureau. The research results have been screened to insure that no confidential data are revealed in this spreadsheet or other documentation.</t>
  </si>
  <si>
    <t>Volume Notes &amp; Updates</t>
  </si>
  <si>
    <t>Production</t>
  </si>
  <si>
    <t>Annual Purchases &amp; Transfers</t>
  </si>
  <si>
    <t>* Entering cost data is optional and does not impact the computation of the Energy Performance Score.</t>
  </si>
  <si>
    <t>Energy Performance Score (EPS)</t>
  </si>
  <si>
    <t>Energy Cost/Total Production ($/1000 gal)</t>
  </si>
  <si>
    <t>Purchased Source Energy (MMBtu)</t>
  </si>
  <si>
    <t>Purchased Site Energy (MMBtu)</t>
  </si>
  <si>
    <t>Energy Intensity (Source MMBtu/1000 gal)</t>
  </si>
  <si>
    <t>Based on the conditions observed at the time of my visit to this facility, I certify that the information used in this tool to generate the energy performance score represented on this statement is accurate.</t>
  </si>
  <si>
    <t>1. Applications for certification of plant energy performance to the US EPA must be made within 4 months of Period Ending date. Award of the ENERGY STAR is not final until approved by the US EPA.</t>
  </si>
  <si>
    <t>2. All energy performance scores and supporting data must first be verified by the US EPA or a US EPA-designated EPI reviewer if supporting data is considered to be proprietary before submitting applications for the ENERGY STAR.</t>
  </si>
  <si>
    <t>3. An energy performance score of 75 is the minimum required score to be considered eligible for the ENERGY STAR.</t>
  </si>
  <si>
    <r>
      <t>4. Estimates of energy and CO</t>
    </r>
    <r>
      <rPr>
        <vertAlign val="subscript"/>
        <sz val="9"/>
        <rFont val="Arial"/>
        <family val="2"/>
      </rPr>
      <t>2</t>
    </r>
    <r>
      <rPr>
        <sz val="9"/>
        <color indexed="63"/>
        <rFont val="Arial"/>
        <family val="2"/>
      </rPr>
      <t xml:space="preserve"> emissions savings are provided to illustrate the difference between the benchmarked plant's energy use and estimated CO</t>
    </r>
    <r>
      <rPr>
        <vertAlign val="subscript"/>
        <sz val="9"/>
        <rFont val="Arial"/>
        <family val="2"/>
      </rPr>
      <t>2</t>
    </r>
    <r>
      <rPr>
        <sz val="9"/>
        <color indexed="63"/>
        <rFont val="Arial"/>
        <family val="2"/>
      </rPr>
      <t xml:space="preserve"> emissions as compared to "an average plant" that is defined as having an energy performance score at the 50th percentile.
The fuel mix used to estimate emissions data for the average plant is the same as for the benchmarked plant.  These estimates are provided to assist plants with communicating their energy and environmental achievements.</t>
    </r>
  </si>
  <si>
    <r>
      <t>GHG Emissions (Kg CO</t>
    </r>
    <r>
      <rPr>
        <vertAlign val="subscript"/>
        <sz val="9"/>
        <rFont val="Arial"/>
        <family val="2"/>
      </rPr>
      <t>2</t>
    </r>
    <r>
      <rPr>
        <sz val="9"/>
        <rFont val="Arial"/>
        <family val="2"/>
      </rPr>
      <t>e)</t>
    </r>
  </si>
  <si>
    <r>
      <t xml:space="preserve">The sum of direct fossil fuel consumption and electricity, with electricity converted from kWh to Btu using the national average power plant conversion (10,269 Btu/kWh).  For more information on source energy definitions, see </t>
    </r>
    <r>
      <rPr>
        <sz val="14"/>
        <color indexed="12"/>
        <rFont val="Arial"/>
        <family val="2"/>
      </rPr>
      <t>www.energystar.gov</t>
    </r>
    <r>
      <rPr>
        <sz val="14"/>
        <rFont val="Arial"/>
        <family val="2"/>
      </rPr>
      <t>.</t>
    </r>
  </si>
  <si>
    <t>The ENERGY STAR® Juice Processing Plant Energy Performance Indicator (EPI) enables plants to compare their energy performance to similar plants operating in the United States.</t>
  </si>
  <si>
    <t>User-defined reference plant and year for comparison purposes.  Since scores for current plant and reference plant are calculated independently, the choice of reference year does NOT impact current year score. The reference plant can be the same plant as the "current plant" with a different year, or a different plant.</t>
  </si>
  <si>
    <t xml:space="preserve">Version 1.1, Release 7/18/2011 updates language and structure to be consistent with other existing EPIs. </t>
  </si>
  <si>
    <t>Version 1.1, Release 6/27/2013 updates emissions factors used for calculating emissions savings.</t>
  </si>
  <si>
    <t>Version 1.1, Release 6/27/2013</t>
  </si>
  <si>
    <t>The public reporting burden for this collection of information is estimated to range up to 15 minutes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</si>
  <si>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EPA Form 5900-89</t>
  </si>
  <si>
    <t>Below content for reference only.  No longer used.</t>
  </si>
  <si>
    <t>Received via email from Bill Von Neida on 5/9/2013.  Consistent with July 2013 Portfolio Manager release.  Red text identifies what has changed.</t>
  </si>
  <si>
    <t>New: June 2013</t>
  </si>
  <si>
    <t>New electricity emissions recevied via email from Bill Von Neida, 5/9/2013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</si>
</sst>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quot;$&quot;#,##0"/>
    <numFmt numFmtId="167" formatCode="&quot;$&quot;#,##0.00"/>
    <numFmt numFmtId="168" formatCode="0.0000"/>
    <numFmt numFmtId="169" formatCode="0.00000"/>
    <numFmt numFmtId="170" formatCode="#,##0.0"/>
    <numFmt numFmtId="171" formatCode="0.000000000"/>
    <numFmt numFmtId="172" formatCode="#,##0.0000"/>
    <numFmt numFmtId="173" formatCode="_(* #,##0.0_);_(* \(#,##0.0\);_(* &quot;-&quot;??_);_(@_)"/>
    <numFmt numFmtId="174" formatCode="_(* #,##0.000_);_(* \(#,##0.000\);_(* &quot;-&quot;??_);_(@_)"/>
    <numFmt numFmtId="175" formatCode="0.000000"/>
    <numFmt numFmtId="176" formatCode="0.0000000"/>
    <numFmt numFmtId="177" formatCode="0.0000000000"/>
  </numFmts>
  <fonts count="124">
    <font>
      <sz val="10"/>
      <name val="Arial"/>
      <family val="0"/>
    </font>
    <font>
      <sz val="11"/>
      <color indexed="8"/>
      <name val="Calibri"/>
      <family val="2"/>
    </font>
    <font>
      <u val="single"/>
      <sz val="14"/>
      <name val="Arial"/>
      <family val="2"/>
    </font>
    <font>
      <u val="single"/>
      <sz val="10"/>
      <color indexed="12"/>
      <name val="MS Sans Serif"/>
      <family val="2"/>
    </font>
    <font>
      <sz val="10"/>
      <name val="MS Sans Serif"/>
      <family val="2"/>
    </font>
    <font>
      <sz val="9"/>
      <name val="Geneva"/>
      <family val="0"/>
    </font>
    <font>
      <b/>
      <sz val="12"/>
      <name val="Arial"/>
      <family val="2"/>
    </font>
    <font>
      <sz val="9"/>
      <name val="Arial"/>
      <family val="2"/>
    </font>
    <font>
      <sz val="12"/>
      <name val="Arial"/>
      <family val="2"/>
    </font>
    <font>
      <b/>
      <sz val="14"/>
      <name val="Arial"/>
      <family val="2"/>
    </font>
    <font>
      <sz val="11"/>
      <name val="Arial"/>
      <family val="2"/>
    </font>
    <font>
      <b/>
      <sz val="11"/>
      <name val="Arial"/>
      <family val="2"/>
    </font>
    <font>
      <sz val="10"/>
      <color indexed="23"/>
      <name val="Arial"/>
      <family val="2"/>
    </font>
    <font>
      <sz val="14"/>
      <name val="Arial"/>
      <family val="2"/>
    </font>
    <font>
      <sz val="10"/>
      <color indexed="63"/>
      <name val="Arial"/>
      <family val="2"/>
    </font>
    <font>
      <b/>
      <i/>
      <sz val="12"/>
      <color indexed="10"/>
      <name val="Arial"/>
      <family val="2"/>
    </font>
    <font>
      <b/>
      <i/>
      <sz val="11"/>
      <color indexed="10"/>
      <name val="Arial"/>
      <family val="2"/>
    </font>
    <font>
      <sz val="12"/>
      <color indexed="9"/>
      <name val="Arial"/>
      <family val="2"/>
    </font>
    <font>
      <sz val="14"/>
      <color indexed="9"/>
      <name val="Arial"/>
      <family val="2"/>
    </font>
    <font>
      <sz val="14"/>
      <color indexed="9"/>
      <name val="MS Sans Serif"/>
      <family val="2"/>
    </font>
    <font>
      <b/>
      <sz val="14"/>
      <color indexed="9"/>
      <name val="Arial"/>
      <family val="2"/>
    </font>
    <font>
      <b/>
      <i/>
      <sz val="11"/>
      <color indexed="9"/>
      <name val="Arial"/>
      <family val="2"/>
    </font>
    <font>
      <b/>
      <sz val="22"/>
      <color indexed="9"/>
      <name val="Arial"/>
      <family val="2"/>
    </font>
    <font>
      <b/>
      <sz val="16"/>
      <color indexed="9"/>
      <name val="Arial"/>
      <family val="2"/>
    </font>
    <font>
      <sz val="10"/>
      <color indexed="9"/>
      <name val="Arial"/>
      <family val="2"/>
    </font>
    <font>
      <b/>
      <sz val="12"/>
      <color indexed="9"/>
      <name val="Arial"/>
      <family val="2"/>
    </font>
    <font>
      <sz val="16"/>
      <color indexed="9"/>
      <name val="WP IconicSymbolsA"/>
      <family val="0"/>
    </font>
    <font>
      <sz val="9"/>
      <color indexed="9"/>
      <name val="Arial"/>
      <family val="2"/>
    </font>
    <font>
      <sz val="9"/>
      <color indexed="9"/>
      <name val="Geneva"/>
      <family val="0"/>
    </font>
    <font>
      <b/>
      <sz val="10"/>
      <name val="Arial"/>
      <family val="2"/>
    </font>
    <font>
      <sz val="8"/>
      <name val="Arial"/>
      <family val="2"/>
    </font>
    <font>
      <sz val="10"/>
      <name val="Courier New"/>
      <family val="3"/>
    </font>
    <font>
      <b/>
      <i/>
      <sz val="14"/>
      <name val="Arial"/>
      <family val="2"/>
    </font>
    <font>
      <sz val="20"/>
      <name val="Arial"/>
      <family val="2"/>
    </font>
    <font>
      <sz val="11"/>
      <color indexed="9"/>
      <name val="Arial"/>
      <family val="2"/>
    </font>
    <font>
      <sz val="14"/>
      <color indexed="12"/>
      <name val="Arial"/>
      <family val="2"/>
    </font>
    <font>
      <b/>
      <sz val="14"/>
      <color indexed="12"/>
      <name val="Arial"/>
      <family val="2"/>
    </font>
    <font>
      <b/>
      <sz val="14"/>
      <color indexed="10"/>
      <name val="Arial"/>
      <family val="2"/>
    </font>
    <font>
      <sz val="14"/>
      <color indexed="10"/>
      <name val="Arial"/>
      <family val="2"/>
    </font>
    <font>
      <sz val="10"/>
      <color indexed="10"/>
      <name val="Arial"/>
      <family val="2"/>
    </font>
    <font>
      <sz val="11"/>
      <color indexed="10"/>
      <name val="Arial"/>
      <family val="2"/>
    </font>
    <font>
      <b/>
      <sz val="10"/>
      <color indexed="10"/>
      <name val="MS Sans Serif"/>
      <family val="2"/>
    </font>
    <font>
      <b/>
      <sz val="18"/>
      <name val="Arial"/>
      <family val="2"/>
    </font>
    <font>
      <b/>
      <vertAlign val="superscript"/>
      <sz val="10"/>
      <name val="Arial"/>
      <family val="2"/>
    </font>
    <font>
      <b/>
      <sz val="9.5"/>
      <name val="Arial"/>
      <family val="2"/>
    </font>
    <font>
      <b/>
      <vertAlign val="superscript"/>
      <sz val="9.5"/>
      <name val="Arial"/>
      <family val="2"/>
    </font>
    <font>
      <sz val="9.5"/>
      <name val="Arial"/>
      <family val="2"/>
    </font>
    <font>
      <vertAlign val="subscript"/>
      <sz val="9.5"/>
      <name val="Arial"/>
      <family val="2"/>
    </font>
    <font>
      <b/>
      <i/>
      <sz val="9.5"/>
      <name val="Arial"/>
      <family val="2"/>
    </font>
    <font>
      <vertAlign val="superscript"/>
      <sz val="9.5"/>
      <name val="Arial"/>
      <family val="2"/>
    </font>
    <font>
      <vertAlign val="superscript"/>
      <sz val="8"/>
      <name val="Arial"/>
      <family val="2"/>
    </font>
    <font>
      <b/>
      <sz val="9"/>
      <name val="Arial"/>
      <family val="2"/>
    </font>
    <font>
      <b/>
      <vertAlign val="superscript"/>
      <sz val="9"/>
      <name val="Arial"/>
      <family val="2"/>
    </font>
    <font>
      <b/>
      <sz val="10"/>
      <name val="MS Sans Serif"/>
      <family val="2"/>
    </font>
    <font>
      <sz val="9"/>
      <color indexed="10"/>
      <name val="Arial"/>
      <family val="2"/>
    </font>
    <font>
      <b/>
      <sz val="9"/>
      <color indexed="10"/>
      <name val="Arial"/>
      <family val="2"/>
    </font>
    <font>
      <sz val="8"/>
      <name val="Tahoma"/>
      <family val="2"/>
    </font>
    <font>
      <b/>
      <sz val="8"/>
      <name val="Tahoma"/>
      <family val="2"/>
    </font>
    <font>
      <b/>
      <sz val="22"/>
      <name val="Arial"/>
      <family val="2"/>
    </font>
    <font>
      <b/>
      <sz val="20"/>
      <name val="Arial"/>
      <family val="2"/>
    </font>
    <font>
      <b/>
      <u val="single"/>
      <sz val="16"/>
      <name val="Arial"/>
      <family val="2"/>
    </font>
    <font>
      <sz val="14"/>
      <color indexed="53"/>
      <name val="Arial"/>
      <family val="2"/>
    </font>
    <font>
      <sz val="11"/>
      <color indexed="48"/>
      <name val="Arial"/>
      <family val="2"/>
    </font>
    <font>
      <b/>
      <i/>
      <sz val="10"/>
      <name val="Arial"/>
      <family val="2"/>
    </font>
    <font>
      <u val="single"/>
      <sz val="10"/>
      <color indexed="12"/>
      <name val="Arial"/>
      <family val="2"/>
    </font>
    <font>
      <i/>
      <sz val="10"/>
      <name val="Arial"/>
      <family val="2"/>
    </font>
    <font>
      <b/>
      <sz val="13.5"/>
      <color indexed="30"/>
      <name val="MS Sans Serif"/>
      <family val="2"/>
    </font>
    <font>
      <b/>
      <sz val="13.5"/>
      <color indexed="10"/>
      <name val="MS Sans Serif"/>
      <family val="2"/>
    </font>
    <font>
      <vertAlign val="subscript"/>
      <sz val="10"/>
      <name val="Arial"/>
      <family val="2"/>
    </font>
    <font>
      <b/>
      <sz val="10"/>
      <name val="Tahoma"/>
      <family val="2"/>
    </font>
    <font>
      <sz val="14"/>
      <color indexed="63"/>
      <name val="Arial"/>
      <family val="2"/>
    </font>
    <font>
      <sz val="14"/>
      <color indexed="39"/>
      <name val="Arial"/>
      <family val="2"/>
    </font>
    <font>
      <sz val="20"/>
      <color indexed="9"/>
      <name val="Arial Bold"/>
      <family val="0"/>
    </font>
    <font>
      <sz val="11"/>
      <color indexed="63"/>
      <name val="Arial"/>
      <family val="2"/>
    </font>
    <font>
      <sz val="18"/>
      <color indexed="9"/>
      <name val="Arial Bold"/>
      <family val="0"/>
    </font>
    <font>
      <u val="single"/>
      <sz val="16"/>
      <color indexed="9"/>
      <name val="Arial Bold"/>
      <family val="0"/>
    </font>
    <font>
      <i/>
      <sz val="14"/>
      <name val="Arial"/>
      <family val="2"/>
    </font>
    <font>
      <sz val="14"/>
      <color indexed="63"/>
      <name val="Arial Bold"/>
      <family val="0"/>
    </font>
    <font>
      <sz val="14"/>
      <color indexed="8"/>
      <name val="Arial"/>
      <family val="2"/>
    </font>
    <font>
      <b/>
      <sz val="16"/>
      <name val="Arial"/>
      <family val="2"/>
    </font>
    <font>
      <sz val="9"/>
      <color indexed="63"/>
      <name val="Arial"/>
      <family val="2"/>
    </font>
    <font>
      <vertAlign val="subscript"/>
      <sz val="9"/>
      <name val="Arial"/>
      <family val="2"/>
    </font>
    <font>
      <sz val="11.5"/>
      <color indexed="8"/>
      <name val="Arial"/>
      <family val="2"/>
    </font>
    <font>
      <sz val="10"/>
      <color indexed="8"/>
      <name val="Arial"/>
      <family val="2"/>
    </font>
    <font>
      <sz val="12"/>
      <color indexed="8"/>
      <name val="Arial"/>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color indexed="10"/>
      <name val="MS Sans Serif"/>
      <family val="2"/>
    </font>
    <font>
      <b/>
      <sz val="14"/>
      <color indexed="8"/>
      <name val="Arial"/>
      <family val="2"/>
    </font>
    <font>
      <b/>
      <sz val="14"/>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MS Sans Serif"/>
      <family val="2"/>
    </font>
    <font>
      <sz val="10"/>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65"/>
        <bgColor indexed="64"/>
      </patternFill>
    </fill>
    <fill>
      <patternFill patternType="solid">
        <fgColor rgb="FF0066FF"/>
        <bgColor indexed="64"/>
      </patternFill>
    </fill>
    <fill>
      <patternFill patternType="solid">
        <fgColor theme="0"/>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thin"/>
      <right style="thin"/>
      <top style="thin"/>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right/>
      <top style="thin"/>
      <bottom/>
    </border>
    <border>
      <left/>
      <right/>
      <top style="thin"/>
      <bottom/>
    </border>
    <border>
      <left style="thin"/>
      <right/>
      <top/>
      <bottom style="thin"/>
    </border>
    <border>
      <left/>
      <right/>
      <top/>
      <bottom style="thin"/>
    </border>
    <border>
      <left/>
      <right style="thin"/>
      <top style="thin"/>
      <bottom/>
    </border>
    <border>
      <left/>
      <right style="thin"/>
      <top/>
      <bottom style="thin"/>
    </border>
    <border>
      <left style="medium"/>
      <right style="thin"/>
      <top style="medium"/>
      <bottom/>
    </border>
    <border>
      <left style="thin"/>
      <right style="thin"/>
      <top style="medium"/>
      <bottom/>
    </border>
    <border>
      <left style="medium"/>
      <right style="thin"/>
      <top/>
      <bottom style="medium"/>
    </border>
    <border>
      <left style="thin"/>
      <right style="thin"/>
      <top/>
      <bottom style="medium"/>
    </border>
    <border>
      <left style="medium"/>
      <right/>
      <top style="medium"/>
      <bottom style="medium"/>
    </border>
    <border>
      <left/>
      <right/>
      <top style="medium"/>
      <bottom style="medium"/>
    </border>
    <border>
      <left/>
      <right style="thin"/>
      <top/>
      <bottom/>
    </border>
    <border>
      <left style="thin"/>
      <right/>
      <top/>
      <bottom/>
    </border>
    <border>
      <left style="medium"/>
      <right/>
      <top style="thin"/>
      <bottom style="thin"/>
    </border>
    <border>
      <left/>
      <right style="medium"/>
      <top style="thin"/>
      <bottom style="thin"/>
    </border>
    <border>
      <left style="double"/>
      <right style="double"/>
      <top style="thin"/>
      <bottom style="thin"/>
    </border>
    <border>
      <left/>
      <right/>
      <top style="thin"/>
      <bottom style="thin"/>
    </border>
    <border>
      <left style="double"/>
      <right style="thin"/>
      <top style="thin"/>
      <bottom style="thin"/>
    </border>
    <border>
      <left style="thin"/>
      <right/>
      <top style="thin"/>
      <bottom style="thin"/>
    </border>
    <border>
      <left/>
      <right style="thin"/>
      <top style="thin"/>
      <bottom style="thin"/>
    </border>
    <border>
      <left/>
      <right style="thin"/>
      <top style="thin">
        <color indexed="9"/>
      </top>
      <bottom/>
    </border>
    <border>
      <left/>
      <right/>
      <top/>
      <bottom style="thin">
        <color indexed="9"/>
      </bottom>
    </border>
    <border>
      <left/>
      <right style="thin"/>
      <top/>
      <bottom style="thin">
        <color indexed="9"/>
      </bottom>
    </border>
    <border>
      <left style="thin"/>
      <right style="thin"/>
      <top style="thin">
        <color indexed="9"/>
      </top>
      <bottom/>
    </border>
    <border>
      <left style="thin"/>
      <right style="thin"/>
      <top/>
      <bottom/>
    </border>
    <border>
      <left style="thin"/>
      <right style="thin"/>
      <top/>
      <bottom style="thin">
        <color indexed="9"/>
      </bottom>
    </border>
    <border>
      <left/>
      <right/>
      <top style="thin">
        <color indexed="9"/>
      </top>
      <bottom/>
    </border>
    <border>
      <left/>
      <right/>
      <top style="medium"/>
      <bottom style="thin"/>
    </border>
    <border>
      <left/>
      <right/>
      <top style="thin"/>
      <bottom style="medium"/>
    </border>
    <border>
      <left style="thin"/>
      <right style="double"/>
      <top style="thin"/>
      <bottom style="thin"/>
    </border>
    <border>
      <left style="medium"/>
      <right style="medium"/>
      <top/>
      <bottom style="medium"/>
    </border>
    <border>
      <left style="medium"/>
      <right style="medium"/>
      <top/>
      <bottom/>
    </border>
    <border>
      <left style="medium"/>
      <right style="medium"/>
      <top style="medium"/>
      <bottom/>
    </border>
    <border>
      <left/>
      <right style="medium"/>
      <top style="medium"/>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4" fillId="2" borderId="0" applyNumberFormat="0" applyBorder="0" applyAlignment="0" applyProtection="0"/>
    <xf numFmtId="0" fontId="104" fillId="3" borderId="0" applyNumberFormat="0" applyBorder="0" applyAlignment="0" applyProtection="0"/>
    <xf numFmtId="0" fontId="104" fillId="4" borderId="0" applyNumberFormat="0" applyBorder="0" applyAlignment="0" applyProtection="0"/>
    <xf numFmtId="0" fontId="104" fillId="5" borderId="0" applyNumberFormat="0" applyBorder="0" applyAlignment="0" applyProtection="0"/>
    <xf numFmtId="0" fontId="104" fillId="6" borderId="0" applyNumberFormat="0" applyBorder="0" applyAlignment="0" applyProtection="0"/>
    <xf numFmtId="0" fontId="104" fillId="7" borderId="0" applyNumberFormat="0" applyBorder="0" applyAlignment="0" applyProtection="0"/>
    <xf numFmtId="0" fontId="104" fillId="8" borderId="0" applyNumberFormat="0" applyBorder="0" applyAlignment="0" applyProtection="0"/>
    <xf numFmtId="0" fontId="104" fillId="9" borderId="0" applyNumberFormat="0" applyBorder="0" applyAlignment="0" applyProtection="0"/>
    <xf numFmtId="0" fontId="104" fillId="10" borderId="0" applyNumberFormat="0" applyBorder="0" applyAlignment="0" applyProtection="0"/>
    <xf numFmtId="0" fontId="104" fillId="11" borderId="0" applyNumberFormat="0" applyBorder="0" applyAlignment="0" applyProtection="0"/>
    <xf numFmtId="0" fontId="104" fillId="12" borderId="0" applyNumberFormat="0" applyBorder="0" applyAlignment="0" applyProtection="0"/>
    <xf numFmtId="0" fontId="104" fillId="13" borderId="0" applyNumberFormat="0" applyBorder="0" applyAlignment="0" applyProtection="0"/>
    <xf numFmtId="0" fontId="105" fillId="14" borderId="0" applyNumberFormat="0" applyBorder="0" applyAlignment="0" applyProtection="0"/>
    <xf numFmtId="0" fontId="105" fillId="15" borderId="0" applyNumberFormat="0" applyBorder="0" applyAlignment="0" applyProtection="0"/>
    <xf numFmtId="0" fontId="105" fillId="16" borderId="0" applyNumberFormat="0" applyBorder="0" applyAlignment="0" applyProtection="0"/>
    <xf numFmtId="0" fontId="105" fillId="17" borderId="0" applyNumberFormat="0" applyBorder="0" applyAlignment="0" applyProtection="0"/>
    <xf numFmtId="0" fontId="105" fillId="18" borderId="0" applyNumberFormat="0" applyBorder="0" applyAlignment="0" applyProtection="0"/>
    <xf numFmtId="0" fontId="105" fillId="19" borderId="0" applyNumberFormat="0" applyBorder="0" applyAlignment="0" applyProtection="0"/>
    <xf numFmtId="0" fontId="105" fillId="20" borderId="0" applyNumberFormat="0" applyBorder="0" applyAlignment="0" applyProtection="0"/>
    <xf numFmtId="0" fontId="105" fillId="21" borderId="0" applyNumberFormat="0" applyBorder="0" applyAlignment="0" applyProtection="0"/>
    <xf numFmtId="0" fontId="105" fillId="22" borderId="0" applyNumberFormat="0" applyBorder="0" applyAlignment="0" applyProtection="0"/>
    <xf numFmtId="0" fontId="105" fillId="23" borderId="0" applyNumberFormat="0" applyBorder="0" applyAlignment="0" applyProtection="0"/>
    <xf numFmtId="0" fontId="105" fillId="24" borderId="0" applyNumberFormat="0" applyBorder="0" applyAlignment="0" applyProtection="0"/>
    <xf numFmtId="0" fontId="105" fillId="25" borderId="0" applyNumberFormat="0" applyBorder="0" applyAlignment="0" applyProtection="0"/>
    <xf numFmtId="0" fontId="106" fillId="26" borderId="0" applyNumberFormat="0" applyBorder="0" applyAlignment="0" applyProtection="0"/>
    <xf numFmtId="0" fontId="107" fillId="27" borderId="1" applyNumberFormat="0" applyAlignment="0" applyProtection="0"/>
    <xf numFmtId="0" fontId="10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9" fillId="0" borderId="0" applyNumberFormat="0" applyFill="0" applyBorder="0" applyAlignment="0" applyProtection="0"/>
    <xf numFmtId="0" fontId="110" fillId="29" borderId="0" applyNumberFormat="0" applyBorder="0" applyAlignment="0" applyProtection="0"/>
    <xf numFmtId="0" fontId="111" fillId="0" borderId="3" applyNumberFormat="0" applyFill="0" applyAlignment="0" applyProtection="0"/>
    <xf numFmtId="0" fontId="112" fillId="0" borderId="4" applyNumberFormat="0" applyFill="0" applyAlignment="0" applyProtection="0"/>
    <xf numFmtId="0" fontId="113" fillId="0" borderId="5" applyNumberFormat="0" applyFill="0" applyAlignment="0" applyProtection="0"/>
    <xf numFmtId="0" fontId="113" fillId="0" borderId="0" applyNumberFormat="0" applyFill="0" applyBorder="0" applyAlignment="0" applyProtection="0"/>
    <xf numFmtId="0" fontId="3" fillId="0" borderId="0" applyNumberFormat="0" applyFill="0" applyBorder="0" applyAlignment="0" applyProtection="0"/>
    <xf numFmtId="0" fontId="64" fillId="0" borderId="0" applyNumberFormat="0" applyFill="0" applyBorder="0" applyAlignment="0" applyProtection="0"/>
    <xf numFmtId="0" fontId="114" fillId="30" borderId="1" applyNumberFormat="0" applyAlignment="0" applyProtection="0"/>
    <xf numFmtId="0" fontId="115" fillId="0" borderId="6" applyNumberFormat="0" applyFill="0" applyAlignment="0" applyProtection="0"/>
    <xf numFmtId="0" fontId="116" fillId="31" borderId="0" applyNumberFormat="0" applyBorder="0" applyAlignment="0" applyProtection="0"/>
    <xf numFmtId="0" fontId="0" fillId="0" borderId="0">
      <alignment/>
      <protection/>
    </xf>
    <xf numFmtId="0" fontId="4" fillId="0" borderId="0">
      <alignment/>
      <protection/>
    </xf>
    <xf numFmtId="0" fontId="4" fillId="0" borderId="0">
      <alignment/>
      <protection/>
    </xf>
    <xf numFmtId="0" fontId="0" fillId="0" borderId="0">
      <alignment/>
      <protection/>
    </xf>
    <xf numFmtId="0" fontId="5" fillId="0" borderId="0">
      <alignment/>
      <protection/>
    </xf>
    <xf numFmtId="0" fontId="0" fillId="32" borderId="7" applyNumberFormat="0" applyFont="0" applyAlignment="0" applyProtection="0"/>
    <xf numFmtId="0" fontId="117"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18" fillId="0" borderId="0" applyNumberFormat="0" applyFill="0" applyBorder="0" applyAlignment="0" applyProtection="0"/>
    <xf numFmtId="0" fontId="119" fillId="0" borderId="9" applyNumberFormat="0" applyFill="0" applyAlignment="0" applyProtection="0"/>
    <xf numFmtId="0" fontId="120" fillId="0" borderId="0" applyNumberFormat="0" applyFill="0" applyBorder="0" applyAlignment="0" applyProtection="0"/>
  </cellStyleXfs>
  <cellXfs count="656">
    <xf numFmtId="0" fontId="0" fillId="0" borderId="0" xfId="0" applyAlignment="1">
      <alignment/>
    </xf>
    <xf numFmtId="0" fontId="0" fillId="33" borderId="0" xfId="0" applyFill="1" applyBorder="1" applyAlignment="1">
      <alignment/>
    </xf>
    <xf numFmtId="0" fontId="0" fillId="33" borderId="10" xfId="0" applyFill="1" applyBorder="1" applyAlignment="1">
      <alignment/>
    </xf>
    <xf numFmtId="0" fontId="8" fillId="33" borderId="0" xfId="0" applyFont="1" applyFill="1" applyBorder="1" applyAlignment="1">
      <alignment/>
    </xf>
    <xf numFmtId="3" fontId="8" fillId="33" borderId="0" xfId="42" applyNumberFormat="1" applyFont="1" applyFill="1" applyBorder="1" applyAlignment="1">
      <alignment/>
    </xf>
    <xf numFmtId="0" fontId="9" fillId="33" borderId="0" xfId="0" applyFont="1" applyFill="1" applyBorder="1" applyAlignment="1">
      <alignment horizontal="right"/>
    </xf>
    <xf numFmtId="0" fontId="0" fillId="33" borderId="0" xfId="0" applyFill="1" applyAlignment="1">
      <alignment/>
    </xf>
    <xf numFmtId="0" fontId="13" fillId="33" borderId="0" xfId="0" applyFont="1" applyFill="1" applyBorder="1" applyAlignment="1">
      <alignment/>
    </xf>
    <xf numFmtId="0" fontId="9" fillId="33" borderId="0" xfId="0" applyFont="1" applyFill="1" applyBorder="1" applyAlignment="1">
      <alignment horizontal="center"/>
    </xf>
    <xf numFmtId="0" fontId="13" fillId="33" borderId="0" xfId="0" applyFont="1" applyFill="1" applyBorder="1" applyAlignment="1">
      <alignment horizontal="center"/>
    </xf>
    <xf numFmtId="3" fontId="13" fillId="33" borderId="0" xfId="0" applyNumberFormat="1" applyFont="1" applyFill="1" applyBorder="1" applyAlignment="1">
      <alignment horizontal="center"/>
    </xf>
    <xf numFmtId="0" fontId="13" fillId="33" borderId="0" xfId="0" applyFont="1" applyFill="1" applyBorder="1" applyAlignment="1">
      <alignment horizontal="right"/>
    </xf>
    <xf numFmtId="0" fontId="13" fillId="33" borderId="11" xfId="0" applyFont="1" applyFill="1" applyBorder="1" applyAlignment="1">
      <alignment/>
    </xf>
    <xf numFmtId="0" fontId="13" fillId="33" borderId="0" xfId="0" applyFont="1" applyFill="1" applyAlignment="1">
      <alignment/>
    </xf>
    <xf numFmtId="0" fontId="9" fillId="33" borderId="0" xfId="53" applyFont="1" applyFill="1" applyBorder="1" applyAlignment="1">
      <alignment horizontal="center"/>
    </xf>
    <xf numFmtId="49" fontId="13" fillId="0" borderId="12" xfId="0" applyNumberFormat="1" applyFont="1" applyFill="1" applyBorder="1" applyAlignment="1" applyProtection="1">
      <alignment horizontal="left"/>
      <protection locked="0"/>
    </xf>
    <xf numFmtId="3" fontId="13" fillId="33" borderId="0" xfId="0" applyNumberFormat="1" applyFont="1" applyFill="1" applyBorder="1" applyAlignment="1" applyProtection="1">
      <alignment horizontal="left"/>
      <protection/>
    </xf>
    <xf numFmtId="0" fontId="13" fillId="33" borderId="10" xfId="0" applyFont="1" applyFill="1" applyBorder="1" applyAlignment="1">
      <alignment/>
    </xf>
    <xf numFmtId="0" fontId="9" fillId="33" borderId="0" xfId="0" applyFont="1" applyFill="1" applyBorder="1" applyAlignment="1">
      <alignment horizontal="center" wrapText="1"/>
    </xf>
    <xf numFmtId="0" fontId="13" fillId="33" borderId="10" xfId="0" applyFont="1" applyFill="1" applyBorder="1" applyAlignment="1">
      <alignment horizontal="center" wrapText="1"/>
    </xf>
    <xf numFmtId="1" fontId="13" fillId="33" borderId="0" xfId="0" applyNumberFormat="1" applyFont="1" applyFill="1" applyBorder="1" applyAlignment="1">
      <alignment horizontal="center"/>
    </xf>
    <xf numFmtId="3" fontId="13" fillId="33" borderId="0" xfId="42" applyNumberFormat="1" applyFont="1" applyFill="1" applyBorder="1" applyAlignment="1">
      <alignment horizontal="center"/>
    </xf>
    <xf numFmtId="0" fontId="13" fillId="33" borderId="13" xfId="0" applyFont="1" applyFill="1" applyBorder="1" applyAlignment="1">
      <alignment/>
    </xf>
    <xf numFmtId="0" fontId="13" fillId="33" borderId="14" xfId="0" applyFont="1" applyFill="1" applyBorder="1" applyAlignment="1">
      <alignment/>
    </xf>
    <xf numFmtId="0" fontId="13" fillId="33" borderId="15" xfId="0" applyFont="1" applyFill="1" applyBorder="1" applyAlignment="1">
      <alignment/>
    </xf>
    <xf numFmtId="3" fontId="13" fillId="33" borderId="0" xfId="42" applyNumberFormat="1" applyFont="1" applyFill="1" applyBorder="1" applyAlignment="1" applyProtection="1">
      <alignment horizontal="right"/>
      <protection locked="0"/>
    </xf>
    <xf numFmtId="0" fontId="13" fillId="33" borderId="0" xfId="53" applyFont="1" applyFill="1" applyBorder="1" applyAlignment="1">
      <alignment horizontal="center"/>
    </xf>
    <xf numFmtId="0" fontId="8" fillId="34" borderId="11" xfId="0" applyFont="1" applyFill="1" applyBorder="1" applyAlignment="1">
      <alignment/>
    </xf>
    <xf numFmtId="0" fontId="8" fillId="34" borderId="0" xfId="0" applyFont="1" applyFill="1" applyBorder="1" applyAlignment="1">
      <alignment/>
    </xf>
    <xf numFmtId="0" fontId="0" fillId="34" borderId="10" xfId="0" applyFill="1" applyBorder="1" applyAlignment="1">
      <alignment/>
    </xf>
    <xf numFmtId="0" fontId="0" fillId="34" borderId="0" xfId="0" applyFill="1" applyBorder="1" applyAlignment="1">
      <alignment/>
    </xf>
    <xf numFmtId="0" fontId="6" fillId="34" borderId="0" xfId="0" applyFont="1" applyFill="1" applyBorder="1" applyAlignment="1">
      <alignment horizontal="right"/>
    </xf>
    <xf numFmtId="0" fontId="18" fillId="33" borderId="0" xfId="0" applyFont="1" applyFill="1" applyBorder="1" applyAlignment="1">
      <alignment/>
    </xf>
    <xf numFmtId="0" fontId="19" fillId="33" borderId="0" xfId="53" applyFont="1" applyFill="1" applyBorder="1" applyAlignment="1">
      <alignment horizontal="right"/>
    </xf>
    <xf numFmtId="0" fontId="18" fillId="33" borderId="0" xfId="0" applyFont="1" applyFill="1" applyBorder="1" applyAlignment="1">
      <alignment horizontal="right"/>
    </xf>
    <xf numFmtId="0" fontId="18" fillId="33" borderId="0" xfId="53" applyFont="1" applyFill="1" applyBorder="1" applyAlignment="1">
      <alignment horizontal="right"/>
    </xf>
    <xf numFmtId="0" fontId="20" fillId="33" borderId="0" xfId="0" applyFont="1" applyFill="1" applyBorder="1" applyAlignment="1">
      <alignment/>
    </xf>
    <xf numFmtId="0" fontId="23" fillId="33" borderId="0" xfId="0" applyFont="1" applyFill="1" applyBorder="1" applyAlignment="1">
      <alignment horizontal="right"/>
    </xf>
    <xf numFmtId="0" fontId="18" fillId="33" borderId="11" xfId="0" applyFont="1" applyFill="1" applyBorder="1" applyAlignment="1">
      <alignment/>
    </xf>
    <xf numFmtId="0" fontId="24" fillId="33" borderId="0" xfId="0" applyFont="1" applyFill="1" applyBorder="1" applyAlignment="1">
      <alignment/>
    </xf>
    <xf numFmtId="0" fontId="24" fillId="33" borderId="0" xfId="0" applyFont="1" applyFill="1" applyAlignment="1">
      <alignment/>
    </xf>
    <xf numFmtId="0" fontId="18" fillId="33" borderId="0" xfId="0" applyFont="1" applyFill="1" applyBorder="1" applyAlignment="1">
      <alignment horizontal="center"/>
    </xf>
    <xf numFmtId="0" fontId="0" fillId="33" borderId="16" xfId="0" applyFill="1" applyBorder="1" applyAlignment="1" applyProtection="1">
      <alignment/>
      <protection/>
    </xf>
    <xf numFmtId="0" fontId="0" fillId="33" borderId="17" xfId="0" applyFill="1" applyBorder="1" applyAlignment="1" applyProtection="1">
      <alignment/>
      <protection/>
    </xf>
    <xf numFmtId="0" fontId="0" fillId="33" borderId="18" xfId="0" applyFill="1" applyBorder="1" applyAlignment="1" applyProtection="1">
      <alignment/>
      <protection/>
    </xf>
    <xf numFmtId="0" fontId="0" fillId="33" borderId="10" xfId="0" applyFill="1" applyBorder="1" applyAlignment="1" applyProtection="1">
      <alignment/>
      <protection/>
    </xf>
    <xf numFmtId="0" fontId="10" fillId="33" borderId="11" xfId="0" applyFont="1" applyFill="1" applyBorder="1" applyAlignment="1" applyProtection="1">
      <alignment/>
      <protection/>
    </xf>
    <xf numFmtId="0" fontId="10" fillId="33" borderId="0" xfId="0" applyFont="1" applyFill="1" applyBorder="1" applyAlignment="1" applyProtection="1">
      <alignment/>
      <protection/>
    </xf>
    <xf numFmtId="0" fontId="10" fillId="33" borderId="10" xfId="0" applyFont="1" applyFill="1" applyBorder="1" applyAlignment="1" applyProtection="1">
      <alignment/>
      <protection/>
    </xf>
    <xf numFmtId="0" fontId="8" fillId="34" borderId="11" xfId="0" applyFont="1" applyFill="1" applyBorder="1" applyAlignment="1" applyProtection="1">
      <alignment/>
      <protection/>
    </xf>
    <xf numFmtId="0" fontId="8" fillId="34" borderId="0" xfId="0" applyFont="1" applyFill="1" applyBorder="1" applyAlignment="1" applyProtection="1">
      <alignment/>
      <protection/>
    </xf>
    <xf numFmtId="0" fontId="8" fillId="34" borderId="0" xfId="0" applyFont="1" applyFill="1" applyBorder="1" applyAlignment="1" applyProtection="1">
      <alignment horizontal="right"/>
      <protection/>
    </xf>
    <xf numFmtId="0" fontId="0" fillId="34" borderId="10" xfId="0" applyFill="1" applyBorder="1" applyAlignment="1" applyProtection="1">
      <alignment/>
      <protection/>
    </xf>
    <xf numFmtId="0" fontId="8" fillId="33" borderId="11"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Border="1" applyAlignment="1" applyProtection="1">
      <alignment horizontal="right"/>
      <protection/>
    </xf>
    <xf numFmtId="0" fontId="17" fillId="33" borderId="0" xfId="0" applyFont="1" applyFill="1" applyBorder="1" applyAlignment="1" applyProtection="1">
      <alignment/>
      <protection/>
    </xf>
    <xf numFmtId="0" fontId="23" fillId="33" borderId="0" xfId="0" applyFont="1" applyFill="1" applyBorder="1" applyAlignment="1" applyProtection="1">
      <alignment horizontal="right"/>
      <protection/>
    </xf>
    <xf numFmtId="0" fontId="13" fillId="33" borderId="11" xfId="0" applyFont="1" applyFill="1" applyBorder="1" applyAlignment="1" applyProtection="1">
      <alignment/>
      <protection/>
    </xf>
    <xf numFmtId="0" fontId="18" fillId="33" borderId="0" xfId="0" applyFont="1" applyFill="1" applyBorder="1" applyAlignment="1" applyProtection="1">
      <alignment/>
      <protection/>
    </xf>
    <xf numFmtId="0" fontId="18" fillId="33" borderId="0" xfId="0" applyFont="1" applyFill="1" applyBorder="1" applyAlignment="1" applyProtection="1">
      <alignment horizontal="right"/>
      <protection/>
    </xf>
    <xf numFmtId="0" fontId="13" fillId="33" borderId="0" xfId="0" applyFont="1" applyFill="1" applyBorder="1" applyAlignment="1" applyProtection="1">
      <alignment/>
      <protection/>
    </xf>
    <xf numFmtId="0" fontId="21" fillId="33" borderId="0" xfId="0" applyFont="1" applyFill="1" applyAlignment="1" applyProtection="1">
      <alignment horizontal="left"/>
      <protection/>
    </xf>
    <xf numFmtId="0" fontId="13" fillId="33" borderId="0" xfId="0" applyFont="1" applyFill="1" applyBorder="1" applyAlignment="1" applyProtection="1">
      <alignment horizontal="center"/>
      <protection hidden="1"/>
    </xf>
    <xf numFmtId="0" fontId="23" fillId="33" borderId="0" xfId="0" applyFont="1" applyFill="1" applyBorder="1" applyAlignment="1">
      <alignment horizontal="left"/>
    </xf>
    <xf numFmtId="0" fontId="23" fillId="33" borderId="0" xfId="0" applyFont="1" applyFill="1" applyBorder="1" applyAlignment="1" applyProtection="1">
      <alignment horizontal="left"/>
      <protection/>
    </xf>
    <xf numFmtId="0" fontId="0" fillId="34" borderId="11" xfId="0" applyFill="1" applyBorder="1" applyAlignment="1">
      <alignment horizontal="center"/>
    </xf>
    <xf numFmtId="0" fontId="0" fillId="33" borderId="11" xfId="0" applyFill="1" applyBorder="1" applyAlignment="1">
      <alignment horizontal="center"/>
    </xf>
    <xf numFmtId="0" fontId="24" fillId="33" borderId="11" xfId="0" applyFont="1" applyFill="1" applyBorder="1" applyAlignment="1">
      <alignment horizontal="center"/>
    </xf>
    <xf numFmtId="0" fontId="18" fillId="33" borderId="11" xfId="0" applyFont="1" applyFill="1" applyBorder="1" applyAlignment="1">
      <alignment horizontal="center"/>
    </xf>
    <xf numFmtId="0" fontId="8" fillId="33" borderId="11" xfId="0" applyFont="1" applyFill="1" applyBorder="1" applyAlignment="1" applyProtection="1">
      <alignment/>
      <protection hidden="1"/>
    </xf>
    <xf numFmtId="0" fontId="8" fillId="33" borderId="0" xfId="0" applyFont="1" applyFill="1" applyBorder="1" applyAlignment="1" applyProtection="1">
      <alignment/>
      <protection hidden="1"/>
    </xf>
    <xf numFmtId="0" fontId="0" fillId="33" borderId="10" xfId="0" applyFill="1" applyBorder="1" applyAlignment="1" applyProtection="1">
      <alignment/>
      <protection hidden="1"/>
    </xf>
    <xf numFmtId="0" fontId="23" fillId="33" borderId="0" xfId="0" applyFont="1" applyFill="1" applyBorder="1" applyAlignment="1" applyProtection="1">
      <alignment horizontal="right"/>
      <protection hidden="1"/>
    </xf>
    <xf numFmtId="0" fontId="18" fillId="33" borderId="0" xfId="0" applyFont="1" applyFill="1" applyBorder="1" applyAlignment="1" applyProtection="1">
      <alignment/>
      <protection hidden="1"/>
    </xf>
    <xf numFmtId="0" fontId="13" fillId="33" borderId="0" xfId="0" applyFont="1" applyFill="1" applyBorder="1" applyAlignment="1" applyProtection="1">
      <alignment/>
      <protection hidden="1"/>
    </xf>
    <xf numFmtId="0" fontId="18" fillId="33" borderId="0" xfId="0" applyFont="1" applyFill="1" applyBorder="1" applyAlignment="1" applyProtection="1">
      <alignment horizontal="right"/>
      <protection hidden="1"/>
    </xf>
    <xf numFmtId="0" fontId="6" fillId="33" borderId="10" xfId="0" applyFont="1" applyFill="1" applyBorder="1" applyAlignment="1" applyProtection="1">
      <alignment/>
      <protection hidden="1"/>
    </xf>
    <xf numFmtId="3" fontId="13" fillId="33" borderId="0" xfId="42" applyNumberFormat="1" applyFont="1" applyFill="1" applyBorder="1" applyAlignment="1" applyProtection="1">
      <alignment horizontal="center"/>
      <protection hidden="1" locked="0"/>
    </xf>
    <xf numFmtId="0" fontId="10" fillId="0" borderId="19" xfId="0" applyFont="1" applyFill="1" applyBorder="1" applyAlignment="1" applyProtection="1">
      <alignment/>
      <protection hidden="1"/>
    </xf>
    <xf numFmtId="0" fontId="13" fillId="0" borderId="20" xfId="0" applyFont="1" applyFill="1" applyBorder="1" applyAlignment="1" applyProtection="1">
      <alignment/>
      <protection hidden="1"/>
    </xf>
    <xf numFmtId="0" fontId="10" fillId="0" borderId="21" xfId="0" applyFont="1" applyFill="1" applyBorder="1" applyAlignment="1" applyProtection="1">
      <alignment/>
      <protection hidden="1"/>
    </xf>
    <xf numFmtId="0" fontId="13" fillId="0" borderId="22" xfId="0" applyFont="1" applyFill="1" applyBorder="1" applyAlignment="1" applyProtection="1">
      <alignment/>
      <protection hidden="1"/>
    </xf>
    <xf numFmtId="0" fontId="26" fillId="33" borderId="11" xfId="0" applyFont="1" applyFill="1" applyBorder="1" applyAlignment="1" applyProtection="1">
      <alignment horizontal="center"/>
      <protection hidden="1"/>
    </xf>
    <xf numFmtId="0" fontId="0" fillId="0" borderId="20" xfId="0" applyFill="1" applyBorder="1" applyAlignment="1" applyProtection="1">
      <alignment/>
      <protection hidden="1"/>
    </xf>
    <xf numFmtId="0" fontId="13" fillId="0" borderId="23" xfId="0" applyFont="1" applyFill="1" applyBorder="1" applyAlignment="1" applyProtection="1">
      <alignment/>
      <protection hidden="1"/>
    </xf>
    <xf numFmtId="0" fontId="0" fillId="0" borderId="22" xfId="0" applyFill="1" applyBorder="1" applyAlignment="1" applyProtection="1">
      <alignment/>
      <protection hidden="1"/>
    </xf>
    <xf numFmtId="0" fontId="13" fillId="0" borderId="24" xfId="0" applyFont="1" applyFill="1" applyBorder="1" applyAlignment="1" applyProtection="1">
      <alignment/>
      <protection hidden="1"/>
    </xf>
    <xf numFmtId="0" fontId="18" fillId="33" borderId="0" xfId="0" applyFont="1" applyFill="1" applyAlignment="1" applyProtection="1">
      <alignment/>
      <protection hidden="1"/>
    </xf>
    <xf numFmtId="0" fontId="13" fillId="33" borderId="0" xfId="0" applyFont="1" applyFill="1" applyBorder="1" applyAlignment="1" applyProtection="1">
      <alignment/>
      <protection hidden="1"/>
    </xf>
    <xf numFmtId="0" fontId="9" fillId="33" borderId="0" xfId="0" applyFont="1" applyFill="1" applyBorder="1" applyAlignment="1" applyProtection="1">
      <alignment horizontal="right"/>
      <protection hidden="1"/>
    </xf>
    <xf numFmtId="0" fontId="12" fillId="33" borderId="0" xfId="0" applyFont="1" applyFill="1" applyAlignment="1" applyProtection="1">
      <alignment/>
      <protection hidden="1"/>
    </xf>
    <xf numFmtId="0" fontId="24" fillId="33" borderId="0" xfId="0" applyFont="1" applyFill="1" applyAlignment="1" applyProtection="1">
      <alignment/>
      <protection hidden="1"/>
    </xf>
    <xf numFmtId="0" fontId="20" fillId="33" borderId="0" xfId="53" applyFont="1" applyFill="1" applyBorder="1" applyAlignment="1" applyProtection="1">
      <alignment horizontal="center"/>
      <protection hidden="1"/>
    </xf>
    <xf numFmtId="0" fontId="18" fillId="33" borderId="0" xfId="0" applyFont="1" applyFill="1" applyBorder="1" applyAlignment="1" applyProtection="1">
      <alignment horizontal="center"/>
      <protection hidden="1"/>
    </xf>
    <xf numFmtId="3" fontId="13" fillId="33" borderId="0" xfId="0" applyNumberFormat="1" applyFont="1" applyFill="1" applyBorder="1" applyAlignment="1" applyProtection="1">
      <alignment horizontal="left"/>
      <protection hidden="1"/>
    </xf>
    <xf numFmtId="0" fontId="25" fillId="0" borderId="25" xfId="62" applyFont="1" applyBorder="1" applyAlignment="1" applyProtection="1">
      <alignment horizontal="center"/>
      <protection hidden="1"/>
    </xf>
    <xf numFmtId="0" fontId="25" fillId="0" borderId="18" xfId="62" applyFont="1" applyBorder="1" applyAlignment="1" applyProtection="1">
      <alignment horizontal="center"/>
      <protection hidden="1"/>
    </xf>
    <xf numFmtId="0" fontId="25" fillId="0" borderId="26" xfId="62" applyFont="1" applyBorder="1" applyAlignment="1" applyProtection="1">
      <alignment horizontal="center"/>
      <protection hidden="1"/>
    </xf>
    <xf numFmtId="0" fontId="28" fillId="0" borderId="0" xfId="62" applyFont="1" applyProtection="1">
      <alignment/>
      <protection hidden="1"/>
    </xf>
    <xf numFmtId="0" fontId="25" fillId="0" borderId="27" xfId="62" applyFont="1" applyBorder="1" applyAlignment="1" applyProtection="1">
      <alignment horizontal="center"/>
      <protection hidden="1"/>
    </xf>
    <xf numFmtId="0" fontId="25" fillId="0" borderId="15" xfId="62" applyFont="1" applyBorder="1" applyAlignment="1" applyProtection="1">
      <alignment horizontal="center"/>
      <protection hidden="1"/>
    </xf>
    <xf numFmtId="0" fontId="25" fillId="0" borderId="28" xfId="62" applyFont="1" applyBorder="1" applyAlignment="1" applyProtection="1">
      <alignment horizontal="center"/>
      <protection hidden="1"/>
    </xf>
    <xf numFmtId="0" fontId="25" fillId="0" borderId="11" xfId="62" applyFont="1" applyBorder="1" applyAlignment="1" applyProtection="1">
      <alignment horizontal="center"/>
      <protection hidden="1"/>
    </xf>
    <xf numFmtId="0" fontId="25" fillId="0" borderId="10" xfId="62" applyFont="1" applyBorder="1" applyAlignment="1" applyProtection="1">
      <alignment horizontal="center"/>
      <protection hidden="1"/>
    </xf>
    <xf numFmtId="0" fontId="25" fillId="0" borderId="0" xfId="62" applyFont="1" applyBorder="1" applyAlignment="1" applyProtection="1">
      <alignment horizontal="center"/>
      <protection hidden="1"/>
    </xf>
    <xf numFmtId="0" fontId="28" fillId="0" borderId="0" xfId="62" applyFont="1" applyAlignment="1" applyProtection="1">
      <alignment horizontal="center"/>
      <protection hidden="1"/>
    </xf>
    <xf numFmtId="3" fontId="27" fillId="35" borderId="29" xfId="61" applyNumberFormat="1" applyFont="1" applyFill="1" applyBorder="1" applyAlignment="1" applyProtection="1">
      <alignment horizontal="center"/>
      <protection hidden="1"/>
    </xf>
    <xf numFmtId="1" fontId="27" fillId="35" borderId="30" xfId="61" applyNumberFormat="1" applyFont="1" applyFill="1" applyBorder="1" applyAlignment="1" applyProtection="1">
      <alignment horizontal="center"/>
      <protection hidden="1"/>
    </xf>
    <xf numFmtId="0" fontId="27" fillId="0" borderId="10" xfId="62" applyFont="1" applyBorder="1" applyAlignment="1" applyProtection="1">
      <alignment horizontal="center"/>
      <protection hidden="1"/>
    </xf>
    <xf numFmtId="0" fontId="27" fillId="0" borderId="0" xfId="62" applyFont="1" applyBorder="1" applyAlignment="1" applyProtection="1">
      <alignment horizontal="center"/>
      <protection hidden="1"/>
    </xf>
    <xf numFmtId="0" fontId="27" fillId="0" borderId="0" xfId="61" applyFont="1" applyBorder="1" applyAlignment="1" applyProtection="1">
      <alignment horizontal="center"/>
      <protection hidden="1"/>
    </xf>
    <xf numFmtId="0" fontId="27" fillId="0" borderId="11" xfId="62" applyFont="1" applyBorder="1" applyAlignment="1" applyProtection="1">
      <alignment horizontal="center"/>
      <protection hidden="1"/>
    </xf>
    <xf numFmtId="0" fontId="28" fillId="0" borderId="11" xfId="62" applyFont="1" applyBorder="1" applyAlignment="1" applyProtection="1">
      <alignment horizontal="center"/>
      <protection hidden="1"/>
    </xf>
    <xf numFmtId="0" fontId="28" fillId="0" borderId="10" xfId="62" applyFont="1" applyBorder="1" applyAlignment="1" applyProtection="1">
      <alignment horizontal="center"/>
      <protection hidden="1"/>
    </xf>
    <xf numFmtId="0" fontId="28" fillId="0" borderId="0" xfId="62" applyFont="1" applyBorder="1" applyAlignment="1" applyProtection="1">
      <alignment horizontal="center"/>
      <protection hidden="1"/>
    </xf>
    <xf numFmtId="0" fontId="28" fillId="0" borderId="0" xfId="62" applyFont="1" applyBorder="1" applyProtection="1">
      <alignment/>
      <protection hidden="1"/>
    </xf>
    <xf numFmtId="0" fontId="28" fillId="0" borderId="13" xfId="62" applyFont="1" applyBorder="1" applyAlignment="1" applyProtection="1">
      <alignment horizontal="center"/>
      <protection hidden="1"/>
    </xf>
    <xf numFmtId="0" fontId="28" fillId="0" borderId="15" xfId="62" applyFont="1" applyBorder="1" applyAlignment="1" applyProtection="1">
      <alignment horizontal="center"/>
      <protection hidden="1"/>
    </xf>
    <xf numFmtId="0" fontId="28" fillId="0" borderId="14" xfId="62" applyFont="1" applyBorder="1" applyAlignment="1" applyProtection="1">
      <alignment horizontal="center"/>
      <protection hidden="1"/>
    </xf>
    <xf numFmtId="0" fontId="28" fillId="0" borderId="14" xfId="62" applyFont="1" applyBorder="1" applyProtection="1">
      <alignment/>
      <protection hidden="1"/>
    </xf>
    <xf numFmtId="0" fontId="4" fillId="34" borderId="0" xfId="59" applyFont="1" applyFill="1" applyProtection="1">
      <alignment/>
      <protection hidden="1"/>
    </xf>
    <xf numFmtId="1" fontId="7" fillId="34" borderId="20" xfId="59" applyNumberFormat="1" applyFont="1" applyFill="1" applyBorder="1" applyAlignment="1" applyProtection="1">
      <alignment horizontal="center"/>
      <protection hidden="1"/>
    </xf>
    <xf numFmtId="3" fontId="7" fillId="34" borderId="0" xfId="61" applyNumberFormat="1" applyFont="1" applyFill="1" applyBorder="1" applyAlignment="1" applyProtection="1">
      <alignment horizontal="center"/>
      <protection hidden="1"/>
    </xf>
    <xf numFmtId="164" fontId="7" fillId="34" borderId="0" xfId="61" applyNumberFormat="1" applyFont="1" applyFill="1" applyBorder="1" applyAlignment="1" applyProtection="1">
      <alignment horizontal="center"/>
      <protection hidden="1"/>
    </xf>
    <xf numFmtId="164" fontId="7" fillId="34" borderId="31" xfId="61" applyNumberFormat="1" applyFont="1" applyFill="1" applyBorder="1" applyAlignment="1" applyProtection="1">
      <alignment horizontal="center"/>
      <protection hidden="1"/>
    </xf>
    <xf numFmtId="0" fontId="8" fillId="34" borderId="0" xfId="61" applyFont="1" applyFill="1" applyBorder="1" applyAlignment="1" applyProtection="1">
      <alignment horizontal="right"/>
      <protection hidden="1"/>
    </xf>
    <xf numFmtId="168" fontId="7" fillId="34" borderId="0" xfId="61" applyNumberFormat="1" applyFont="1" applyFill="1" applyBorder="1" applyAlignment="1" applyProtection="1">
      <alignment horizontal="center"/>
      <protection hidden="1"/>
    </xf>
    <xf numFmtId="168" fontId="7" fillId="34" borderId="31" xfId="61" applyNumberFormat="1" applyFont="1" applyFill="1" applyBorder="1" applyAlignment="1" applyProtection="1">
      <alignment horizontal="center"/>
      <protection hidden="1"/>
    </xf>
    <xf numFmtId="1" fontId="7" fillId="34" borderId="0" xfId="61" applyNumberFormat="1" applyFont="1" applyFill="1" applyBorder="1" applyAlignment="1" applyProtection="1">
      <alignment horizontal="center"/>
      <protection hidden="1"/>
    </xf>
    <xf numFmtId="1" fontId="7" fillId="34" borderId="31" xfId="61" applyNumberFormat="1" applyFont="1" applyFill="1" applyBorder="1" applyAlignment="1" applyProtection="1">
      <alignment horizontal="center"/>
      <protection hidden="1"/>
    </xf>
    <xf numFmtId="0" fontId="8" fillId="34" borderId="0" xfId="61" applyFont="1" applyFill="1" applyBorder="1" applyProtection="1">
      <alignment/>
      <protection hidden="1"/>
    </xf>
    <xf numFmtId="1" fontId="8" fillId="34" borderId="0" xfId="61" applyNumberFormat="1" applyFont="1" applyFill="1" applyBorder="1" applyAlignment="1" applyProtection="1">
      <alignment horizontal="center"/>
      <protection hidden="1"/>
    </xf>
    <xf numFmtId="0" fontId="7" fillId="34" borderId="32" xfId="61" applyFont="1" applyFill="1" applyBorder="1" applyProtection="1">
      <alignment/>
      <protection hidden="1"/>
    </xf>
    <xf numFmtId="0" fontId="7" fillId="34" borderId="0" xfId="61" applyFont="1" applyFill="1" applyBorder="1" applyProtection="1">
      <alignment/>
      <protection hidden="1"/>
    </xf>
    <xf numFmtId="0" fontId="4" fillId="34" borderId="0" xfId="59" applyFont="1" applyFill="1" applyBorder="1" applyAlignment="1" applyProtection="1">
      <alignment horizontal="center"/>
      <protection hidden="1"/>
    </xf>
    <xf numFmtId="1" fontId="4" fillId="34" borderId="0" xfId="59" applyNumberFormat="1" applyFont="1" applyFill="1" applyBorder="1" applyAlignment="1" applyProtection="1">
      <alignment horizontal="center"/>
      <protection hidden="1"/>
    </xf>
    <xf numFmtId="0" fontId="4" fillId="34" borderId="0" xfId="59" applyFont="1" applyFill="1" applyBorder="1" applyAlignment="1" applyProtection="1" quotePrefix="1">
      <alignment horizontal="center"/>
      <protection hidden="1"/>
    </xf>
    <xf numFmtId="0" fontId="7" fillId="34" borderId="0" xfId="61" applyFont="1" applyFill="1" applyBorder="1" applyAlignment="1" applyProtection="1">
      <alignment horizontal="center"/>
      <protection hidden="1"/>
    </xf>
    <xf numFmtId="169" fontId="7" fillId="34" borderId="0" xfId="61" applyNumberFormat="1" applyFont="1" applyFill="1" applyBorder="1" applyAlignment="1" applyProtection="1">
      <alignment horizontal="center"/>
      <protection hidden="1"/>
    </xf>
    <xf numFmtId="0" fontId="7" fillId="34" borderId="31" xfId="61" applyFont="1" applyFill="1" applyBorder="1" applyAlignment="1" applyProtection="1">
      <alignment horizontal="center"/>
      <protection hidden="1"/>
    </xf>
    <xf numFmtId="0" fontId="4" fillId="34" borderId="0" xfId="59" applyFont="1" applyFill="1" applyAlignment="1" applyProtection="1">
      <alignment horizontal="center"/>
      <protection hidden="1"/>
    </xf>
    <xf numFmtId="0" fontId="4" fillId="34" borderId="0" xfId="59" applyFont="1" applyFill="1" applyAlignment="1" applyProtection="1">
      <alignment horizontal="right"/>
      <protection hidden="1"/>
    </xf>
    <xf numFmtId="3" fontId="4" fillId="34" borderId="0" xfId="59" applyNumberFormat="1" applyFont="1" applyFill="1" applyAlignment="1" applyProtection="1">
      <alignment horizontal="center"/>
      <protection hidden="1"/>
    </xf>
    <xf numFmtId="0" fontId="0" fillId="0" borderId="0" xfId="0" applyFont="1" applyAlignment="1" applyProtection="1">
      <alignment/>
      <protection hidden="1"/>
    </xf>
    <xf numFmtId="0" fontId="0" fillId="0" borderId="0" xfId="0" applyFont="1" applyAlignment="1" applyProtection="1">
      <alignment horizontal="center" wrapText="1"/>
      <protection hidden="1"/>
    </xf>
    <xf numFmtId="165" fontId="0" fillId="0" borderId="0" xfId="42" applyNumberFormat="1" applyFont="1" applyAlignment="1" applyProtection="1">
      <alignment/>
      <protection hidden="1"/>
    </xf>
    <xf numFmtId="165" fontId="0" fillId="0" borderId="0" xfId="42" applyNumberFormat="1" applyFont="1" applyAlignment="1" applyProtection="1">
      <alignment horizontal="center"/>
      <protection hidden="1"/>
    </xf>
    <xf numFmtId="2" fontId="0" fillId="0" borderId="0" xfId="0" applyNumberFormat="1" applyFont="1" applyAlignment="1" applyProtection="1">
      <alignment horizontal="center"/>
      <protection hidden="1"/>
    </xf>
    <xf numFmtId="9" fontId="0" fillId="0" borderId="0" xfId="65" applyFont="1" applyAlignment="1" applyProtection="1">
      <alignment horizontal="center"/>
      <protection hidden="1"/>
    </xf>
    <xf numFmtId="9" fontId="0" fillId="0" borderId="0" xfId="0" applyNumberFormat="1" applyFont="1" applyAlignment="1" applyProtection="1">
      <alignment/>
      <protection hidden="1"/>
    </xf>
    <xf numFmtId="9" fontId="0" fillId="0" borderId="0" xfId="65" applyFont="1" applyAlignment="1" applyProtection="1">
      <alignment/>
      <protection hidden="1"/>
    </xf>
    <xf numFmtId="0" fontId="0" fillId="0" borderId="0" xfId="0" applyFont="1" applyAlignment="1" applyProtection="1">
      <alignment horizontal="center"/>
      <protection hidden="1"/>
    </xf>
    <xf numFmtId="2" fontId="0" fillId="0" borderId="0" xfId="0" applyNumberFormat="1" applyFont="1" applyAlignment="1" applyProtection="1">
      <alignment/>
      <protection hidden="1"/>
    </xf>
    <xf numFmtId="2" fontId="0" fillId="0" borderId="0" xfId="65" applyNumberFormat="1" applyFont="1" applyAlignment="1" applyProtection="1">
      <alignment/>
      <protection hidden="1"/>
    </xf>
    <xf numFmtId="9" fontId="0" fillId="0" borderId="0" xfId="0" applyNumberFormat="1" applyFont="1" applyAlignment="1" applyProtection="1">
      <alignment horizontal="center"/>
      <protection hidden="1"/>
    </xf>
    <xf numFmtId="1" fontId="0" fillId="0" borderId="0" xfId="0" applyNumberFormat="1" applyFont="1" applyAlignment="1" applyProtection="1">
      <alignment/>
      <protection hidden="1"/>
    </xf>
    <xf numFmtId="1" fontId="0" fillId="0" borderId="0" xfId="0" applyNumberFormat="1" applyFont="1" applyAlignment="1" applyProtection="1">
      <alignment horizontal="center"/>
      <protection hidden="1"/>
    </xf>
    <xf numFmtId="43" fontId="0" fillId="0" borderId="0" xfId="42" applyNumberFormat="1" applyFont="1" applyAlignment="1" applyProtection="1">
      <alignment/>
      <protection hidden="1"/>
    </xf>
    <xf numFmtId="43" fontId="0" fillId="0" borderId="0" xfId="42" applyNumberFormat="1" applyFont="1" applyAlignment="1" applyProtection="1">
      <alignment/>
      <protection hidden="1"/>
    </xf>
    <xf numFmtId="0" fontId="31" fillId="0" borderId="0" xfId="0" applyFont="1" applyAlignment="1">
      <alignment/>
    </xf>
    <xf numFmtId="169" fontId="0" fillId="0" borderId="0" xfId="0" applyNumberFormat="1" applyFont="1" applyAlignment="1" applyProtection="1">
      <alignment/>
      <protection hidden="1"/>
    </xf>
    <xf numFmtId="165" fontId="0" fillId="0" borderId="0" xfId="0" applyNumberFormat="1" applyFont="1" applyAlignment="1" applyProtection="1">
      <alignment horizontal="center"/>
      <protection hidden="1"/>
    </xf>
    <xf numFmtId="43" fontId="0" fillId="0" borderId="0" xfId="0" applyNumberFormat="1" applyFont="1" applyAlignment="1" applyProtection="1">
      <alignment horizontal="center"/>
      <protection hidden="1"/>
    </xf>
    <xf numFmtId="3" fontId="0" fillId="0" borderId="0" xfId="0" applyNumberFormat="1" applyFont="1" applyAlignment="1" applyProtection="1">
      <alignment/>
      <protection hidden="1"/>
    </xf>
    <xf numFmtId="173" fontId="0" fillId="0" borderId="0" xfId="0" applyNumberFormat="1" applyFont="1" applyAlignment="1" applyProtection="1">
      <alignment horizontal="center"/>
      <protection hidden="1"/>
    </xf>
    <xf numFmtId="168" fontId="0" fillId="0" borderId="0" xfId="0" applyNumberFormat="1" applyFont="1" applyAlignment="1" applyProtection="1">
      <alignment/>
      <protection hidden="1"/>
    </xf>
    <xf numFmtId="174" fontId="0" fillId="0" borderId="0" xfId="42" applyNumberFormat="1" applyFont="1" applyAlignment="1" applyProtection="1">
      <alignment/>
      <protection hidden="1"/>
    </xf>
    <xf numFmtId="0" fontId="0" fillId="34" borderId="19" xfId="0" applyFill="1" applyBorder="1" applyAlignment="1">
      <alignment/>
    </xf>
    <xf numFmtId="0" fontId="0" fillId="34" borderId="20" xfId="0" applyFill="1" applyBorder="1" applyAlignment="1">
      <alignment/>
    </xf>
    <xf numFmtId="0" fontId="0" fillId="34" borderId="23" xfId="0" applyFill="1" applyBorder="1" applyAlignment="1">
      <alignment/>
    </xf>
    <xf numFmtId="0" fontId="0" fillId="34" borderId="32" xfId="0" applyFill="1" applyBorder="1" applyAlignment="1">
      <alignment/>
    </xf>
    <xf numFmtId="0" fontId="8" fillId="34" borderId="0" xfId="0" applyFont="1" applyFill="1" applyBorder="1" applyAlignment="1">
      <alignment/>
    </xf>
    <xf numFmtId="0" fontId="0" fillId="34" borderId="31" xfId="0" applyFill="1" applyBorder="1" applyAlignment="1">
      <alignment/>
    </xf>
    <xf numFmtId="3" fontId="8" fillId="34" borderId="0" xfId="0" applyNumberFormat="1" applyFont="1" applyFill="1" applyBorder="1" applyAlignment="1" applyProtection="1">
      <alignment/>
      <protection locked="0"/>
    </xf>
    <xf numFmtId="0" fontId="0" fillId="34" borderId="0" xfId="0" applyFill="1" applyBorder="1" applyAlignment="1" applyProtection="1">
      <alignment/>
      <protection locked="0"/>
    </xf>
    <xf numFmtId="0" fontId="0" fillId="34" borderId="0" xfId="0" applyFill="1" applyAlignment="1" applyProtection="1">
      <alignment/>
      <protection locked="0"/>
    </xf>
    <xf numFmtId="0" fontId="0" fillId="34" borderId="0" xfId="0" applyFill="1" applyAlignment="1">
      <alignment/>
    </xf>
    <xf numFmtId="0" fontId="29" fillId="34" borderId="0" xfId="0" applyFont="1" applyFill="1" applyBorder="1" applyAlignment="1">
      <alignment/>
    </xf>
    <xf numFmtId="3" fontId="0" fillId="34" borderId="0" xfId="0" applyNumberFormat="1" applyFill="1" applyAlignment="1" applyProtection="1">
      <alignment/>
      <protection locked="0"/>
    </xf>
    <xf numFmtId="3" fontId="0" fillId="34" borderId="0" xfId="0" applyNumberFormat="1" applyFill="1" applyBorder="1" applyAlignment="1" applyProtection="1">
      <alignment/>
      <protection locked="0"/>
    </xf>
    <xf numFmtId="49" fontId="0" fillId="34" borderId="0" xfId="0" applyNumberFormat="1" applyFill="1" applyBorder="1" applyAlignment="1">
      <alignment/>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1" xfId="0" applyFill="1" applyBorder="1" applyAlignment="1">
      <alignment/>
    </xf>
    <xf numFmtId="0" fontId="0" fillId="34" borderId="0" xfId="0" applyFill="1" applyBorder="1" applyAlignment="1">
      <alignment vertical="top" wrapText="1"/>
    </xf>
    <xf numFmtId="0" fontId="0" fillId="34" borderId="33" xfId="0" applyFill="1" applyBorder="1" applyAlignment="1">
      <alignment/>
    </xf>
    <xf numFmtId="0" fontId="0" fillId="34" borderId="34" xfId="0" applyFill="1" applyBorder="1" applyAlignment="1">
      <alignment/>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29" fillId="34" borderId="0" xfId="0" applyFont="1" applyFill="1" applyAlignment="1">
      <alignment/>
    </xf>
    <xf numFmtId="0" fontId="0" fillId="34" borderId="21" xfId="0" applyFill="1" applyBorder="1" applyAlignment="1">
      <alignment/>
    </xf>
    <xf numFmtId="0" fontId="0" fillId="34" borderId="22" xfId="0" applyFill="1" applyBorder="1" applyAlignment="1">
      <alignment/>
    </xf>
    <xf numFmtId="0" fontId="0" fillId="34" borderId="24" xfId="0" applyFill="1" applyBorder="1" applyAlignment="1">
      <alignment/>
    </xf>
    <xf numFmtId="0" fontId="0" fillId="0" borderId="0" xfId="0" applyAlignment="1" applyProtection="1">
      <alignment/>
      <protection locked="0"/>
    </xf>
    <xf numFmtId="3" fontId="0" fillId="34" borderId="0" xfId="0" applyNumberFormat="1" applyFill="1" applyBorder="1" applyAlignment="1">
      <alignment/>
    </xf>
    <xf numFmtId="0" fontId="0" fillId="0" borderId="32" xfId="0" applyBorder="1" applyAlignment="1">
      <alignment/>
    </xf>
    <xf numFmtId="49" fontId="0" fillId="34" borderId="0" xfId="0" applyNumberFormat="1" applyFill="1" applyAlignment="1">
      <alignment/>
    </xf>
    <xf numFmtId="0" fontId="0" fillId="0" borderId="0" xfId="0" applyAlignment="1" applyProtection="1">
      <alignment/>
      <protection hidden="1"/>
    </xf>
    <xf numFmtId="0" fontId="19" fillId="33" borderId="0" xfId="53" applyFont="1" applyFill="1" applyBorder="1" applyAlignment="1" applyProtection="1">
      <alignment horizontal="right"/>
      <protection/>
    </xf>
    <xf numFmtId="3" fontId="13" fillId="33" borderId="0" xfId="0" applyNumberFormat="1" applyFont="1" applyFill="1" applyBorder="1" applyAlignment="1" applyProtection="1">
      <alignment horizontal="right"/>
      <protection/>
    </xf>
    <xf numFmtId="0" fontId="13" fillId="33" borderId="0" xfId="0" applyFont="1" applyFill="1" applyAlignment="1" applyProtection="1">
      <alignment/>
      <protection/>
    </xf>
    <xf numFmtId="3" fontId="8" fillId="33" borderId="0" xfId="42" applyNumberFormat="1" applyFont="1" applyFill="1" applyBorder="1" applyAlignment="1" applyProtection="1">
      <alignment/>
      <protection/>
    </xf>
    <xf numFmtId="0" fontId="15" fillId="33" borderId="0" xfId="0" applyFont="1" applyFill="1" applyAlignment="1" applyProtection="1">
      <alignment horizontal="right" vertical="top" wrapText="1"/>
      <protection/>
    </xf>
    <xf numFmtId="3" fontId="8" fillId="33" borderId="0" xfId="0" applyNumberFormat="1" applyFont="1" applyFill="1" applyBorder="1" applyAlignment="1" applyProtection="1">
      <alignment/>
      <protection/>
    </xf>
    <xf numFmtId="0" fontId="0" fillId="0" borderId="0" xfId="0" applyBorder="1" applyAlignment="1">
      <alignment/>
    </xf>
    <xf numFmtId="0" fontId="8" fillId="34" borderId="30" xfId="0" applyFont="1" applyFill="1" applyBorder="1" applyAlignment="1">
      <alignment/>
    </xf>
    <xf numFmtId="0" fontId="0" fillId="34" borderId="30" xfId="0" applyFill="1" applyBorder="1" applyAlignment="1">
      <alignment/>
    </xf>
    <xf numFmtId="43" fontId="0" fillId="0" borderId="0" xfId="0" applyNumberFormat="1" applyFont="1" applyAlignment="1" applyProtection="1">
      <alignment/>
      <protection hidden="1"/>
    </xf>
    <xf numFmtId="10" fontId="0" fillId="0" borderId="0" xfId="65" applyNumberFormat="1" applyFont="1" applyAlignment="1" applyProtection="1">
      <alignment/>
      <protection hidden="1"/>
    </xf>
    <xf numFmtId="0" fontId="35" fillId="33" borderId="0" xfId="0" applyFont="1" applyFill="1" applyBorder="1" applyAlignment="1" applyProtection="1">
      <alignment horizontal="center" vertical="center"/>
      <protection hidden="1"/>
    </xf>
    <xf numFmtId="3" fontId="35" fillId="33" borderId="0" xfId="0" applyNumberFormat="1" applyFont="1" applyFill="1" applyBorder="1" applyAlignment="1" applyProtection="1">
      <alignment horizontal="center" vertical="center"/>
      <protection hidden="1"/>
    </xf>
    <xf numFmtId="166" fontId="35" fillId="33" borderId="0" xfId="0" applyNumberFormat="1" applyFont="1" applyFill="1" applyBorder="1" applyAlignment="1" applyProtection="1">
      <alignment horizontal="center" vertical="center"/>
      <protection hidden="1"/>
    </xf>
    <xf numFmtId="168" fontId="35" fillId="33" borderId="0" xfId="0" applyNumberFormat="1" applyFont="1" applyFill="1" applyBorder="1" applyAlignment="1" applyProtection="1">
      <alignment horizontal="center"/>
      <protection hidden="1"/>
    </xf>
    <xf numFmtId="3" fontId="35" fillId="33" borderId="0" xfId="0" applyNumberFormat="1" applyFont="1" applyFill="1" applyBorder="1" applyAlignment="1" applyProtection="1">
      <alignment vertical="center"/>
      <protection hidden="1"/>
    </xf>
    <xf numFmtId="0" fontId="35" fillId="33" borderId="0" xfId="0" applyFont="1" applyFill="1" applyBorder="1" applyAlignment="1" applyProtection="1">
      <alignment horizontal="center"/>
      <protection hidden="1"/>
    </xf>
    <xf numFmtId="0" fontId="29" fillId="0" borderId="0" xfId="0" applyFont="1" applyAlignment="1" applyProtection="1">
      <alignment/>
      <protection hidden="1"/>
    </xf>
    <xf numFmtId="165" fontId="29" fillId="0" borderId="0" xfId="42" applyNumberFormat="1" applyFont="1" applyAlignment="1" applyProtection="1">
      <alignment/>
      <protection hidden="1"/>
    </xf>
    <xf numFmtId="0" fontId="29" fillId="0" borderId="0" xfId="0" applyFont="1" applyAlignment="1" applyProtection="1">
      <alignment horizontal="center" wrapText="1"/>
      <protection hidden="1"/>
    </xf>
    <xf numFmtId="3" fontId="0" fillId="0" borderId="0" xfId="0" applyNumberFormat="1" applyAlignment="1" applyProtection="1">
      <alignment/>
      <protection/>
    </xf>
    <xf numFmtId="3" fontId="0" fillId="34" borderId="0" xfId="0" applyNumberFormat="1" applyFill="1" applyBorder="1" applyAlignment="1" applyProtection="1">
      <alignment/>
      <protection/>
    </xf>
    <xf numFmtId="0" fontId="18" fillId="33" borderId="0" xfId="0" applyFont="1" applyFill="1" applyAlignment="1" applyProtection="1">
      <alignment/>
      <protection/>
    </xf>
    <xf numFmtId="0" fontId="13" fillId="0" borderId="0" xfId="0" applyFont="1" applyFill="1" applyAlignment="1">
      <alignment horizontal="left" wrapText="1"/>
    </xf>
    <xf numFmtId="0" fontId="18" fillId="33" borderId="0" xfId="0" applyFont="1" applyFill="1" applyAlignment="1">
      <alignment/>
    </xf>
    <xf numFmtId="166" fontId="35" fillId="33" borderId="0" xfId="42" applyNumberFormat="1" applyFont="1" applyFill="1" applyBorder="1" applyAlignment="1" applyProtection="1">
      <alignment horizontal="center" vertical="center"/>
      <protection hidden="1"/>
    </xf>
    <xf numFmtId="0" fontId="18" fillId="33" borderId="0" xfId="0" applyFont="1" applyFill="1" applyAlignment="1">
      <alignment horizontal="left"/>
    </xf>
    <xf numFmtId="166" fontId="38" fillId="33" borderId="0" xfId="42" applyNumberFormat="1" applyFont="1" applyFill="1" applyBorder="1" applyAlignment="1" applyProtection="1">
      <alignment horizontal="center" vertical="center"/>
      <protection hidden="1"/>
    </xf>
    <xf numFmtId="0" fontId="37" fillId="34" borderId="12" xfId="0" applyFont="1" applyFill="1" applyBorder="1" applyAlignment="1" applyProtection="1">
      <alignment horizontal="center"/>
      <protection/>
    </xf>
    <xf numFmtId="43" fontId="0" fillId="0" borderId="0" xfId="42" applyFont="1" applyAlignment="1" applyProtection="1">
      <alignment/>
      <protection hidden="1"/>
    </xf>
    <xf numFmtId="0" fontId="35" fillId="33" borderId="0" xfId="0" applyFont="1" applyFill="1" applyBorder="1" applyAlignment="1" applyProtection="1">
      <alignment vertical="center"/>
      <protection hidden="1"/>
    </xf>
    <xf numFmtId="0" fontId="36" fillId="33" borderId="0" xfId="0" applyFont="1" applyFill="1" applyBorder="1" applyAlignment="1" applyProtection="1">
      <alignment horizontal="left"/>
      <protection hidden="1"/>
    </xf>
    <xf numFmtId="170" fontId="35" fillId="33" borderId="0" xfId="42" applyNumberFormat="1" applyFont="1" applyFill="1" applyBorder="1" applyAlignment="1" applyProtection="1">
      <alignment horizontal="right"/>
      <protection locked="0"/>
    </xf>
    <xf numFmtId="0" fontId="35" fillId="0" borderId="12" xfId="42" applyNumberFormat="1" applyFont="1" applyFill="1" applyBorder="1" applyAlignment="1" applyProtection="1">
      <alignment horizontal="right"/>
      <protection locked="0"/>
    </xf>
    <xf numFmtId="0" fontId="35" fillId="33" borderId="0" xfId="0" applyFont="1" applyFill="1" applyBorder="1" applyAlignment="1">
      <alignment/>
    </xf>
    <xf numFmtId="0" fontId="35" fillId="33" borderId="0" xfId="0" applyFont="1" applyFill="1" applyBorder="1" applyAlignment="1" applyProtection="1">
      <alignment/>
      <protection/>
    </xf>
    <xf numFmtId="3" fontId="35" fillId="0" borderId="12" xfId="42" applyNumberFormat="1" applyFont="1" applyFill="1" applyBorder="1" applyAlignment="1" applyProtection="1">
      <alignment horizontal="right"/>
      <protection locked="0"/>
    </xf>
    <xf numFmtId="3" fontId="35" fillId="0" borderId="35" xfId="42" applyNumberFormat="1" applyFont="1" applyFill="1" applyBorder="1" applyAlignment="1" applyProtection="1">
      <alignment horizontal="center"/>
      <protection locked="0"/>
    </xf>
    <xf numFmtId="3" fontId="35" fillId="0" borderId="36" xfId="42" applyNumberFormat="1" applyFont="1" applyFill="1" applyBorder="1" applyAlignment="1" applyProtection="1">
      <alignment horizontal="center"/>
      <protection locked="0"/>
    </xf>
    <xf numFmtId="3" fontId="35" fillId="0" borderId="37" xfId="42" applyNumberFormat="1" applyFont="1" applyFill="1" applyBorder="1" applyAlignment="1" applyProtection="1">
      <alignment horizontal="center"/>
      <protection locked="0"/>
    </xf>
    <xf numFmtId="3" fontId="35" fillId="0" borderId="37" xfId="42" applyNumberFormat="1" applyFont="1" applyFill="1" applyBorder="1" applyAlignment="1" applyProtection="1">
      <alignment horizontal="center"/>
      <protection hidden="1" locked="0"/>
    </xf>
    <xf numFmtId="0" fontId="38" fillId="0" borderId="12" xfId="42" applyNumberFormat="1" applyFont="1" applyFill="1" applyBorder="1" applyAlignment="1" applyProtection="1">
      <alignment horizontal="right"/>
      <protection locked="0"/>
    </xf>
    <xf numFmtId="0" fontId="38" fillId="33" borderId="0" xfId="0" applyFont="1" applyFill="1" applyBorder="1" applyAlignment="1">
      <alignment/>
    </xf>
    <xf numFmtId="0" fontId="38" fillId="33" borderId="0" xfId="0" applyFont="1" applyFill="1" applyBorder="1" applyAlignment="1" applyProtection="1">
      <alignment/>
      <protection/>
    </xf>
    <xf numFmtId="3" fontId="38" fillId="33" borderId="0" xfId="42" applyNumberFormat="1" applyFont="1" applyFill="1" applyBorder="1" applyAlignment="1" applyProtection="1">
      <alignment horizontal="right"/>
      <protection locked="0"/>
    </xf>
    <xf numFmtId="3" fontId="38" fillId="0" borderId="12" xfId="42" applyNumberFormat="1" applyFont="1" applyFill="1" applyBorder="1" applyAlignment="1" applyProtection="1">
      <alignment horizontal="right"/>
      <protection locked="0"/>
    </xf>
    <xf numFmtId="3" fontId="38" fillId="0" borderId="37" xfId="42" applyNumberFormat="1" applyFont="1" applyFill="1" applyBorder="1" applyAlignment="1" applyProtection="1">
      <alignment horizontal="center"/>
      <protection hidden="1" locked="0"/>
    </xf>
    <xf numFmtId="0" fontId="38" fillId="33" borderId="0" xfId="0" applyFont="1" applyFill="1" applyBorder="1" applyAlignment="1" applyProtection="1">
      <alignment horizontal="center" vertical="center"/>
      <protection hidden="1"/>
    </xf>
    <xf numFmtId="0" fontId="38" fillId="33" borderId="0" xfId="0" applyFont="1" applyFill="1" applyBorder="1" applyAlignment="1" applyProtection="1">
      <alignment vertical="center"/>
      <protection hidden="1"/>
    </xf>
    <xf numFmtId="0" fontId="35" fillId="33" borderId="0" xfId="0" applyFont="1" applyFill="1" applyBorder="1" applyAlignment="1" applyProtection="1">
      <alignment horizontal="center" vertical="center"/>
      <protection hidden="1"/>
    </xf>
    <xf numFmtId="166" fontId="35" fillId="33" borderId="0" xfId="42" applyNumberFormat="1" applyFont="1" applyFill="1" applyBorder="1" applyAlignment="1" applyProtection="1">
      <alignment horizontal="center" vertical="center"/>
      <protection hidden="1"/>
    </xf>
    <xf numFmtId="0" fontId="35" fillId="33" borderId="0" xfId="0" applyFont="1" applyFill="1" applyBorder="1" applyAlignment="1" applyProtection="1">
      <alignment vertical="center"/>
      <protection hidden="1"/>
    </xf>
    <xf numFmtId="0" fontId="13" fillId="34" borderId="0" xfId="0" applyFont="1" applyFill="1" applyBorder="1" applyAlignment="1">
      <alignment horizontal="left" wrapText="1"/>
    </xf>
    <xf numFmtId="0" fontId="10" fillId="34" borderId="0" xfId="0" applyFont="1" applyFill="1" applyBorder="1" applyAlignment="1">
      <alignment/>
    </xf>
    <xf numFmtId="0" fontId="16" fillId="33" borderId="0" xfId="0" applyFont="1" applyFill="1" applyAlignment="1" applyProtection="1">
      <alignment wrapText="1"/>
      <protection/>
    </xf>
    <xf numFmtId="0" fontId="37" fillId="33" borderId="0" xfId="53" applyFont="1" applyFill="1" applyBorder="1" applyAlignment="1" applyProtection="1">
      <alignment horizontal="center"/>
      <protection hidden="1"/>
    </xf>
    <xf numFmtId="0" fontId="37" fillId="33" borderId="0" xfId="0" applyFont="1" applyFill="1" applyBorder="1" applyAlignment="1" applyProtection="1">
      <alignment horizontal="left"/>
      <protection hidden="1"/>
    </xf>
    <xf numFmtId="2" fontId="0" fillId="34" borderId="0" xfId="0" applyNumberFormat="1" applyFill="1" applyBorder="1" applyAlignment="1">
      <alignment/>
    </xf>
    <xf numFmtId="0" fontId="29" fillId="0" borderId="0" xfId="0" applyFont="1" applyAlignment="1" applyProtection="1">
      <alignment wrapText="1"/>
      <protection hidden="1"/>
    </xf>
    <xf numFmtId="0" fontId="20" fillId="33" borderId="0" xfId="0" applyFont="1" applyFill="1" applyAlignment="1">
      <alignment horizontal="left"/>
    </xf>
    <xf numFmtId="0" fontId="20" fillId="33" borderId="0" xfId="53" applyFont="1" applyFill="1" applyBorder="1" applyAlignment="1">
      <alignment horizontal="right"/>
    </xf>
    <xf numFmtId="9" fontId="38" fillId="0" borderId="12" xfId="65" applyFont="1" applyFill="1" applyBorder="1" applyAlignment="1" applyProtection="1">
      <alignment horizontal="right"/>
      <protection locked="0"/>
    </xf>
    <xf numFmtId="9" fontId="35" fillId="0" borderId="12" xfId="65" applyFont="1" applyFill="1" applyBorder="1" applyAlignment="1" applyProtection="1">
      <alignment horizontal="right"/>
      <protection locked="0"/>
    </xf>
    <xf numFmtId="9" fontId="0" fillId="0" borderId="0" xfId="42" applyNumberFormat="1" applyFont="1" applyAlignment="1" applyProtection="1">
      <alignment/>
      <protection hidden="1"/>
    </xf>
    <xf numFmtId="0" fontId="0" fillId="36" borderId="0" xfId="0" applyFill="1" applyAlignment="1">
      <alignment/>
    </xf>
    <xf numFmtId="0" fontId="13" fillId="34" borderId="0" xfId="0" applyFont="1" applyFill="1" applyBorder="1" applyAlignment="1">
      <alignment wrapText="1"/>
    </xf>
    <xf numFmtId="0" fontId="40" fillId="34" borderId="0" xfId="0" applyFont="1" applyFill="1" applyBorder="1" applyAlignment="1">
      <alignment/>
    </xf>
    <xf numFmtId="3" fontId="38" fillId="0" borderId="35" xfId="42" applyNumberFormat="1" applyFont="1" applyFill="1" applyBorder="1" applyAlignment="1" applyProtection="1">
      <alignment horizontal="center"/>
      <protection locked="0"/>
    </xf>
    <xf numFmtId="3" fontId="38" fillId="0" borderId="36" xfId="42" applyNumberFormat="1" applyFont="1" applyFill="1" applyBorder="1" applyAlignment="1" applyProtection="1">
      <alignment horizontal="center"/>
      <protection locked="0"/>
    </xf>
    <xf numFmtId="3" fontId="38" fillId="0" borderId="37" xfId="42" applyNumberFormat="1" applyFont="1" applyFill="1" applyBorder="1" applyAlignment="1" applyProtection="1">
      <alignment horizontal="center"/>
      <protection locked="0"/>
    </xf>
    <xf numFmtId="0" fontId="39" fillId="0" borderId="0" xfId="0" applyFont="1" applyAlignment="1">
      <alignment/>
    </xf>
    <xf numFmtId="0" fontId="41" fillId="34" borderId="0" xfId="59" applyFont="1" applyFill="1" applyProtection="1">
      <alignment/>
      <protection hidden="1"/>
    </xf>
    <xf numFmtId="0" fontId="29" fillId="0" borderId="0" xfId="0" applyFont="1" applyAlignment="1">
      <alignment/>
    </xf>
    <xf numFmtId="0" fontId="51" fillId="0" borderId="12" xfId="0" applyFont="1" applyBorder="1" applyAlignment="1">
      <alignment horizontal="center" wrapText="1"/>
    </xf>
    <xf numFmtId="0" fontId="51" fillId="0" borderId="38" xfId="0" applyFont="1" applyBorder="1" applyAlignment="1">
      <alignment horizontal="center" wrapText="1"/>
    </xf>
    <xf numFmtId="0" fontId="0" fillId="0" borderId="39" xfId="0" applyFont="1" applyBorder="1" applyAlignment="1">
      <alignment vertical="top" wrapText="1"/>
    </xf>
    <xf numFmtId="164" fontId="0" fillId="0" borderId="12" xfId="0" applyNumberFormat="1" applyFont="1" applyFill="1" applyBorder="1" applyAlignment="1">
      <alignment horizontal="center" vertical="center"/>
    </xf>
    <xf numFmtId="169" fontId="0" fillId="0" borderId="12" xfId="0" applyNumberFormat="1" applyFont="1" applyFill="1" applyBorder="1" applyAlignment="1">
      <alignment horizontal="center" vertical="center"/>
    </xf>
    <xf numFmtId="164" fontId="0" fillId="0" borderId="38" xfId="0" applyNumberFormat="1" applyFont="1" applyFill="1" applyBorder="1" applyAlignment="1">
      <alignment horizontal="center" vertical="center"/>
    </xf>
    <xf numFmtId="0" fontId="0" fillId="0" borderId="39" xfId="0" applyFont="1" applyFill="1" applyBorder="1" applyAlignment="1">
      <alignment vertical="top" wrapText="1"/>
    </xf>
    <xf numFmtId="0" fontId="0" fillId="0" borderId="20" xfId="0" applyFont="1" applyFill="1" applyBorder="1" applyAlignment="1">
      <alignment vertical="top" wrapText="1"/>
    </xf>
    <xf numFmtId="164" fontId="0" fillId="0" borderId="20" xfId="0" applyNumberFormat="1" applyFont="1" applyFill="1" applyBorder="1" applyAlignment="1">
      <alignment horizontal="center" vertical="center"/>
    </xf>
    <xf numFmtId="0" fontId="30" fillId="0" borderId="0" xfId="0" applyFont="1" applyAlignment="1">
      <alignment/>
    </xf>
    <xf numFmtId="0" fontId="53" fillId="34" borderId="0" xfId="59" applyFont="1" applyFill="1" applyProtection="1">
      <alignment/>
      <protection hidden="1"/>
    </xf>
    <xf numFmtId="3" fontId="0" fillId="0" borderId="0" xfId="0" applyNumberFormat="1" applyAlignment="1">
      <alignment/>
    </xf>
    <xf numFmtId="0" fontId="13" fillId="34" borderId="0" xfId="0" applyFont="1" applyFill="1" applyBorder="1" applyAlignment="1">
      <alignment horizontal="left" vertical="top" wrapText="1"/>
    </xf>
    <xf numFmtId="0" fontId="7" fillId="34" borderId="0" xfId="59" applyFont="1" applyFill="1" applyProtection="1">
      <alignment/>
      <protection hidden="1"/>
    </xf>
    <xf numFmtId="0" fontId="7" fillId="34" borderId="22" xfId="59" applyFont="1" applyFill="1" applyBorder="1" applyAlignment="1" applyProtection="1">
      <alignment horizontal="center"/>
      <protection hidden="1"/>
    </xf>
    <xf numFmtId="0" fontId="51" fillId="34" borderId="19" xfId="59" applyFont="1" applyFill="1" applyBorder="1" applyAlignment="1" applyProtection="1">
      <alignment horizontal="center"/>
      <protection hidden="1"/>
    </xf>
    <xf numFmtId="0" fontId="7" fillId="34" borderId="23" xfId="59" applyFont="1" applyFill="1" applyBorder="1" applyAlignment="1" applyProtection="1">
      <alignment horizontal="center"/>
      <protection hidden="1"/>
    </xf>
    <xf numFmtId="0" fontId="51" fillId="34" borderId="20" xfId="59" applyFont="1" applyFill="1" applyBorder="1" applyAlignment="1" applyProtection="1">
      <alignment horizontal="center"/>
      <protection hidden="1"/>
    </xf>
    <xf numFmtId="0" fontId="7" fillId="34" borderId="20" xfId="59" applyFont="1" applyFill="1" applyBorder="1" applyAlignment="1" applyProtection="1">
      <alignment horizontal="center"/>
      <protection hidden="1"/>
    </xf>
    <xf numFmtId="0" fontId="7" fillId="34" borderId="32" xfId="61" applyFont="1" applyFill="1" applyBorder="1" applyAlignment="1" applyProtection="1">
      <alignment horizontal="right"/>
      <protection hidden="1"/>
    </xf>
    <xf numFmtId="0" fontId="7" fillId="34" borderId="0" xfId="61" applyFont="1" applyFill="1" applyBorder="1" applyAlignment="1" applyProtection="1">
      <alignment horizontal="right"/>
      <protection hidden="1"/>
    </xf>
    <xf numFmtId="3" fontId="7" fillId="34" borderId="31" xfId="61" applyNumberFormat="1" applyFont="1" applyFill="1" applyBorder="1" applyAlignment="1" applyProtection="1">
      <alignment horizontal="center"/>
      <protection hidden="1"/>
    </xf>
    <xf numFmtId="0" fontId="7" fillId="34" borderId="0" xfId="59" applyFont="1" applyFill="1" applyBorder="1" applyAlignment="1" applyProtection="1">
      <alignment horizontal="center"/>
      <protection hidden="1"/>
    </xf>
    <xf numFmtId="0" fontId="7" fillId="34" borderId="31" xfId="59" applyFont="1" applyFill="1" applyBorder="1" applyAlignment="1" applyProtection="1">
      <alignment horizontal="center"/>
      <protection hidden="1"/>
    </xf>
    <xf numFmtId="169" fontId="7" fillId="34" borderId="0" xfId="59" applyNumberFormat="1" applyFont="1" applyFill="1" applyBorder="1" applyAlignment="1" applyProtection="1">
      <alignment horizontal="center"/>
      <protection hidden="1"/>
    </xf>
    <xf numFmtId="1" fontId="7" fillId="34" borderId="0" xfId="59" applyNumberFormat="1" applyFont="1" applyFill="1" applyBorder="1" applyAlignment="1" applyProtection="1">
      <alignment horizontal="center"/>
      <protection hidden="1"/>
    </xf>
    <xf numFmtId="1" fontId="7" fillId="34" borderId="31" xfId="59" applyNumberFormat="1" applyFont="1" applyFill="1" applyBorder="1" applyAlignment="1" applyProtection="1">
      <alignment horizontal="center"/>
      <protection hidden="1"/>
    </xf>
    <xf numFmtId="0" fontId="7" fillId="34" borderId="0" xfId="59" applyFont="1" applyFill="1" applyBorder="1" applyAlignment="1" applyProtection="1" quotePrefix="1">
      <alignment horizontal="center"/>
      <protection hidden="1"/>
    </xf>
    <xf numFmtId="164" fontId="7" fillId="34" borderId="0" xfId="59" applyNumberFormat="1" applyFont="1" applyFill="1" applyBorder="1" applyAlignment="1" applyProtection="1">
      <alignment horizontal="center"/>
      <protection hidden="1"/>
    </xf>
    <xf numFmtId="0" fontId="7" fillId="34" borderId="32" xfId="59" applyFont="1" applyFill="1" applyBorder="1" applyProtection="1">
      <alignment/>
      <protection hidden="1"/>
    </xf>
    <xf numFmtId="0" fontId="7" fillId="34" borderId="0" xfId="59" applyFont="1" applyFill="1" applyBorder="1" applyProtection="1">
      <alignment/>
      <protection hidden="1"/>
    </xf>
    <xf numFmtId="0" fontId="7" fillId="34" borderId="0" xfId="59" applyFont="1" applyFill="1" applyAlignment="1" applyProtection="1">
      <alignment horizontal="center"/>
      <protection hidden="1"/>
    </xf>
    <xf numFmtId="0" fontId="7" fillId="34" borderId="21" xfId="59" applyFont="1" applyFill="1" applyBorder="1" applyProtection="1">
      <alignment/>
      <protection hidden="1"/>
    </xf>
    <xf numFmtId="1" fontId="7" fillId="34" borderId="22" xfId="59" applyNumberFormat="1" applyFont="1" applyFill="1" applyBorder="1" applyAlignment="1" applyProtection="1">
      <alignment horizontal="center"/>
      <protection hidden="1"/>
    </xf>
    <xf numFmtId="1" fontId="7" fillId="34" borderId="24" xfId="59" applyNumberFormat="1" applyFont="1" applyFill="1" applyBorder="1" applyAlignment="1" applyProtection="1">
      <alignment horizontal="center"/>
      <protection hidden="1"/>
    </xf>
    <xf numFmtId="0" fontId="7" fillId="34" borderId="24" xfId="59" applyFont="1" applyFill="1" applyBorder="1" applyAlignment="1" applyProtection="1">
      <alignment horizontal="center"/>
      <protection hidden="1"/>
    </xf>
    <xf numFmtId="0" fontId="7" fillId="34" borderId="22" xfId="59" applyFont="1" applyFill="1" applyBorder="1" applyProtection="1">
      <alignment/>
      <protection hidden="1"/>
    </xf>
    <xf numFmtId="0" fontId="7" fillId="34" borderId="24" xfId="59" applyFont="1" applyFill="1" applyBorder="1" applyProtection="1">
      <alignment/>
      <protection hidden="1"/>
    </xf>
    <xf numFmtId="0" fontId="7" fillId="36" borderId="0" xfId="59" applyFont="1" applyFill="1" applyProtection="1">
      <alignment/>
      <protection hidden="1"/>
    </xf>
    <xf numFmtId="3" fontId="7" fillId="36" borderId="0" xfId="59" applyNumberFormat="1" applyFont="1" applyFill="1" applyProtection="1">
      <alignment/>
      <protection hidden="1"/>
    </xf>
    <xf numFmtId="0" fontId="7" fillId="34" borderId="0" xfId="0" applyFont="1" applyFill="1" applyAlignment="1" applyProtection="1">
      <alignment horizontal="center"/>
      <protection hidden="1"/>
    </xf>
    <xf numFmtId="0" fontId="7" fillId="34" borderId="0" xfId="59" applyFont="1" applyFill="1" applyAlignment="1" applyProtection="1">
      <alignment horizontal="right"/>
      <protection hidden="1"/>
    </xf>
    <xf numFmtId="3" fontId="7" fillId="34" borderId="0" xfId="59" applyNumberFormat="1" applyFont="1" applyFill="1" applyAlignment="1" applyProtection="1">
      <alignment horizontal="center"/>
      <protection hidden="1"/>
    </xf>
    <xf numFmtId="3" fontId="7" fillId="36" borderId="0" xfId="42" applyNumberFormat="1" applyFont="1" applyFill="1" applyAlignment="1" applyProtection="1">
      <alignment horizontal="center"/>
      <protection hidden="1"/>
    </xf>
    <xf numFmtId="165" fontId="7" fillId="34" borderId="0" xfId="42" applyNumberFormat="1" applyFont="1" applyFill="1" applyAlignment="1" applyProtection="1">
      <alignment/>
      <protection hidden="1"/>
    </xf>
    <xf numFmtId="3" fontId="7" fillId="36" borderId="0" xfId="59" applyNumberFormat="1" applyFont="1" applyFill="1" applyAlignment="1" applyProtection="1">
      <alignment horizontal="center"/>
      <protection hidden="1"/>
    </xf>
    <xf numFmtId="9" fontId="7" fillId="34" borderId="0" xfId="65" applyFont="1" applyFill="1" applyAlignment="1" applyProtection="1">
      <alignment horizontal="center"/>
      <protection hidden="1"/>
    </xf>
    <xf numFmtId="9" fontId="7" fillId="36" borderId="0" xfId="65" applyFont="1" applyFill="1" applyAlignment="1" applyProtection="1">
      <alignment horizontal="center"/>
      <protection hidden="1"/>
    </xf>
    <xf numFmtId="165" fontId="54" fillId="34" borderId="0" xfId="42" applyNumberFormat="1" applyFont="1" applyFill="1" applyAlignment="1" applyProtection="1">
      <alignment/>
      <protection hidden="1"/>
    </xf>
    <xf numFmtId="0" fontId="55" fillId="34" borderId="0" xfId="59" applyFont="1" applyFill="1" applyProtection="1">
      <alignment/>
      <protection hidden="1"/>
    </xf>
    <xf numFmtId="170" fontId="7" fillId="34" borderId="0" xfId="59" applyNumberFormat="1" applyFont="1" applyFill="1" applyAlignment="1" applyProtection="1">
      <alignment horizontal="center"/>
      <protection hidden="1"/>
    </xf>
    <xf numFmtId="0" fontId="20" fillId="33" borderId="40" xfId="53" applyFont="1" applyFill="1" applyBorder="1" applyAlignment="1">
      <alignment horizontal="right"/>
    </xf>
    <xf numFmtId="0" fontId="20" fillId="33" borderId="31" xfId="53" applyFont="1" applyFill="1" applyBorder="1" applyAlignment="1">
      <alignment horizontal="right"/>
    </xf>
    <xf numFmtId="0" fontId="20" fillId="33" borderId="41" xfId="0" applyFont="1" applyFill="1" applyBorder="1" applyAlignment="1">
      <alignment horizontal="left"/>
    </xf>
    <xf numFmtId="0" fontId="20" fillId="33" borderId="42" xfId="53" applyFont="1" applyFill="1" applyBorder="1" applyAlignment="1">
      <alignment horizontal="right"/>
    </xf>
    <xf numFmtId="0" fontId="18" fillId="33" borderId="43" xfId="0" applyFont="1" applyFill="1" applyBorder="1" applyAlignment="1" applyProtection="1">
      <alignment horizontal="center"/>
      <protection hidden="1"/>
    </xf>
    <xf numFmtId="0" fontId="18" fillId="33" borderId="44" xfId="0" applyFont="1" applyFill="1" applyBorder="1" applyAlignment="1" applyProtection="1">
      <alignment horizontal="center"/>
      <protection hidden="1"/>
    </xf>
    <xf numFmtId="0" fontId="18" fillId="33" borderId="45" xfId="0" applyFont="1" applyFill="1" applyBorder="1" applyAlignment="1" applyProtection="1">
      <alignment horizontal="center"/>
      <protection hidden="1"/>
    </xf>
    <xf numFmtId="3" fontId="36" fillId="0" borderId="12" xfId="42" applyNumberFormat="1" applyFont="1" applyFill="1" applyBorder="1" applyAlignment="1" applyProtection="1">
      <alignment horizontal="center"/>
      <protection locked="0"/>
    </xf>
    <xf numFmtId="0" fontId="6" fillId="34" borderId="0" xfId="0" applyFont="1" applyFill="1" applyAlignment="1">
      <alignment/>
    </xf>
    <xf numFmtId="14" fontId="7" fillId="34" borderId="0" xfId="0" applyNumberFormat="1" applyFont="1" applyFill="1" applyAlignment="1">
      <alignment horizontal="center"/>
    </xf>
    <xf numFmtId="0" fontId="59" fillId="34" borderId="0" xfId="0" applyFont="1" applyFill="1" applyAlignment="1">
      <alignment vertical="top"/>
    </xf>
    <xf numFmtId="0" fontId="8" fillId="34" borderId="0" xfId="0" applyFont="1" applyFill="1" applyAlignment="1">
      <alignment vertical="top" wrapText="1"/>
    </xf>
    <xf numFmtId="0" fontId="13" fillId="34" borderId="0" xfId="0" applyFont="1" applyFill="1" applyAlignment="1">
      <alignment horizontal="left" vertical="top" wrapText="1"/>
    </xf>
    <xf numFmtId="0" fontId="13" fillId="34" borderId="0" xfId="0" applyFont="1" applyFill="1" applyAlignment="1">
      <alignment horizontal="left" wrapText="1"/>
    </xf>
    <xf numFmtId="0" fontId="13" fillId="34" borderId="0" xfId="0" applyNumberFormat="1" applyFont="1" applyFill="1" applyAlignment="1">
      <alignment vertical="top" wrapText="1"/>
    </xf>
    <xf numFmtId="0" fontId="13" fillId="34" borderId="0" xfId="0" applyNumberFormat="1" applyFont="1" applyFill="1" applyAlignment="1">
      <alignment wrapText="1"/>
    </xf>
    <xf numFmtId="0" fontId="13" fillId="34" borderId="0" xfId="0" applyNumberFormat="1" applyFont="1" applyFill="1" applyAlignment="1">
      <alignment horizontal="left" vertical="top" wrapText="1"/>
    </xf>
    <xf numFmtId="0" fontId="13" fillId="34" borderId="0" xfId="0" applyNumberFormat="1" applyFont="1" applyFill="1" applyAlignment="1">
      <alignment horizontal="left" wrapText="1"/>
    </xf>
    <xf numFmtId="0" fontId="11" fillId="34" borderId="0" xfId="0" applyFont="1" applyFill="1" applyAlignment="1">
      <alignment horizontal="center"/>
    </xf>
    <xf numFmtId="0" fontId="13" fillId="34" borderId="0" xfId="0" applyFont="1" applyFill="1" applyAlignment="1">
      <alignment horizontal="right" vertical="top"/>
    </xf>
    <xf numFmtId="0" fontId="13" fillId="34" borderId="0" xfId="0" applyFont="1" applyFill="1" applyAlignment="1">
      <alignment vertical="top"/>
    </xf>
    <xf numFmtId="0" fontId="9" fillId="34" borderId="0" xfId="0" applyFont="1" applyFill="1" applyAlignment="1" quotePrefix="1">
      <alignment horizontal="left" vertical="top"/>
    </xf>
    <xf numFmtId="0" fontId="59" fillId="34" borderId="0" xfId="0" applyFont="1" applyFill="1" applyAlignment="1">
      <alignment horizontal="left" vertical="center"/>
    </xf>
    <xf numFmtId="0" fontId="9" fillId="34" borderId="0" xfId="0" applyFont="1" applyFill="1" applyBorder="1" applyAlignment="1">
      <alignment horizontal="right" vertical="top" wrapText="1"/>
    </xf>
    <xf numFmtId="0" fontId="10" fillId="34" borderId="0" xfId="0" applyFont="1" applyFill="1" applyAlignment="1">
      <alignment vertical="top"/>
    </xf>
    <xf numFmtId="0" fontId="13" fillId="34" borderId="0" xfId="0" applyFont="1" applyFill="1" applyBorder="1" applyAlignment="1">
      <alignment vertical="top" wrapText="1"/>
    </xf>
    <xf numFmtId="0" fontId="13" fillId="34" borderId="0" xfId="0" applyFont="1" applyFill="1" applyBorder="1" applyAlignment="1">
      <alignment vertical="top"/>
    </xf>
    <xf numFmtId="0" fontId="9" fillId="34" borderId="0" xfId="0" applyFont="1" applyFill="1" applyAlignment="1">
      <alignment horizontal="right" vertical="top"/>
    </xf>
    <xf numFmtId="0" fontId="2" fillId="34" borderId="0" xfId="0" applyFont="1" applyFill="1" applyBorder="1" applyAlignment="1">
      <alignment vertical="top"/>
    </xf>
    <xf numFmtId="0" fontId="35" fillId="34" borderId="0" xfId="0" applyFont="1" applyFill="1" applyBorder="1" applyAlignment="1">
      <alignment horizontal="left" vertical="top" wrapText="1"/>
    </xf>
    <xf numFmtId="0" fontId="9" fillId="34" borderId="0" xfId="0" applyFont="1" applyFill="1" applyBorder="1" applyAlignment="1">
      <alignment horizontal="right" vertical="top"/>
    </xf>
    <xf numFmtId="0" fontId="60" fillId="34" borderId="0" xfId="0" applyFont="1" applyFill="1" applyAlignment="1">
      <alignment horizontal="right" vertical="top"/>
    </xf>
    <xf numFmtId="0" fontId="10" fillId="34" borderId="0" xfId="0" applyFont="1" applyFill="1" applyAlignment="1">
      <alignment/>
    </xf>
    <xf numFmtId="0" fontId="11" fillId="34" borderId="0" xfId="0" applyFont="1" applyFill="1" applyBorder="1" applyAlignment="1">
      <alignment/>
    </xf>
    <xf numFmtId="0" fontId="2" fillId="34" borderId="0" xfId="0" applyFont="1" applyFill="1" applyAlignment="1">
      <alignment vertical="top"/>
    </xf>
    <xf numFmtId="0" fontId="61" fillId="34" borderId="0" xfId="0" applyFont="1" applyFill="1" applyAlignment="1">
      <alignment wrapText="1"/>
    </xf>
    <xf numFmtId="0" fontId="62" fillId="34" borderId="0" xfId="0" applyFont="1" applyFill="1" applyAlignment="1">
      <alignment/>
    </xf>
    <xf numFmtId="0" fontId="59" fillId="34" borderId="0" xfId="0" applyFont="1" applyFill="1" applyAlignment="1">
      <alignment horizontal="left" vertical="top"/>
    </xf>
    <xf numFmtId="0" fontId="10" fillId="34" borderId="0" xfId="0" applyFont="1" applyFill="1" applyAlignment="1">
      <alignment horizontal="right" vertical="top"/>
    </xf>
    <xf numFmtId="0" fontId="10" fillId="37" borderId="0" xfId="0" applyFont="1" applyFill="1" applyBorder="1" applyAlignment="1">
      <alignment/>
    </xf>
    <xf numFmtId="0" fontId="63" fillId="36" borderId="0" xfId="58" applyFont="1" applyFill="1" applyAlignment="1">
      <alignment horizontal="left"/>
      <protection/>
    </xf>
    <xf numFmtId="0" fontId="0" fillId="36" borderId="0" xfId="58" applyFont="1" applyFill="1" applyAlignment="1">
      <alignment horizontal="left"/>
      <protection/>
    </xf>
    <xf numFmtId="0" fontId="0" fillId="0" borderId="0" xfId="58" applyFont="1" applyAlignment="1">
      <alignment horizontal="left"/>
      <protection/>
    </xf>
    <xf numFmtId="0" fontId="29" fillId="0" borderId="0" xfId="58" applyFont="1" applyFill="1" applyBorder="1" applyAlignment="1">
      <alignment horizontal="center"/>
      <protection/>
    </xf>
    <xf numFmtId="0" fontId="29" fillId="33" borderId="0" xfId="58" applyFont="1" applyFill="1" applyBorder="1" applyAlignment="1">
      <alignment horizontal="center" wrapText="1"/>
      <protection/>
    </xf>
    <xf numFmtId="0" fontId="0" fillId="0" borderId="0" xfId="58" applyFont="1" applyFill="1" applyAlignment="1">
      <alignment horizontal="left"/>
      <protection/>
    </xf>
    <xf numFmtId="0" fontId="0" fillId="0" borderId="0" xfId="58" applyFont="1" applyBorder="1" applyAlignment="1">
      <alignment horizontal="center"/>
      <protection/>
    </xf>
    <xf numFmtId="0" fontId="0" fillId="0" borderId="0" xfId="58" applyAlignment="1">
      <alignment horizontal="center"/>
      <protection/>
    </xf>
    <xf numFmtId="168" fontId="0" fillId="0" borderId="0" xfId="58" applyNumberFormat="1" applyFont="1" applyFill="1" applyBorder="1" applyAlignment="1">
      <alignment horizontal="center"/>
      <protection/>
    </xf>
    <xf numFmtId="2" fontId="0" fillId="0" borderId="0" xfId="58" applyNumberFormat="1" applyFont="1" applyBorder="1" applyAlignment="1">
      <alignment horizontal="center"/>
      <protection/>
    </xf>
    <xf numFmtId="170" fontId="0" fillId="0" borderId="0" xfId="58" applyNumberFormat="1" applyFont="1" applyBorder="1" applyAlignment="1">
      <alignment horizontal="center"/>
      <protection/>
    </xf>
    <xf numFmtId="172" fontId="0" fillId="0" borderId="0" xfId="58" applyNumberFormat="1" applyFont="1" applyBorder="1" applyAlignment="1">
      <alignment horizontal="center"/>
      <protection/>
    </xf>
    <xf numFmtId="176" fontId="0" fillId="0" borderId="0" xfId="58" applyNumberFormat="1" applyFont="1" applyBorder="1" applyAlignment="1">
      <alignment horizontal="center"/>
      <protection/>
    </xf>
    <xf numFmtId="171" fontId="64" fillId="0" borderId="0" xfId="54" applyNumberFormat="1" applyFont="1" applyAlignment="1" applyProtection="1">
      <alignment horizontal="left"/>
      <protection/>
    </xf>
    <xf numFmtId="177" fontId="0" fillId="0" borderId="0" xfId="58" applyNumberFormat="1" applyFont="1" applyAlignment="1">
      <alignment horizontal="left"/>
      <protection/>
    </xf>
    <xf numFmtId="171" fontId="0" fillId="0" borderId="0" xfId="58" applyNumberFormat="1" applyFont="1" applyAlignment="1">
      <alignment horizontal="left"/>
      <protection/>
    </xf>
    <xf numFmtId="168" fontId="0" fillId="0" borderId="0" xfId="58" applyNumberFormat="1" applyFont="1" applyBorder="1" applyAlignment="1">
      <alignment horizontal="center"/>
      <protection/>
    </xf>
    <xf numFmtId="4" fontId="0" fillId="0" borderId="0" xfId="58" applyNumberFormat="1" applyFont="1" applyBorder="1" applyAlignment="1">
      <alignment horizontal="center"/>
      <protection/>
    </xf>
    <xf numFmtId="0" fontId="0" fillId="0" borderId="0" xfId="58" applyFont="1" applyFill="1" applyBorder="1" applyAlignment="1">
      <alignment horizontal="center"/>
      <protection/>
    </xf>
    <xf numFmtId="177" fontId="64" fillId="0" borderId="0" xfId="66" applyNumberFormat="1" applyFont="1" applyAlignment="1">
      <alignment horizontal="left"/>
    </xf>
    <xf numFmtId="177" fontId="64" fillId="0" borderId="0" xfId="54" applyNumberFormat="1" applyFont="1" applyAlignment="1" applyProtection="1">
      <alignment horizontal="left"/>
      <protection/>
    </xf>
    <xf numFmtId="0" fontId="63" fillId="0" borderId="0" xfId="58" applyFont="1" applyAlignment="1">
      <alignment horizontal="left"/>
      <protection/>
    </xf>
    <xf numFmtId="0" fontId="64" fillId="0" borderId="0" xfId="54" applyFont="1" applyAlignment="1" applyProtection="1">
      <alignment horizontal="left"/>
      <protection/>
    </xf>
    <xf numFmtId="0" fontId="0" fillId="0" borderId="16" xfId="58" applyBorder="1">
      <alignment/>
      <protection/>
    </xf>
    <xf numFmtId="0" fontId="0" fillId="0" borderId="17" xfId="58" applyBorder="1">
      <alignment/>
      <protection/>
    </xf>
    <xf numFmtId="0" fontId="0" fillId="0" borderId="18" xfId="58" applyBorder="1">
      <alignment/>
      <protection/>
    </xf>
    <xf numFmtId="0" fontId="0" fillId="0" borderId="0" xfId="58" applyBorder="1">
      <alignment/>
      <protection/>
    </xf>
    <xf numFmtId="0" fontId="0" fillId="0" borderId="10" xfId="58" applyBorder="1">
      <alignment/>
      <protection/>
    </xf>
    <xf numFmtId="0" fontId="0" fillId="0" borderId="11" xfId="58" applyBorder="1">
      <alignment/>
      <protection/>
    </xf>
    <xf numFmtId="0" fontId="0" fillId="0" borderId="11" xfId="58" applyFont="1" applyBorder="1" applyAlignment="1">
      <alignment horizontal="left"/>
      <protection/>
    </xf>
    <xf numFmtId="0" fontId="0" fillId="0" borderId="0" xfId="58" applyFont="1" applyBorder="1" applyAlignment="1">
      <alignment horizontal="left"/>
      <protection/>
    </xf>
    <xf numFmtId="0" fontId="0" fillId="0" borderId="10" xfId="58" applyFont="1" applyBorder="1" applyAlignment="1">
      <alignment horizontal="left"/>
      <protection/>
    </xf>
    <xf numFmtId="0" fontId="0" fillId="0" borderId="13" xfId="58" applyFont="1" applyBorder="1" applyAlignment="1">
      <alignment horizontal="left"/>
      <protection/>
    </xf>
    <xf numFmtId="0" fontId="0" fillId="0" borderId="14" xfId="58" applyFont="1" applyBorder="1" applyAlignment="1">
      <alignment horizontal="left"/>
      <protection/>
    </xf>
    <xf numFmtId="0" fontId="0" fillId="0" borderId="15" xfId="58" applyFont="1" applyBorder="1" applyAlignment="1">
      <alignment horizontal="left"/>
      <protection/>
    </xf>
    <xf numFmtId="9" fontId="9" fillId="34" borderId="0" xfId="66" applyFont="1" applyFill="1" applyAlignment="1">
      <alignment horizontal="left" vertical="top"/>
    </xf>
    <xf numFmtId="0" fontId="0" fillId="0" borderId="0" xfId="0" applyFont="1" applyAlignment="1">
      <alignment/>
    </xf>
    <xf numFmtId="0" fontId="30" fillId="34" borderId="20" xfId="0" applyFont="1" applyFill="1" applyBorder="1" applyAlignment="1">
      <alignment/>
    </xf>
    <xf numFmtId="3" fontId="8" fillId="34" borderId="0" xfId="0" applyNumberFormat="1" applyFont="1" applyFill="1" applyBorder="1" applyAlignment="1" applyProtection="1">
      <alignment/>
      <protection locked="0"/>
    </xf>
    <xf numFmtId="1" fontId="8" fillId="34" borderId="0" xfId="0" applyNumberFormat="1" applyFont="1" applyFill="1" applyBorder="1" applyAlignment="1">
      <alignment horizontal="center" vertical="center"/>
    </xf>
    <xf numFmtId="3" fontId="0" fillId="34" borderId="0" xfId="42" applyNumberFormat="1" applyFont="1" applyFill="1" applyAlignment="1">
      <alignment horizontal="center"/>
    </xf>
    <xf numFmtId="0" fontId="66" fillId="34" borderId="0" xfId="59" applyFont="1" applyFill="1" applyProtection="1">
      <alignment/>
      <protection hidden="1"/>
    </xf>
    <xf numFmtId="0" fontId="67" fillId="34" borderId="0" xfId="59" applyFont="1" applyFill="1" applyProtection="1">
      <alignment/>
      <protection hidden="1"/>
    </xf>
    <xf numFmtId="0" fontId="36" fillId="33" borderId="0" xfId="53" applyFont="1" applyFill="1" applyBorder="1" applyAlignment="1" applyProtection="1">
      <alignment horizontal="center"/>
      <protection hidden="1"/>
    </xf>
    <xf numFmtId="0" fontId="17" fillId="33" borderId="0" xfId="0" applyFont="1" applyFill="1" applyBorder="1" applyAlignment="1">
      <alignment horizontal="left"/>
    </xf>
    <xf numFmtId="0" fontId="35" fillId="34" borderId="0" xfId="0" applyFont="1" applyFill="1" applyBorder="1" applyAlignment="1">
      <alignment wrapText="1"/>
    </xf>
    <xf numFmtId="0" fontId="20" fillId="33" borderId="0" xfId="0" applyFont="1" applyFill="1" applyBorder="1" applyAlignment="1">
      <alignment horizontal="left"/>
    </xf>
    <xf numFmtId="0" fontId="13" fillId="33" borderId="41" xfId="0" applyFont="1" applyFill="1" applyBorder="1" applyAlignment="1" applyProtection="1">
      <alignment horizontal="left"/>
      <protection/>
    </xf>
    <xf numFmtId="0" fontId="35" fillId="34" borderId="0" xfId="0" applyFont="1" applyFill="1" applyBorder="1" applyAlignment="1">
      <alignment vertical="top"/>
    </xf>
    <xf numFmtId="0" fontId="35" fillId="34" borderId="0" xfId="0" applyFont="1" applyFill="1" applyAlignment="1">
      <alignment vertical="top"/>
    </xf>
    <xf numFmtId="0" fontId="20" fillId="33" borderId="46" xfId="0" applyFont="1" applyFill="1" applyBorder="1" applyAlignment="1">
      <alignment horizontal="left"/>
    </xf>
    <xf numFmtId="0" fontId="18" fillId="33" borderId="46" xfId="0" applyFont="1" applyFill="1" applyBorder="1" applyAlignment="1">
      <alignment/>
    </xf>
    <xf numFmtId="0" fontId="18" fillId="33" borderId="41" xfId="0" applyFont="1" applyFill="1" applyBorder="1" applyAlignment="1">
      <alignment/>
    </xf>
    <xf numFmtId="3" fontId="0" fillId="34" borderId="0" xfId="42" applyNumberFormat="1" applyFont="1" applyFill="1" applyBorder="1" applyAlignment="1">
      <alignment horizontal="right"/>
    </xf>
    <xf numFmtId="1" fontId="0" fillId="34" borderId="0" xfId="0" applyNumberFormat="1" applyFill="1" applyBorder="1" applyAlignment="1">
      <alignment/>
    </xf>
    <xf numFmtId="0" fontId="0" fillId="34" borderId="36" xfId="0" applyFill="1" applyBorder="1" applyAlignment="1">
      <alignment/>
    </xf>
    <xf numFmtId="3" fontId="0" fillId="34" borderId="36" xfId="0" applyNumberFormat="1" applyFill="1" applyBorder="1" applyAlignment="1">
      <alignment/>
    </xf>
    <xf numFmtId="3" fontId="0" fillId="34" borderId="20" xfId="0" applyNumberFormat="1" applyFill="1" applyBorder="1" applyAlignment="1">
      <alignment/>
    </xf>
    <xf numFmtId="3" fontId="0" fillId="34" borderId="22" xfId="0" applyNumberFormat="1" applyFill="1" applyBorder="1" applyAlignment="1">
      <alignment/>
    </xf>
    <xf numFmtId="49" fontId="27" fillId="0" borderId="11" xfId="62" applyNumberFormat="1" applyFont="1" applyFill="1" applyBorder="1" applyAlignment="1" applyProtection="1">
      <alignment horizontal="center"/>
      <protection hidden="1"/>
    </xf>
    <xf numFmtId="0" fontId="27" fillId="0" borderId="10" xfId="62" applyFont="1" applyFill="1" applyBorder="1" applyAlignment="1" applyProtection="1">
      <alignment horizontal="center"/>
      <protection hidden="1"/>
    </xf>
    <xf numFmtId="0" fontId="27" fillId="0" borderId="0" xfId="62" applyFont="1" applyFill="1" applyBorder="1" applyAlignment="1" applyProtection="1">
      <alignment horizontal="center"/>
      <protection hidden="1"/>
    </xf>
    <xf numFmtId="0" fontId="27" fillId="0" borderId="0" xfId="61" applyFont="1" applyFill="1" applyBorder="1" applyAlignment="1" applyProtection="1">
      <alignment horizontal="center"/>
      <protection hidden="1"/>
    </xf>
    <xf numFmtId="0" fontId="28" fillId="0" borderId="0" xfId="62" applyFont="1" applyFill="1" applyProtection="1">
      <alignment/>
      <protection hidden="1"/>
    </xf>
    <xf numFmtId="0" fontId="27" fillId="0" borderId="0" xfId="62" applyFont="1" applyFill="1" applyAlignment="1" applyProtection="1">
      <alignment horizontal="center"/>
      <protection hidden="1"/>
    </xf>
    <xf numFmtId="0" fontId="27" fillId="0" borderId="11" xfId="62" applyFont="1" applyFill="1" applyBorder="1" applyAlignment="1" applyProtection="1">
      <alignment horizontal="center"/>
      <protection hidden="1"/>
    </xf>
    <xf numFmtId="0" fontId="25" fillId="0" borderId="47" xfId="62" applyFont="1" applyFill="1" applyBorder="1" applyAlignment="1" applyProtection="1">
      <alignment horizontal="center"/>
      <protection hidden="1"/>
    </xf>
    <xf numFmtId="0" fontId="25" fillId="0" borderId="48" xfId="62" applyFont="1" applyFill="1" applyBorder="1" applyAlignment="1" applyProtection="1">
      <alignment horizontal="center"/>
      <protection hidden="1"/>
    </xf>
    <xf numFmtId="0" fontId="25" fillId="0" borderId="0" xfId="62" applyFont="1" applyFill="1" applyBorder="1" applyAlignment="1" applyProtection="1">
      <alignment horizontal="center"/>
      <protection hidden="1"/>
    </xf>
    <xf numFmtId="0" fontId="28" fillId="0" borderId="0" xfId="62" applyFont="1" applyFill="1" applyAlignment="1" applyProtection="1">
      <alignment horizontal="center"/>
      <protection hidden="1"/>
    </xf>
    <xf numFmtId="0" fontId="17" fillId="0" borderId="0" xfId="62" applyFont="1" applyFill="1" applyBorder="1" applyAlignment="1" applyProtection="1">
      <alignment horizontal="left"/>
      <protection hidden="1"/>
    </xf>
    <xf numFmtId="49" fontId="28" fillId="0" borderId="0" xfId="62" applyNumberFormat="1" applyFont="1" applyFill="1" applyAlignment="1" applyProtection="1">
      <alignment horizontal="center"/>
      <protection hidden="1"/>
    </xf>
    <xf numFmtId="0" fontId="7" fillId="34" borderId="20" xfId="0" applyFont="1" applyFill="1" applyBorder="1" applyAlignment="1">
      <alignment wrapText="1"/>
    </xf>
    <xf numFmtId="0" fontId="38" fillId="34" borderId="0" xfId="0" applyFont="1" applyFill="1" applyAlignment="1">
      <alignment horizontal="left"/>
    </xf>
    <xf numFmtId="3" fontId="35" fillId="0" borderId="49" xfId="42" applyNumberFormat="1" applyFont="1" applyFill="1" applyBorder="1" applyAlignment="1" applyProtection="1">
      <alignment horizontal="center"/>
      <protection locked="0"/>
    </xf>
    <xf numFmtId="3" fontId="35" fillId="0" borderId="49" xfId="42" applyNumberFormat="1" applyFont="1" applyFill="1" applyBorder="1" applyAlignment="1" applyProtection="1">
      <alignment horizontal="center"/>
      <protection hidden="1" locked="0"/>
    </xf>
    <xf numFmtId="3" fontId="38" fillId="0" borderId="49" xfId="42" applyNumberFormat="1" applyFont="1" applyFill="1" applyBorder="1" applyAlignment="1" applyProtection="1">
      <alignment horizontal="center"/>
      <protection hidden="1" locked="0"/>
    </xf>
    <xf numFmtId="3" fontId="38" fillId="0" borderId="49" xfId="42" applyNumberFormat="1" applyFont="1" applyFill="1" applyBorder="1" applyAlignment="1" applyProtection="1">
      <alignment horizontal="center"/>
      <protection locked="0"/>
    </xf>
    <xf numFmtId="0" fontId="70" fillId="37" borderId="0" xfId="58" applyNumberFormat="1" applyFont="1" applyFill="1" applyBorder="1" applyAlignment="1">
      <alignment vertical="top" wrapText="1"/>
      <protection/>
    </xf>
    <xf numFmtId="0" fontId="70" fillId="37" borderId="0" xfId="58" applyNumberFormat="1" applyFont="1" applyFill="1" applyBorder="1" applyAlignment="1">
      <alignment horizontal="left" vertical="top" wrapText="1"/>
      <protection/>
    </xf>
    <xf numFmtId="0" fontId="70" fillId="37" borderId="0" xfId="58" applyNumberFormat="1" applyFont="1" applyFill="1" applyBorder="1" applyAlignment="1">
      <alignment horizontal="left" wrapText="1"/>
      <protection/>
    </xf>
    <xf numFmtId="0" fontId="34" fillId="38" borderId="0" xfId="0" applyNumberFormat="1" applyFont="1" applyFill="1" applyBorder="1" applyAlignment="1">
      <alignment/>
    </xf>
    <xf numFmtId="0" fontId="18" fillId="38" borderId="0" xfId="0" applyNumberFormat="1" applyFont="1" applyFill="1" applyBorder="1" applyAlignment="1">
      <alignment horizontal="left" vertical="top" wrapText="1"/>
    </xf>
    <xf numFmtId="0" fontId="18" fillId="38" borderId="0" xfId="0" applyNumberFormat="1" applyFont="1" applyFill="1" applyBorder="1" applyAlignment="1">
      <alignment horizontal="left" wrapText="1"/>
    </xf>
    <xf numFmtId="0" fontId="10" fillId="34" borderId="0" xfId="58" applyFont="1" applyFill="1" applyBorder="1">
      <alignment/>
      <protection/>
    </xf>
    <xf numFmtId="0" fontId="73" fillId="38" borderId="0" xfId="0" applyNumberFormat="1" applyFont="1" applyFill="1" applyBorder="1" applyAlignment="1">
      <alignment/>
    </xf>
    <xf numFmtId="0" fontId="73" fillId="38" borderId="0" xfId="0" applyNumberFormat="1" applyFont="1" applyFill="1" applyBorder="1" applyAlignment="1">
      <alignment horizontal="right" vertical="top"/>
    </xf>
    <xf numFmtId="0" fontId="73" fillId="38" borderId="0" xfId="0" applyNumberFormat="1" applyFont="1" applyFill="1" applyBorder="1" applyAlignment="1">
      <alignment vertical="top"/>
    </xf>
    <xf numFmtId="0" fontId="10" fillId="39" borderId="0" xfId="58" applyFont="1" applyFill="1">
      <alignment/>
      <protection/>
    </xf>
    <xf numFmtId="0" fontId="10" fillId="39" borderId="0" xfId="58" applyFont="1" applyFill="1" applyBorder="1">
      <alignment/>
      <protection/>
    </xf>
    <xf numFmtId="0" fontId="34" fillId="38" borderId="0" xfId="0" applyNumberFormat="1" applyFont="1" applyFill="1" applyBorder="1" applyAlignment="1">
      <alignment/>
    </xf>
    <xf numFmtId="0" fontId="74" fillId="38" borderId="0" xfId="0" applyNumberFormat="1" applyFont="1" applyFill="1" applyBorder="1" applyAlignment="1">
      <alignment horizontal="center" vertical="center"/>
    </xf>
    <xf numFmtId="0" fontId="18" fillId="38" borderId="0" xfId="0" applyNumberFormat="1" applyFont="1" applyFill="1" applyBorder="1" applyAlignment="1">
      <alignment vertical="top"/>
    </xf>
    <xf numFmtId="0" fontId="18" fillId="38" borderId="0" xfId="0" applyNumberFormat="1" applyFont="1" applyFill="1" applyBorder="1" applyAlignment="1">
      <alignment vertical="center"/>
    </xf>
    <xf numFmtId="0" fontId="34" fillId="39" borderId="0" xfId="58" applyFont="1" applyFill="1">
      <alignment/>
      <protection/>
    </xf>
    <xf numFmtId="0" fontId="75" fillId="38" borderId="0" xfId="0" applyNumberFormat="1" applyFont="1" applyFill="1" applyBorder="1" applyAlignment="1">
      <alignment vertical="top"/>
    </xf>
    <xf numFmtId="0" fontId="10" fillId="39" borderId="0" xfId="0" applyFont="1" applyFill="1" applyAlignment="1">
      <alignment/>
    </xf>
    <xf numFmtId="0" fontId="70" fillId="37" borderId="0" xfId="58" applyNumberFormat="1" applyFont="1" applyFill="1" applyBorder="1" applyAlignment="1">
      <alignment horizontal="right" vertical="top"/>
      <protection/>
    </xf>
    <xf numFmtId="0" fontId="70" fillId="37" borderId="0" xfId="58" applyNumberFormat="1" applyFont="1" applyFill="1" applyBorder="1" applyAlignment="1">
      <alignment vertical="top"/>
      <protection/>
    </xf>
    <xf numFmtId="0" fontId="73" fillId="37" borderId="0" xfId="58" applyNumberFormat="1" applyFont="1" applyFill="1" applyBorder="1" applyAlignment="1">
      <alignment/>
      <protection/>
    </xf>
    <xf numFmtId="0" fontId="9" fillId="37" borderId="0" xfId="0" applyNumberFormat="1" applyFont="1" applyFill="1" applyBorder="1" applyAlignment="1">
      <alignment horizontal="right" vertical="top"/>
    </xf>
    <xf numFmtId="0" fontId="70" fillId="37" borderId="0" xfId="0" applyNumberFormat="1" applyFont="1" applyFill="1" applyBorder="1" applyAlignment="1">
      <alignment horizontal="right" vertical="top"/>
    </xf>
    <xf numFmtId="0" fontId="70" fillId="37" borderId="0" xfId="0" applyNumberFormat="1" applyFont="1" applyFill="1" applyBorder="1" applyAlignment="1">
      <alignment vertical="top"/>
    </xf>
    <xf numFmtId="0" fontId="73" fillId="37" borderId="0" xfId="0" applyNumberFormat="1" applyFont="1" applyFill="1" applyBorder="1" applyAlignment="1">
      <alignment/>
    </xf>
    <xf numFmtId="0" fontId="9" fillId="34" borderId="0" xfId="58" applyFont="1" applyFill="1" applyAlignment="1">
      <alignment horizontal="right" vertical="top"/>
      <protection/>
    </xf>
    <xf numFmtId="0" fontId="13" fillId="39" borderId="0" xfId="58" applyFont="1" applyFill="1" applyBorder="1" applyAlignment="1">
      <alignment vertical="top" wrapText="1"/>
      <protection/>
    </xf>
    <xf numFmtId="0" fontId="9" fillId="34" borderId="0" xfId="58" applyFont="1" applyFill="1" applyBorder="1" applyAlignment="1">
      <alignment horizontal="left" vertical="top" wrapText="1"/>
      <protection/>
    </xf>
    <xf numFmtId="0" fontId="13" fillId="39" borderId="0" xfId="58" applyFont="1" applyFill="1" applyBorder="1" applyAlignment="1">
      <alignment horizontal="left" vertical="top" wrapText="1"/>
      <protection/>
    </xf>
    <xf numFmtId="0" fontId="77" fillId="37" borderId="0" xfId="58" applyNumberFormat="1" applyFont="1" applyFill="1" applyBorder="1" applyAlignment="1">
      <alignment horizontal="right" vertical="top"/>
      <protection/>
    </xf>
    <xf numFmtId="0" fontId="70" fillId="37" borderId="0" xfId="58" applyNumberFormat="1" applyFont="1" applyFill="1" applyBorder="1" applyAlignment="1">
      <alignment wrapText="1"/>
      <protection/>
    </xf>
    <xf numFmtId="0" fontId="78" fillId="37" borderId="0" xfId="58" applyNumberFormat="1" applyFont="1" applyFill="1" applyBorder="1" applyAlignment="1">
      <alignment horizontal="left" vertical="top" wrapText="1"/>
      <protection/>
    </xf>
    <xf numFmtId="0" fontId="13" fillId="34" borderId="0" xfId="58" applyFont="1" applyFill="1" applyBorder="1" applyAlignment="1">
      <alignment vertical="top"/>
      <protection/>
    </xf>
    <xf numFmtId="0" fontId="9" fillId="34" borderId="0" xfId="58" applyFont="1" applyFill="1" applyBorder="1" applyAlignment="1">
      <alignment horizontal="right" vertical="top"/>
      <protection/>
    </xf>
    <xf numFmtId="0" fontId="77" fillId="37" borderId="0" xfId="0" applyNumberFormat="1" applyFont="1" applyFill="1" applyBorder="1" applyAlignment="1">
      <alignment horizontal="right" vertical="top"/>
    </xf>
    <xf numFmtId="0" fontId="73" fillId="37" borderId="22" xfId="58" applyNumberFormat="1" applyFont="1" applyFill="1" applyBorder="1" applyAlignment="1">
      <alignment horizontal="left" vertical="top" wrapText="1"/>
      <protection/>
    </xf>
    <xf numFmtId="0" fontId="73" fillId="37" borderId="22" xfId="58" applyNumberFormat="1" applyFont="1" applyFill="1" applyBorder="1" applyAlignment="1">
      <alignment horizontal="left" wrapText="1"/>
      <protection/>
    </xf>
    <xf numFmtId="0" fontId="73" fillId="37" borderId="22" xfId="58" applyNumberFormat="1" applyFont="1" applyFill="1" applyBorder="1" applyAlignment="1">
      <alignment/>
      <protection/>
    </xf>
    <xf numFmtId="0" fontId="79" fillId="37" borderId="0" xfId="58" applyNumberFormat="1" applyFont="1" applyFill="1" applyBorder="1" applyAlignment="1">
      <alignment/>
      <protection/>
    </xf>
    <xf numFmtId="0" fontId="18" fillId="33" borderId="0" xfId="0" applyFont="1" applyFill="1" applyBorder="1" applyAlignment="1">
      <alignment/>
    </xf>
    <xf numFmtId="0" fontId="36" fillId="33" borderId="0" xfId="53" applyFont="1" applyFill="1" applyBorder="1" applyAlignment="1" applyProtection="1">
      <alignment horizontal="right"/>
      <protection hidden="1"/>
    </xf>
    <xf numFmtId="0" fontId="37" fillId="33" borderId="0" xfId="53" applyFont="1" applyFill="1" applyBorder="1" applyAlignment="1" applyProtection="1">
      <alignment horizontal="right"/>
      <protection hidden="1"/>
    </xf>
    <xf numFmtId="0" fontId="0" fillId="39" borderId="0" xfId="58" applyFont="1" applyFill="1">
      <alignment/>
      <protection/>
    </xf>
    <xf numFmtId="0" fontId="0" fillId="34" borderId="0" xfId="58" applyFont="1" applyFill="1" applyBorder="1">
      <alignment/>
      <protection/>
    </xf>
    <xf numFmtId="0" fontId="7" fillId="34" borderId="0" xfId="58" applyFont="1" applyFill="1" applyBorder="1" applyAlignment="1">
      <alignment horizontal="left" wrapText="1"/>
      <protection/>
    </xf>
    <xf numFmtId="0" fontId="0" fillId="39" borderId="0" xfId="0" applyFill="1" applyBorder="1" applyAlignment="1">
      <alignment/>
    </xf>
    <xf numFmtId="9" fontId="0" fillId="0" borderId="0" xfId="65" applyFont="1" applyAlignment="1">
      <alignment/>
    </xf>
    <xf numFmtId="4" fontId="0" fillId="0" borderId="0" xfId="0" applyNumberFormat="1" applyAlignment="1">
      <alignment/>
    </xf>
    <xf numFmtId="0" fontId="4" fillId="34" borderId="0" xfId="59" applyFont="1" applyFill="1" applyBorder="1" applyProtection="1">
      <alignment/>
      <protection hidden="1"/>
    </xf>
    <xf numFmtId="0" fontId="51" fillId="34" borderId="0" xfId="59" applyFont="1" applyFill="1" applyBorder="1" applyAlignment="1" applyProtection="1">
      <alignment horizontal="center"/>
      <protection hidden="1"/>
    </xf>
    <xf numFmtId="0" fontId="29" fillId="34" borderId="0" xfId="59" applyFont="1" applyFill="1" applyBorder="1" applyAlignment="1" applyProtection="1">
      <alignment horizontal="center"/>
      <protection hidden="1"/>
    </xf>
    <xf numFmtId="0" fontId="0" fillId="39" borderId="0" xfId="0" applyFill="1" applyAlignment="1" applyProtection="1">
      <alignment/>
      <protection/>
    </xf>
    <xf numFmtId="0" fontId="0" fillId="39" borderId="0" xfId="0" applyFill="1" applyAlignment="1">
      <alignment/>
    </xf>
    <xf numFmtId="0" fontId="0" fillId="39" borderId="0" xfId="0" applyFill="1" applyAlignment="1" applyProtection="1">
      <alignment/>
      <protection hidden="1"/>
    </xf>
    <xf numFmtId="0" fontId="39" fillId="39" borderId="0" xfId="0" applyFont="1" applyFill="1" applyAlignment="1" applyProtection="1">
      <alignment/>
      <protection hidden="1"/>
    </xf>
    <xf numFmtId="0" fontId="39" fillId="39" borderId="0" xfId="0" applyFont="1" applyFill="1" applyAlignment="1" applyProtection="1">
      <alignment/>
      <protection hidden="1"/>
    </xf>
    <xf numFmtId="0" fontId="39" fillId="39" borderId="0" xfId="0" applyFont="1" applyFill="1" applyAlignment="1">
      <alignment/>
    </xf>
    <xf numFmtId="0" fontId="13" fillId="39" borderId="0" xfId="0" applyFont="1" applyFill="1" applyAlignment="1">
      <alignment horizontal="left"/>
    </xf>
    <xf numFmtId="0" fontId="13" fillId="39" borderId="0" xfId="0" applyFont="1" applyFill="1" applyAlignment="1">
      <alignment horizontal="left" wrapText="1"/>
    </xf>
    <xf numFmtId="0" fontId="33" fillId="39" borderId="0" xfId="0" applyFont="1" applyFill="1" applyAlignment="1">
      <alignment/>
    </xf>
    <xf numFmtId="0" fontId="0" fillId="39" borderId="0" xfId="0" applyFill="1" applyBorder="1" applyAlignment="1" applyProtection="1">
      <alignment/>
      <protection hidden="1"/>
    </xf>
    <xf numFmtId="0" fontId="14" fillId="39" borderId="0" xfId="0" applyFont="1" applyFill="1" applyAlignment="1">
      <alignment/>
    </xf>
    <xf numFmtId="0" fontId="13" fillId="34" borderId="0" xfId="0" applyNumberFormat="1" applyFont="1" applyFill="1" applyBorder="1" applyAlignment="1">
      <alignment vertical="top" wrapText="1"/>
    </xf>
    <xf numFmtId="0" fontId="73" fillId="37" borderId="0" xfId="58" applyNumberFormat="1" applyFont="1" applyFill="1" applyBorder="1" applyAlignment="1">
      <alignment horizontal="left" wrapText="1"/>
      <protection/>
    </xf>
    <xf numFmtId="0" fontId="9" fillId="34" borderId="0" xfId="58" applyFont="1" applyFill="1" applyBorder="1" applyAlignment="1">
      <alignment horizontal="center" vertical="top" wrapText="1"/>
      <protection/>
    </xf>
    <xf numFmtId="0" fontId="8" fillId="34" borderId="0" xfId="58" applyFont="1" applyFill="1" applyBorder="1" applyAlignment="1">
      <alignment horizontal="center" vertical="top" wrapText="1"/>
      <protection/>
    </xf>
    <xf numFmtId="0" fontId="77" fillId="37" borderId="0" xfId="58" applyNumberFormat="1" applyFont="1" applyFill="1" applyBorder="1" applyAlignment="1">
      <alignment horizontal="left" vertical="top" wrapText="1"/>
      <protection/>
    </xf>
    <xf numFmtId="0" fontId="9" fillId="34" borderId="0" xfId="58" applyFont="1" applyFill="1" applyBorder="1" applyAlignment="1">
      <alignment horizontal="left" vertical="top" wrapText="1"/>
      <protection/>
    </xf>
    <xf numFmtId="0" fontId="13" fillId="39" borderId="0" xfId="58" applyFont="1" applyFill="1" applyBorder="1" applyAlignment="1">
      <alignment horizontal="left" vertical="top" wrapText="1"/>
      <protection/>
    </xf>
    <xf numFmtId="0" fontId="13" fillId="39" borderId="0" xfId="58" applyFont="1" applyFill="1" applyBorder="1" applyAlignment="1">
      <alignment vertical="top" wrapText="1"/>
      <protection/>
    </xf>
    <xf numFmtId="0" fontId="18" fillId="38" borderId="0" xfId="0" applyNumberFormat="1" applyFont="1" applyFill="1" applyBorder="1" applyAlignment="1">
      <alignment horizontal="left" vertical="center" wrapText="1"/>
    </xf>
    <xf numFmtId="0" fontId="13" fillId="34" borderId="0" xfId="58" applyFont="1" applyFill="1" applyAlignment="1">
      <alignment vertical="top" wrapText="1"/>
      <protection/>
    </xf>
    <xf numFmtId="0" fontId="70" fillId="37" borderId="38" xfId="58" applyNumberFormat="1" applyFont="1" applyFill="1" applyBorder="1" applyAlignment="1">
      <alignment wrapText="1"/>
      <protection/>
    </xf>
    <xf numFmtId="0" fontId="70" fillId="37" borderId="36" xfId="58" applyNumberFormat="1" applyFont="1" applyFill="1" applyBorder="1" applyAlignment="1">
      <alignment wrapText="1"/>
      <protection/>
    </xf>
    <xf numFmtId="0" fontId="70" fillId="37" borderId="39" xfId="58" applyNumberFormat="1" applyFont="1" applyFill="1" applyBorder="1" applyAlignment="1">
      <alignment wrapText="1"/>
      <protection/>
    </xf>
    <xf numFmtId="0" fontId="13" fillId="39" borderId="0" xfId="0" applyFont="1" applyFill="1" applyAlignment="1">
      <alignment horizontal="left" wrapText="1"/>
    </xf>
    <xf numFmtId="0" fontId="70" fillId="37" borderId="0" xfId="58" applyNumberFormat="1" applyFont="1" applyFill="1" applyBorder="1" applyAlignment="1">
      <alignment horizontal="left" vertical="top" wrapText="1"/>
      <protection/>
    </xf>
    <xf numFmtId="0" fontId="13" fillId="34" borderId="0" xfId="0" applyFont="1" applyFill="1" applyBorder="1" applyAlignment="1">
      <alignment vertical="top" wrapText="1"/>
    </xf>
    <xf numFmtId="0" fontId="13" fillId="34" borderId="0" xfId="58" applyFont="1" applyFill="1" applyBorder="1" applyAlignment="1">
      <alignment horizontal="center" vertical="top" wrapText="1"/>
      <protection/>
    </xf>
    <xf numFmtId="0" fontId="70" fillId="37" borderId="0" xfId="0" applyNumberFormat="1" applyFont="1" applyFill="1" applyBorder="1" applyAlignment="1">
      <alignment vertical="top" wrapText="1"/>
    </xf>
    <xf numFmtId="0" fontId="13" fillId="0" borderId="0" xfId="58" applyFont="1" applyFill="1" applyBorder="1" applyAlignment="1">
      <alignment vertical="top" wrapText="1"/>
      <protection/>
    </xf>
    <xf numFmtId="0" fontId="9" fillId="34" borderId="0" xfId="0" applyFont="1" applyFill="1" applyAlignment="1">
      <alignment horizontal="right" vertical="top" wrapText="1"/>
    </xf>
    <xf numFmtId="0" fontId="13" fillId="34" borderId="0" xfId="0" applyFont="1" applyFill="1" applyAlignment="1">
      <alignment wrapText="1"/>
    </xf>
    <xf numFmtId="0" fontId="70" fillId="39" borderId="0" xfId="58" applyNumberFormat="1" applyFont="1" applyFill="1" applyBorder="1" applyAlignment="1">
      <alignment horizontal="left" vertical="top" wrapText="1"/>
      <protection/>
    </xf>
    <xf numFmtId="0" fontId="13" fillId="34" borderId="0" xfId="0" applyFont="1" applyFill="1" applyBorder="1" applyAlignment="1">
      <alignment horizontal="left" vertical="top" wrapText="1"/>
    </xf>
    <xf numFmtId="0" fontId="2" fillId="34" borderId="0" xfId="0" applyFont="1" applyFill="1" applyAlignment="1">
      <alignment horizontal="center" vertical="top" wrapText="1"/>
    </xf>
    <xf numFmtId="0" fontId="13" fillId="34" borderId="0" xfId="0" applyFont="1" applyFill="1" applyBorder="1" applyAlignment="1">
      <alignment horizontal="left" wrapText="1"/>
    </xf>
    <xf numFmtId="0" fontId="13" fillId="34" borderId="0" xfId="0" applyFont="1" applyFill="1" applyBorder="1" applyAlignment="1">
      <alignment wrapText="1"/>
    </xf>
    <xf numFmtId="0" fontId="13" fillId="39" borderId="0" xfId="58" applyFont="1" applyFill="1" applyBorder="1" applyAlignment="1">
      <alignment wrapText="1"/>
      <protection/>
    </xf>
    <xf numFmtId="0" fontId="58" fillId="34" borderId="0" xfId="0" applyFont="1" applyFill="1" applyAlignment="1">
      <alignment horizontal="center" vertical="top" wrapText="1"/>
    </xf>
    <xf numFmtId="14" fontId="8" fillId="34" borderId="0" xfId="0" applyNumberFormat="1" applyFont="1" applyFill="1" applyAlignment="1">
      <alignment horizontal="center"/>
    </xf>
    <xf numFmtId="0" fontId="13" fillId="34" borderId="0" xfId="0" applyFont="1" applyFill="1" applyAlignment="1">
      <alignment vertical="top" wrapText="1"/>
    </xf>
    <xf numFmtId="0" fontId="13" fillId="39" borderId="0" xfId="58" applyFont="1" applyFill="1" applyAlignment="1">
      <alignment horizontal="left" vertical="top" wrapText="1"/>
      <protection/>
    </xf>
    <xf numFmtId="0" fontId="8" fillId="34" borderId="0" xfId="0" applyFont="1" applyFill="1" applyBorder="1" applyAlignment="1">
      <alignment horizontal="left" vertical="top" wrapText="1"/>
    </xf>
    <xf numFmtId="0" fontId="72" fillId="38" borderId="0" xfId="0" applyNumberFormat="1" applyFont="1" applyFill="1" applyBorder="1" applyAlignment="1">
      <alignment horizontal="left" vertical="top" wrapText="1"/>
    </xf>
    <xf numFmtId="0" fontId="70" fillId="37" borderId="0" xfId="58" applyNumberFormat="1" applyFont="1" applyFill="1" applyBorder="1" applyAlignment="1">
      <alignment vertical="top" wrapText="1"/>
      <protection/>
    </xf>
    <xf numFmtId="0" fontId="13" fillId="39" borderId="0" xfId="58" applyFont="1" applyFill="1" applyAlignment="1">
      <alignment horizontal="left" wrapText="1"/>
      <protection/>
    </xf>
    <xf numFmtId="0" fontId="59" fillId="34" borderId="0" xfId="0" applyFont="1" applyFill="1" applyAlignment="1">
      <alignment horizontal="left" vertical="top" wrapText="1"/>
    </xf>
    <xf numFmtId="0" fontId="13" fillId="34" borderId="0" xfId="0" applyFont="1" applyFill="1" applyAlignment="1">
      <alignment horizontal="left" vertical="top" wrapText="1"/>
    </xf>
    <xf numFmtId="0" fontId="70" fillId="37" borderId="0" xfId="58" applyNumberFormat="1" applyFont="1" applyFill="1" applyBorder="1" applyAlignment="1">
      <alignment horizontal="left" wrapText="1"/>
      <protection/>
    </xf>
    <xf numFmtId="0" fontId="18" fillId="33" borderId="0" xfId="53" applyFont="1" applyFill="1" applyBorder="1" applyAlignment="1">
      <alignment horizontal="right" wrapText="1"/>
    </xf>
    <xf numFmtId="0" fontId="18" fillId="33" borderId="31" xfId="53" applyFont="1" applyFill="1" applyBorder="1" applyAlignment="1">
      <alignment horizontal="right" wrapText="1"/>
    </xf>
    <xf numFmtId="167" fontId="35" fillId="33" borderId="0" xfId="42" applyNumberFormat="1" applyFont="1" applyFill="1" applyBorder="1" applyAlignment="1" applyProtection="1">
      <alignment horizontal="center" vertical="center"/>
      <protection hidden="1"/>
    </xf>
    <xf numFmtId="3" fontId="35" fillId="33" borderId="0" xfId="0" applyNumberFormat="1" applyFont="1" applyFill="1" applyBorder="1" applyAlignment="1" applyProtection="1">
      <alignment horizontal="center"/>
      <protection hidden="1"/>
    </xf>
    <xf numFmtId="3" fontId="35" fillId="33" borderId="0" xfId="0" applyNumberFormat="1" applyFont="1" applyFill="1" applyBorder="1" applyAlignment="1" applyProtection="1">
      <alignment horizontal="center" vertical="center"/>
      <protection hidden="1"/>
    </xf>
    <xf numFmtId="4" fontId="35" fillId="33" borderId="0" xfId="42" applyNumberFormat="1" applyFont="1" applyFill="1" applyBorder="1" applyAlignment="1" applyProtection="1">
      <alignment horizontal="center" vertical="center"/>
      <protection hidden="1"/>
    </xf>
    <xf numFmtId="0" fontId="36" fillId="33" borderId="0" xfId="0" applyFont="1" applyFill="1" applyBorder="1" applyAlignment="1" applyProtection="1">
      <alignment horizontal="center"/>
      <protection hidden="1"/>
    </xf>
    <xf numFmtId="0" fontId="35" fillId="33" borderId="0" xfId="0" applyFont="1" applyFill="1" applyBorder="1" applyAlignment="1" applyProtection="1">
      <alignment horizontal="center" vertical="center"/>
      <protection hidden="1"/>
    </xf>
    <xf numFmtId="166" fontId="35" fillId="33" borderId="0" xfId="42" applyNumberFormat="1" applyFont="1" applyFill="1" applyBorder="1" applyAlignment="1" applyProtection="1">
      <alignment horizontal="center" vertical="center"/>
      <protection hidden="1"/>
    </xf>
    <xf numFmtId="0" fontId="20" fillId="33" borderId="0" xfId="0" applyFont="1" applyFill="1" applyAlignment="1">
      <alignment horizontal="left"/>
    </xf>
    <xf numFmtId="3" fontId="35" fillId="33" borderId="0" xfId="0" applyNumberFormat="1" applyFont="1" applyFill="1" applyBorder="1" applyAlignment="1" applyProtection="1">
      <alignment horizontal="center" vertical="center"/>
      <protection hidden="1"/>
    </xf>
    <xf numFmtId="3" fontId="38" fillId="33" borderId="0" xfId="0" applyNumberFormat="1" applyFont="1" applyFill="1" applyBorder="1" applyAlignment="1" applyProtection="1">
      <alignment horizontal="center" vertical="center"/>
      <protection hidden="1"/>
    </xf>
    <xf numFmtId="166" fontId="38" fillId="33" borderId="0" xfId="42" applyNumberFormat="1" applyFont="1" applyFill="1" applyBorder="1" applyAlignment="1" applyProtection="1">
      <alignment horizontal="center" vertical="center"/>
      <protection hidden="1"/>
    </xf>
    <xf numFmtId="166" fontId="35" fillId="33" borderId="0" xfId="42" applyNumberFormat="1" applyFont="1" applyFill="1" applyBorder="1" applyAlignment="1" applyProtection="1">
      <alignment horizontal="center" vertical="center"/>
      <protection hidden="1"/>
    </xf>
    <xf numFmtId="0" fontId="36" fillId="33" borderId="0" xfId="0" applyFont="1" applyFill="1" applyBorder="1" applyAlignment="1" applyProtection="1">
      <alignment horizontal="center"/>
      <protection hidden="1"/>
    </xf>
    <xf numFmtId="1" fontId="35" fillId="33" borderId="0" xfId="0" applyNumberFormat="1" applyFont="1" applyFill="1" applyBorder="1" applyAlignment="1" applyProtection="1">
      <alignment horizontal="center" vertical="center"/>
      <protection hidden="1"/>
    </xf>
    <xf numFmtId="14" fontId="17" fillId="33" borderId="11" xfId="0" applyNumberFormat="1" applyFont="1" applyFill="1" applyBorder="1" applyAlignment="1" applyProtection="1" quotePrefix="1">
      <alignment horizontal="center"/>
      <protection/>
    </xf>
    <xf numFmtId="14" fontId="17" fillId="33" borderId="0" xfId="0" applyNumberFormat="1" applyFont="1" applyFill="1" applyBorder="1" applyAlignment="1" applyProtection="1" quotePrefix="1">
      <alignment horizontal="center"/>
      <protection/>
    </xf>
    <xf numFmtId="14" fontId="17" fillId="33" borderId="0" xfId="0" applyNumberFormat="1" applyFont="1" applyFill="1" applyBorder="1" applyAlignment="1" applyProtection="1">
      <alignment horizontal="center"/>
      <protection/>
    </xf>
    <xf numFmtId="14" fontId="17" fillId="33" borderId="10" xfId="0" applyNumberFormat="1" applyFont="1" applyFill="1" applyBorder="1" applyAlignment="1" applyProtection="1">
      <alignment horizontal="center"/>
      <protection/>
    </xf>
    <xf numFmtId="1" fontId="35" fillId="33" borderId="0" xfId="0" applyNumberFormat="1" applyFont="1" applyFill="1" applyBorder="1" applyAlignment="1" applyProtection="1">
      <alignment horizontal="center" vertical="center"/>
      <protection hidden="1"/>
    </xf>
    <xf numFmtId="0" fontId="22" fillId="33" borderId="11" xfId="0" applyFont="1" applyFill="1" applyBorder="1" applyAlignment="1" applyProtection="1">
      <alignment horizontal="center"/>
      <protection/>
    </xf>
    <xf numFmtId="0" fontId="22" fillId="33" borderId="0" xfId="0" applyFont="1" applyFill="1" applyBorder="1" applyAlignment="1" applyProtection="1">
      <alignment horizontal="center"/>
      <protection/>
    </xf>
    <xf numFmtId="0" fontId="22" fillId="33" borderId="10" xfId="0" applyFont="1" applyFill="1" applyBorder="1" applyAlignment="1" applyProtection="1">
      <alignment horizontal="center"/>
      <protection/>
    </xf>
    <xf numFmtId="14" fontId="17" fillId="33" borderId="11" xfId="0" applyNumberFormat="1" applyFont="1" applyFill="1" applyBorder="1" applyAlignment="1" applyProtection="1">
      <alignment horizontal="center"/>
      <protection/>
    </xf>
    <xf numFmtId="0" fontId="37" fillId="33" borderId="0" xfId="0" applyFont="1" applyFill="1" applyBorder="1" applyAlignment="1" applyProtection="1">
      <alignment horizontal="center"/>
      <protection hidden="1"/>
    </xf>
    <xf numFmtId="1" fontId="38" fillId="33" borderId="0" xfId="0" applyNumberFormat="1" applyFont="1" applyFill="1" applyBorder="1" applyAlignment="1" applyProtection="1">
      <alignment horizontal="center" vertical="center"/>
      <protection hidden="1"/>
    </xf>
    <xf numFmtId="167" fontId="38" fillId="33" borderId="0" xfId="42" applyNumberFormat="1" applyFont="1" applyFill="1" applyBorder="1" applyAlignment="1" applyProtection="1">
      <alignment horizontal="center" vertical="center"/>
      <protection hidden="1"/>
    </xf>
    <xf numFmtId="4" fontId="35" fillId="33" borderId="0" xfId="42" applyNumberFormat="1" applyFont="1" applyFill="1" applyBorder="1" applyAlignment="1" applyProtection="1">
      <alignment horizontal="center" vertical="center"/>
      <protection hidden="1"/>
    </xf>
    <xf numFmtId="4" fontId="38" fillId="33" borderId="0" xfId="42" applyNumberFormat="1" applyFont="1" applyFill="1" applyBorder="1" applyAlignment="1" applyProtection="1">
      <alignment horizontal="center" vertical="center"/>
      <protection hidden="1"/>
    </xf>
    <xf numFmtId="167" fontId="35" fillId="33" borderId="0" xfId="42" applyNumberFormat="1" applyFont="1" applyFill="1" applyBorder="1" applyAlignment="1" applyProtection="1">
      <alignment horizontal="center" vertical="center"/>
      <protection hidden="1"/>
    </xf>
    <xf numFmtId="0" fontId="29" fillId="34" borderId="0" xfId="0" applyFont="1" applyFill="1" applyBorder="1" applyAlignment="1">
      <alignment horizontal="left" wrapText="1"/>
    </xf>
    <xf numFmtId="0" fontId="29" fillId="34" borderId="10" xfId="0" applyFont="1" applyFill="1" applyBorder="1" applyAlignment="1">
      <alignment horizontal="left" wrapText="1"/>
    </xf>
    <xf numFmtId="0" fontId="0" fillId="34" borderId="0" xfId="0" applyFill="1" applyAlignment="1">
      <alignment horizontal="left"/>
    </xf>
    <xf numFmtId="0" fontId="0" fillId="34" borderId="10" xfId="0" applyFill="1" applyBorder="1" applyAlignment="1">
      <alignment horizontal="left"/>
    </xf>
    <xf numFmtId="0" fontId="0" fillId="34" borderId="36" xfId="0" applyFill="1" applyBorder="1" applyAlignment="1">
      <alignment horizontal="center"/>
    </xf>
    <xf numFmtId="0" fontId="0" fillId="34" borderId="36" xfId="0" applyFill="1" applyBorder="1" applyAlignment="1">
      <alignment/>
    </xf>
    <xf numFmtId="0" fontId="0" fillId="34" borderId="0" xfId="0" applyFill="1" applyAlignment="1">
      <alignment horizontal="center"/>
    </xf>
    <xf numFmtId="0" fontId="0" fillId="34" borderId="10" xfId="0" applyFill="1" applyBorder="1" applyAlignment="1">
      <alignment horizontal="center"/>
    </xf>
    <xf numFmtId="0" fontId="7" fillId="34" borderId="0" xfId="58" applyFont="1" applyFill="1" applyAlignment="1">
      <alignment wrapText="1"/>
      <protection/>
    </xf>
    <xf numFmtId="0" fontId="7" fillId="34" borderId="0" xfId="58" applyFont="1" applyFill="1" applyBorder="1" applyAlignment="1">
      <alignment wrapText="1"/>
      <protection/>
    </xf>
    <xf numFmtId="0" fontId="80" fillId="39" borderId="0" xfId="0" applyNumberFormat="1" applyFont="1" applyFill="1" applyBorder="1" applyAlignment="1">
      <alignment wrapText="1"/>
    </xf>
    <xf numFmtId="0" fontId="30" fillId="34" borderId="32" xfId="0" applyNumberFormat="1" applyFont="1" applyFill="1" applyBorder="1" applyAlignment="1">
      <alignment horizontal="left" vertical="top" wrapText="1"/>
    </xf>
    <xf numFmtId="0" fontId="30" fillId="34" borderId="0" xfId="0" applyNumberFormat="1" applyFont="1" applyFill="1" applyBorder="1" applyAlignment="1">
      <alignment horizontal="left" vertical="top" wrapText="1"/>
    </xf>
    <xf numFmtId="0" fontId="7" fillId="34" borderId="0" xfId="0" applyFont="1" applyFill="1" applyBorder="1" applyAlignment="1">
      <alignment horizontal="left" wrapText="1"/>
    </xf>
    <xf numFmtId="0" fontId="0" fillId="34" borderId="32" xfId="0" applyFont="1" applyFill="1" applyBorder="1" applyAlignment="1" applyProtection="1">
      <alignment horizontal="left" vertical="top" wrapText="1" indent="3"/>
      <protection locked="0"/>
    </xf>
    <xf numFmtId="0" fontId="0" fillId="0" borderId="0" xfId="0" applyFont="1" applyAlignment="1" applyProtection="1">
      <alignment horizontal="left" vertical="top" wrapText="1" indent="3"/>
      <protection locked="0"/>
    </xf>
    <xf numFmtId="0" fontId="0" fillId="0" borderId="32" xfId="0" applyFont="1" applyBorder="1" applyAlignment="1" applyProtection="1">
      <alignment horizontal="left" vertical="top" wrapText="1" indent="3"/>
      <protection locked="0"/>
    </xf>
    <xf numFmtId="0" fontId="7" fillId="34" borderId="21" xfId="0" applyFont="1" applyFill="1" applyBorder="1" applyAlignment="1">
      <alignment horizontal="left" wrapText="1"/>
    </xf>
    <xf numFmtId="0" fontId="7" fillId="34" borderId="22" xfId="0" applyFont="1" applyFill="1" applyBorder="1" applyAlignment="1">
      <alignment horizontal="left" wrapText="1"/>
    </xf>
    <xf numFmtId="0" fontId="50" fillId="0" borderId="0" xfId="0" applyFont="1" applyBorder="1" applyAlignment="1">
      <alignment vertical="top" wrapText="1"/>
    </xf>
    <xf numFmtId="0" fontId="30" fillId="0" borderId="0" xfId="0" applyFont="1" applyBorder="1" applyAlignment="1">
      <alignment wrapText="1"/>
    </xf>
    <xf numFmtId="0" fontId="29" fillId="0" borderId="39" xfId="0" applyFont="1" applyBorder="1" applyAlignment="1">
      <alignment horizontal="center" wrapText="1"/>
    </xf>
    <xf numFmtId="0" fontId="29" fillId="0" borderId="12" xfId="0" applyFont="1" applyBorder="1" applyAlignment="1">
      <alignment horizontal="center" wrapText="1"/>
    </xf>
    <xf numFmtId="0" fontId="29" fillId="0" borderId="38" xfId="0" applyFont="1" applyBorder="1" applyAlignment="1">
      <alignment horizontal="center" wrapText="1"/>
    </xf>
    <xf numFmtId="0" fontId="50" fillId="0" borderId="20" xfId="0" applyFont="1" applyBorder="1" applyAlignment="1">
      <alignment vertical="top" wrapText="1"/>
    </xf>
    <xf numFmtId="0" fontId="30" fillId="0" borderId="20" xfId="0" applyFont="1" applyBorder="1" applyAlignment="1">
      <alignment wrapText="1"/>
    </xf>
    <xf numFmtId="0" fontId="0" fillId="0" borderId="0" xfId="0" applyBorder="1" applyAlignment="1">
      <alignment vertical="top" wrapText="1"/>
    </xf>
    <xf numFmtId="0" fontId="0" fillId="0" borderId="0" xfId="0" applyAlignment="1">
      <alignment wrapText="1"/>
    </xf>
    <xf numFmtId="0" fontId="29" fillId="0" borderId="22" xfId="0" applyFont="1" applyBorder="1" applyAlignment="1">
      <alignment horizontal="left" wrapText="1"/>
    </xf>
    <xf numFmtId="0" fontId="46" fillId="0" borderId="15" xfId="0" applyFont="1" applyBorder="1" applyAlignment="1">
      <alignment horizontal="left" indent="1"/>
    </xf>
    <xf numFmtId="0" fontId="0" fillId="0" borderId="15" xfId="0" applyBorder="1" applyAlignment="1">
      <alignment horizontal="left" indent="1"/>
    </xf>
    <xf numFmtId="4" fontId="46" fillId="0" borderId="50" xfId="0" applyNumberFormat="1" applyFont="1" applyBorder="1" applyAlignment="1">
      <alignment horizontal="center"/>
    </xf>
    <xf numFmtId="4" fontId="0" fillId="0" borderId="50" xfId="0" applyNumberFormat="1" applyFont="1" applyBorder="1" applyAlignment="1">
      <alignment/>
    </xf>
    <xf numFmtId="0" fontId="46" fillId="0" borderId="50" xfId="0" applyFont="1" applyBorder="1" applyAlignment="1">
      <alignment horizontal="left"/>
    </xf>
    <xf numFmtId="0" fontId="0" fillId="0" borderId="13" xfId="0" applyBorder="1" applyAlignment="1">
      <alignment/>
    </xf>
    <xf numFmtId="0" fontId="50" fillId="0" borderId="17" xfId="0" applyFont="1" applyBorder="1" applyAlignment="1">
      <alignment vertical="top" wrapText="1"/>
    </xf>
    <xf numFmtId="0" fontId="0" fillId="0" borderId="17" xfId="0" applyBorder="1" applyAlignment="1">
      <alignment vertical="top" wrapText="1"/>
    </xf>
    <xf numFmtId="0" fontId="0" fillId="0" borderId="17" xfId="0" applyBorder="1" applyAlignment="1">
      <alignment wrapText="1"/>
    </xf>
    <xf numFmtId="2" fontId="46" fillId="0" borderId="51" xfId="0" applyNumberFormat="1" applyFont="1" applyBorder="1" applyAlignment="1">
      <alignment horizontal="center"/>
    </xf>
    <xf numFmtId="2" fontId="0" fillId="0" borderId="51" xfId="0" applyNumberFormat="1" applyFont="1" applyBorder="1" applyAlignment="1">
      <alignment/>
    </xf>
    <xf numFmtId="0" fontId="46" fillId="0" borderId="51" xfId="0" applyFont="1" applyBorder="1" applyAlignment="1">
      <alignment horizontal="left"/>
    </xf>
    <xf numFmtId="0" fontId="0" fillId="0" borderId="11" xfId="0" applyBorder="1" applyAlignment="1">
      <alignment/>
    </xf>
    <xf numFmtId="0" fontId="46" fillId="0" borderId="10" xfId="0" applyFont="1" applyBorder="1" applyAlignment="1">
      <alignment horizontal="left" indent="1"/>
    </xf>
    <xf numFmtId="0" fontId="0" fillId="0" borderId="10" xfId="0" applyBorder="1" applyAlignment="1">
      <alignment horizontal="left" indent="1"/>
    </xf>
    <xf numFmtId="0" fontId="44" fillId="0" borderId="17" xfId="0" applyFont="1" applyBorder="1" applyAlignment="1">
      <alignment/>
    </xf>
    <xf numFmtId="0" fontId="0" fillId="0" borderId="18" xfId="0" applyBorder="1" applyAlignment="1">
      <alignment/>
    </xf>
    <xf numFmtId="2" fontId="46" fillId="0" borderId="52" xfId="0" applyNumberFormat="1" applyFont="1" applyBorder="1" applyAlignment="1">
      <alignment horizontal="center"/>
    </xf>
    <xf numFmtId="2" fontId="0" fillId="0" borderId="52" xfId="0" applyNumberFormat="1" applyFont="1" applyBorder="1" applyAlignment="1">
      <alignment/>
    </xf>
    <xf numFmtId="0" fontId="44" fillId="0" borderId="52" xfId="0" applyFont="1" applyBorder="1" applyAlignment="1">
      <alignment horizontal="center"/>
    </xf>
    <xf numFmtId="0" fontId="0" fillId="0" borderId="16" xfId="0" applyBorder="1" applyAlignment="1">
      <alignment/>
    </xf>
    <xf numFmtId="0" fontId="48" fillId="0" borderId="10" xfId="0" applyFont="1" applyBorder="1" applyAlignment="1">
      <alignment horizontal="left" indent="1"/>
    </xf>
    <xf numFmtId="0" fontId="46" fillId="0" borderId="51" xfId="0" applyFont="1" applyBorder="1" applyAlignment="1">
      <alignment horizontal="center"/>
    </xf>
    <xf numFmtId="0" fontId="0" fillId="0" borderId="51" xfId="0" applyFont="1" applyBorder="1" applyAlignment="1">
      <alignment/>
    </xf>
    <xf numFmtId="0" fontId="46" fillId="0" borderId="15" xfId="0" applyFont="1" applyBorder="1" applyAlignment="1">
      <alignment horizontal="left" indent="4"/>
    </xf>
    <xf numFmtId="0" fontId="0" fillId="0" borderId="15" xfId="0" applyBorder="1" applyAlignment="1">
      <alignment horizontal="left" indent="4"/>
    </xf>
    <xf numFmtId="0" fontId="46" fillId="0" borderId="52" xfId="0" applyFont="1" applyBorder="1" applyAlignment="1">
      <alignment horizontal="center"/>
    </xf>
    <xf numFmtId="0" fontId="0" fillId="0" borderId="52" xfId="0" applyFont="1" applyBorder="1" applyAlignment="1">
      <alignment/>
    </xf>
    <xf numFmtId="0" fontId="46" fillId="0" borderId="0" xfId="0" applyFont="1" applyBorder="1" applyAlignment="1">
      <alignment horizontal="left" wrapText="1" indent="1"/>
    </xf>
    <xf numFmtId="0" fontId="0" fillId="0" borderId="10" xfId="0" applyBorder="1" applyAlignment="1">
      <alignment horizontal="left" wrapText="1" indent="1"/>
    </xf>
    <xf numFmtId="0" fontId="46" fillId="0" borderId="10" xfId="0" applyFont="1" applyBorder="1" applyAlignment="1">
      <alignment horizontal="left" indent="4"/>
    </xf>
    <xf numFmtId="0" fontId="0" fillId="0" borderId="10" xfId="0" applyBorder="1" applyAlignment="1">
      <alignment horizontal="left" indent="4"/>
    </xf>
    <xf numFmtId="0" fontId="44" fillId="0" borderId="51" xfId="0" applyFont="1" applyBorder="1" applyAlignment="1">
      <alignment horizontal="center"/>
    </xf>
    <xf numFmtId="0" fontId="42" fillId="0" borderId="0" xfId="0" applyFont="1" applyAlignment="1">
      <alignment horizontal="left" wrapText="1"/>
    </xf>
    <xf numFmtId="0" fontId="0" fillId="0" borderId="0" xfId="0" applyFont="1" applyAlignment="1">
      <alignment wrapText="1"/>
    </xf>
    <xf numFmtId="0" fontId="44" fillId="0" borderId="30" xfId="0" applyFont="1" applyBorder="1" applyAlignment="1">
      <alignment horizontal="center"/>
    </xf>
    <xf numFmtId="0" fontId="0" fillId="0" borderId="53" xfId="0" applyBorder="1" applyAlignment="1">
      <alignment/>
    </xf>
    <xf numFmtId="0" fontId="0" fillId="0" borderId="52" xfId="0" applyBorder="1" applyAlignment="1">
      <alignment/>
    </xf>
    <xf numFmtId="1" fontId="7" fillId="34" borderId="19" xfId="59" applyNumberFormat="1" applyFont="1" applyFill="1" applyBorder="1" applyAlignment="1" applyProtection="1">
      <alignment horizontal="center"/>
      <protection hidden="1"/>
    </xf>
    <xf numFmtId="1" fontId="7" fillId="34" borderId="20" xfId="59" applyNumberFormat="1" applyFont="1" applyFill="1" applyBorder="1" applyAlignment="1" applyProtection="1">
      <alignment horizontal="center"/>
      <protection hidden="1"/>
    </xf>
    <xf numFmtId="1" fontId="7" fillId="34" borderId="23" xfId="59" applyNumberFormat="1" applyFont="1" applyFill="1" applyBorder="1" applyAlignment="1" applyProtection="1">
      <alignment horizontal="center"/>
      <protection hidden="1"/>
    </xf>
    <xf numFmtId="0" fontId="7" fillId="34" borderId="0" xfId="59" applyFont="1" applyFill="1" applyBorder="1" applyAlignment="1" applyProtection="1">
      <alignment horizontal="center"/>
      <protection hidden="1"/>
    </xf>
    <xf numFmtId="0" fontId="4" fillId="34" borderId="0" xfId="59" applyFont="1" applyFill="1" applyBorder="1" applyAlignment="1" applyProtection="1">
      <alignment horizontal="center"/>
      <protection hidden="1"/>
    </xf>
    <xf numFmtId="0" fontId="30" fillId="34" borderId="21" xfId="58" applyFont="1" applyFill="1" applyBorder="1">
      <alignment/>
      <protection/>
    </xf>
    <xf numFmtId="0" fontId="0" fillId="34" borderId="22" xfId="58" applyFill="1" applyBorder="1">
      <alignment/>
      <protection/>
    </xf>
    <xf numFmtId="0" fontId="121" fillId="34" borderId="0" xfId="60" applyFont="1" applyFill="1" applyProtection="1">
      <alignment/>
      <protection hidden="1"/>
    </xf>
    <xf numFmtId="0" fontId="39" fillId="0" borderId="0" xfId="0" applyFont="1" applyAlignment="1">
      <alignment horizontal="left"/>
    </xf>
    <xf numFmtId="175" fontId="39" fillId="0" borderId="0" xfId="0" applyNumberFormat="1" applyFont="1" applyBorder="1" applyAlignment="1">
      <alignment horizontal="center"/>
    </xf>
    <xf numFmtId="175" fontId="39" fillId="0" borderId="0" xfId="0" applyNumberFormat="1" applyFont="1" applyFill="1" applyBorder="1" applyAlignment="1">
      <alignment horizontal="center"/>
    </xf>
    <xf numFmtId="0" fontId="39" fillId="0" borderId="11" xfId="0" applyFont="1" applyBorder="1" applyAlignment="1">
      <alignment/>
    </xf>
    <xf numFmtId="0" fontId="0" fillId="0" borderId="11" xfId="0" applyBorder="1" applyAlignment="1">
      <alignment/>
    </xf>
    <xf numFmtId="0" fontId="122" fillId="0" borderId="0" xfId="0" applyFont="1" applyBorder="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_Alpha" xfId="59"/>
    <cellStyle name="Normal_Alpha 2" xfId="60"/>
    <cellStyle name="Normal_ALPHA_5" xfId="61"/>
    <cellStyle name="Normal_zip-tmy2" xfId="62"/>
    <cellStyle name="Note" xfId="63"/>
    <cellStyle name="Output" xfId="64"/>
    <cellStyle name="Percent" xfId="65"/>
    <cellStyle name="Percent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2725"/>
          <c:w val="0.965"/>
          <c:h val="0.892"/>
        </c:manualLayout>
      </c:layout>
      <c:scatterChart>
        <c:scatterStyle val="smoothMarker"/>
        <c:varyColors val="0"/>
        <c:ser>
          <c:idx val="4"/>
          <c:order val="1"/>
          <c:tx>
            <c:v>TPE Intercept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Modelcurrent!$E$5:$E$529</c:f>
              <c:numCache>
                <c:ptCount val="5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pt idx="290">
                  <c:v>1</c:v>
                </c:pt>
                <c:pt idx="291">
                  <c:v>1</c:v>
                </c:pt>
                <c:pt idx="292">
                  <c:v>1</c:v>
                </c:pt>
                <c:pt idx="293">
                  <c:v>1</c:v>
                </c:pt>
                <c:pt idx="294">
                  <c:v>1</c:v>
                </c:pt>
                <c:pt idx="295">
                  <c:v>1</c:v>
                </c:pt>
                <c:pt idx="296">
                  <c:v>1</c:v>
                </c:pt>
                <c:pt idx="297">
                  <c:v>1</c:v>
                </c:pt>
                <c:pt idx="298">
                  <c:v>1</c:v>
                </c:pt>
                <c:pt idx="299">
                  <c:v>1</c:v>
                </c:pt>
                <c:pt idx="300">
                  <c:v>1</c:v>
                </c:pt>
                <c:pt idx="301">
                  <c:v>1</c:v>
                </c:pt>
                <c:pt idx="302">
                  <c:v>1</c:v>
                </c:pt>
                <c:pt idx="303">
                  <c:v>1</c:v>
                </c:pt>
                <c:pt idx="304">
                  <c:v>1</c:v>
                </c:pt>
                <c:pt idx="305">
                  <c:v>1</c:v>
                </c:pt>
                <c:pt idx="306">
                  <c:v>1</c:v>
                </c:pt>
                <c:pt idx="307">
                  <c:v>1</c:v>
                </c:pt>
                <c:pt idx="308">
                  <c:v>1</c:v>
                </c:pt>
                <c:pt idx="309">
                  <c:v>1</c:v>
                </c:pt>
                <c:pt idx="310">
                  <c:v>1</c:v>
                </c:pt>
                <c:pt idx="311">
                  <c:v>1</c:v>
                </c:pt>
                <c:pt idx="312">
                  <c:v>1</c:v>
                </c:pt>
                <c:pt idx="313">
                  <c:v>1</c:v>
                </c:pt>
                <c:pt idx="314">
                  <c:v>1</c:v>
                </c:pt>
                <c:pt idx="315">
                  <c:v>1</c:v>
                </c:pt>
                <c:pt idx="316">
                  <c:v>1</c:v>
                </c:pt>
                <c:pt idx="317">
                  <c:v>1</c:v>
                </c:pt>
                <c:pt idx="318">
                  <c:v>1</c:v>
                </c:pt>
                <c:pt idx="319">
                  <c:v>1</c:v>
                </c:pt>
                <c:pt idx="320">
                  <c:v>1</c:v>
                </c:pt>
                <c:pt idx="321">
                  <c:v>1</c:v>
                </c:pt>
                <c:pt idx="322">
                  <c:v>1</c:v>
                </c:pt>
                <c:pt idx="323">
                  <c:v>1</c:v>
                </c:pt>
                <c:pt idx="324">
                  <c:v>1</c:v>
                </c:pt>
                <c:pt idx="325">
                  <c:v>1</c:v>
                </c:pt>
                <c:pt idx="326">
                  <c:v>1</c:v>
                </c:pt>
                <c:pt idx="327">
                  <c:v>1</c:v>
                </c:pt>
                <c:pt idx="328">
                  <c:v>1</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pt idx="401">
                  <c:v>1</c:v>
                </c:pt>
                <c:pt idx="402">
                  <c:v>1</c:v>
                </c:pt>
                <c:pt idx="403">
                  <c:v>1</c:v>
                </c:pt>
                <c:pt idx="404">
                  <c:v>1</c:v>
                </c:pt>
                <c:pt idx="405">
                  <c:v>1</c:v>
                </c:pt>
                <c:pt idx="406">
                  <c:v>1</c:v>
                </c:pt>
                <c:pt idx="407">
                  <c:v>1</c:v>
                </c:pt>
                <c:pt idx="408">
                  <c:v>1</c:v>
                </c:pt>
                <c:pt idx="409">
                  <c:v>1</c:v>
                </c:pt>
                <c:pt idx="410">
                  <c:v>1</c:v>
                </c:pt>
                <c:pt idx="411">
                  <c:v>1</c:v>
                </c:pt>
                <c:pt idx="412">
                  <c:v>1</c:v>
                </c:pt>
                <c:pt idx="413">
                  <c:v>1</c:v>
                </c:pt>
                <c:pt idx="414">
                  <c:v>1</c:v>
                </c:pt>
                <c:pt idx="415">
                  <c:v>1</c:v>
                </c:pt>
                <c:pt idx="416">
                  <c:v>1</c:v>
                </c:pt>
                <c:pt idx="417">
                  <c:v>1</c:v>
                </c:pt>
                <c:pt idx="418">
                  <c:v>1</c:v>
                </c:pt>
                <c:pt idx="419">
                  <c:v>1</c:v>
                </c:pt>
                <c:pt idx="420">
                  <c:v>1</c:v>
                </c:pt>
                <c:pt idx="421">
                  <c:v>1</c:v>
                </c:pt>
                <c:pt idx="422">
                  <c:v>1</c:v>
                </c:pt>
                <c:pt idx="423">
                  <c:v>1</c:v>
                </c:pt>
                <c:pt idx="424">
                  <c:v>1</c:v>
                </c:pt>
                <c:pt idx="425">
                  <c:v>1</c:v>
                </c:pt>
                <c:pt idx="426">
                  <c:v>1</c:v>
                </c:pt>
                <c:pt idx="427">
                  <c:v>1</c:v>
                </c:pt>
                <c:pt idx="428">
                  <c:v>1</c:v>
                </c:pt>
                <c:pt idx="429">
                  <c:v>1</c:v>
                </c:pt>
                <c:pt idx="430">
                  <c:v>1</c:v>
                </c:pt>
                <c:pt idx="431">
                  <c:v>1</c:v>
                </c:pt>
                <c:pt idx="432">
                  <c:v>1</c:v>
                </c:pt>
                <c:pt idx="433">
                  <c:v>1</c:v>
                </c:pt>
                <c:pt idx="434">
                  <c:v>1</c:v>
                </c:pt>
                <c:pt idx="435">
                  <c:v>1</c:v>
                </c:pt>
                <c:pt idx="436">
                  <c:v>1</c:v>
                </c:pt>
                <c:pt idx="437">
                  <c:v>1</c:v>
                </c:pt>
                <c:pt idx="438">
                  <c:v>1</c:v>
                </c:pt>
                <c:pt idx="439">
                  <c:v>1</c:v>
                </c:pt>
                <c:pt idx="440">
                  <c:v>1</c:v>
                </c:pt>
                <c:pt idx="441">
                  <c:v>1</c:v>
                </c:pt>
                <c:pt idx="442">
                  <c:v>1</c:v>
                </c:pt>
                <c:pt idx="443">
                  <c:v>1</c:v>
                </c:pt>
                <c:pt idx="444">
                  <c:v>1</c:v>
                </c:pt>
                <c:pt idx="445">
                  <c:v>1</c:v>
                </c:pt>
                <c:pt idx="446">
                  <c:v>1</c:v>
                </c:pt>
                <c:pt idx="447">
                  <c:v>1</c:v>
                </c:pt>
                <c:pt idx="448">
                  <c:v>1</c:v>
                </c:pt>
                <c:pt idx="449">
                  <c:v>1</c:v>
                </c:pt>
                <c:pt idx="450">
                  <c:v>1</c:v>
                </c:pt>
                <c:pt idx="451">
                  <c:v>1</c:v>
                </c:pt>
                <c:pt idx="452">
                  <c:v>1</c:v>
                </c:pt>
                <c:pt idx="453">
                  <c:v>1</c:v>
                </c:pt>
                <c:pt idx="454">
                  <c:v>1</c:v>
                </c:pt>
                <c:pt idx="455">
                  <c:v>1</c:v>
                </c:pt>
                <c:pt idx="456">
                  <c:v>1</c:v>
                </c:pt>
                <c:pt idx="457">
                  <c:v>1</c:v>
                </c:pt>
                <c:pt idx="458">
                  <c:v>1</c:v>
                </c:pt>
                <c:pt idx="459">
                  <c:v>1</c:v>
                </c:pt>
                <c:pt idx="460">
                  <c:v>1</c:v>
                </c:pt>
                <c:pt idx="461">
                  <c:v>1</c:v>
                </c:pt>
                <c:pt idx="462">
                  <c:v>1</c:v>
                </c:pt>
                <c:pt idx="463">
                  <c:v>1</c:v>
                </c:pt>
                <c:pt idx="464">
                  <c:v>1</c:v>
                </c:pt>
                <c:pt idx="465">
                  <c:v>1</c:v>
                </c:pt>
                <c:pt idx="466">
                  <c:v>1</c:v>
                </c:pt>
                <c:pt idx="467">
                  <c:v>1</c:v>
                </c:pt>
                <c:pt idx="468">
                  <c:v>1</c:v>
                </c:pt>
                <c:pt idx="469">
                  <c:v>1</c:v>
                </c:pt>
                <c:pt idx="470">
                  <c:v>1</c:v>
                </c:pt>
                <c:pt idx="471">
                  <c:v>1</c:v>
                </c:pt>
                <c:pt idx="472">
                  <c:v>1</c:v>
                </c:pt>
                <c:pt idx="473">
                  <c:v>1</c:v>
                </c:pt>
                <c:pt idx="474">
                  <c:v>1</c:v>
                </c:pt>
                <c:pt idx="475">
                  <c:v>1</c:v>
                </c:pt>
                <c:pt idx="476">
                  <c:v>1</c:v>
                </c:pt>
                <c:pt idx="477">
                  <c:v>1</c:v>
                </c:pt>
                <c:pt idx="478">
                  <c:v>1</c:v>
                </c:pt>
                <c:pt idx="479">
                  <c:v>1</c:v>
                </c:pt>
                <c:pt idx="480">
                  <c:v>1</c:v>
                </c:pt>
                <c:pt idx="481">
                  <c:v>1</c:v>
                </c:pt>
                <c:pt idx="482">
                  <c:v>1</c:v>
                </c:pt>
                <c:pt idx="483">
                  <c:v>1</c:v>
                </c:pt>
                <c:pt idx="484">
                  <c:v>1</c:v>
                </c:pt>
                <c:pt idx="485">
                  <c:v>1</c:v>
                </c:pt>
                <c:pt idx="486">
                  <c:v>1</c:v>
                </c:pt>
                <c:pt idx="487">
                  <c:v>1</c:v>
                </c:pt>
                <c:pt idx="488">
                  <c:v>1</c:v>
                </c:pt>
                <c:pt idx="489">
                  <c:v>1</c:v>
                </c:pt>
                <c:pt idx="490">
                  <c:v>1</c:v>
                </c:pt>
                <c:pt idx="491">
                  <c:v>1</c:v>
                </c:pt>
                <c:pt idx="492">
                  <c:v>1</c:v>
                </c:pt>
                <c:pt idx="493">
                  <c:v>1</c:v>
                </c:pt>
                <c:pt idx="494">
                  <c:v>1</c:v>
                </c:pt>
                <c:pt idx="495">
                  <c:v>1</c:v>
                </c:pt>
                <c:pt idx="496">
                  <c:v>1</c:v>
                </c:pt>
                <c:pt idx="497">
                  <c:v>1</c:v>
                </c:pt>
                <c:pt idx="498">
                  <c:v>1</c:v>
                </c:pt>
                <c:pt idx="499">
                  <c:v>1</c:v>
                </c:pt>
                <c:pt idx="500">
                  <c:v>1</c:v>
                </c:pt>
                <c:pt idx="501">
                  <c:v>1</c:v>
                </c:pt>
                <c:pt idx="502">
                  <c:v>1</c:v>
                </c:pt>
                <c:pt idx="503">
                  <c:v>1</c:v>
                </c:pt>
                <c:pt idx="504">
                  <c:v>1</c:v>
                </c:pt>
                <c:pt idx="505">
                  <c:v>1</c:v>
                </c:pt>
                <c:pt idx="506">
                  <c:v>1</c:v>
                </c:pt>
                <c:pt idx="507">
                  <c:v>1</c:v>
                </c:pt>
                <c:pt idx="508">
                  <c:v>1</c:v>
                </c:pt>
                <c:pt idx="509">
                  <c:v>1</c:v>
                </c:pt>
                <c:pt idx="510">
                  <c:v>1</c:v>
                </c:pt>
                <c:pt idx="511">
                  <c:v>1</c:v>
                </c:pt>
                <c:pt idx="512">
                  <c:v>1</c:v>
                </c:pt>
                <c:pt idx="513">
                  <c:v>1</c:v>
                </c:pt>
                <c:pt idx="514">
                  <c:v>1</c:v>
                </c:pt>
                <c:pt idx="515">
                  <c:v>1</c:v>
                </c:pt>
                <c:pt idx="516">
                  <c:v>1</c:v>
                </c:pt>
                <c:pt idx="517">
                  <c:v>1</c:v>
                </c:pt>
                <c:pt idx="518">
                  <c:v>1</c:v>
                </c:pt>
                <c:pt idx="519">
                  <c:v>1</c:v>
                </c:pt>
                <c:pt idx="520">
                  <c:v>1</c:v>
                </c:pt>
                <c:pt idx="521">
                  <c:v>1</c:v>
                </c:pt>
                <c:pt idx="522">
                  <c:v>1</c:v>
                </c:pt>
                <c:pt idx="523">
                  <c:v>1</c:v>
                </c:pt>
                <c:pt idx="524">
                  <c:v>1</c:v>
                </c:pt>
              </c:numCache>
            </c:numRef>
          </c:xVal>
          <c:yVal>
            <c:numRef>
              <c:f>Modelcurrent!$C$5:$C$529</c:f>
              <c:numCache>
                <c:ptCount val="525"/>
                <c:pt idx="0">
                  <c:v>0.9986501019683699</c:v>
                </c:pt>
                <c:pt idx="1">
                  <c:v>0.9986051127645078</c:v>
                </c:pt>
                <c:pt idx="2">
                  <c:v>0.99855875808266</c:v>
                </c:pt>
                <c:pt idx="3">
                  <c:v>0.9985110012547626</c:v>
                </c:pt>
                <c:pt idx="4">
                  <c:v>0.998461804788262</c:v>
                </c:pt>
                <c:pt idx="5">
                  <c:v>0.9984111303526352</c:v>
                </c:pt>
                <c:pt idx="6">
                  <c:v>0.998358938765843</c:v>
                </c:pt>
                <c:pt idx="7">
                  <c:v>0.9983051899807227</c:v>
                </c:pt>
                <c:pt idx="8">
                  <c:v>0.9982498430713239</c:v>
                </c:pt>
                <c:pt idx="9">
                  <c:v>0.9981928562191936</c:v>
                </c:pt>
                <c:pt idx="10">
                  <c:v>0.998134186699616</c:v>
                </c:pt>
                <c:pt idx="11">
                  <c:v>0.9980737908678121</c:v>
                </c:pt>
                <c:pt idx="12">
                  <c:v>0.9980116241451057</c:v>
                </c:pt>
                <c:pt idx="13">
                  <c:v>0.9979476410050603</c:v>
                </c:pt>
                <c:pt idx="14">
                  <c:v>0.9978817949595954</c:v>
                </c:pt>
                <c:pt idx="15">
                  <c:v>0.9978140385450868</c:v>
                </c:pt>
                <c:pt idx="16">
                  <c:v>0.9977443233084576</c:v>
                </c:pt>
                <c:pt idx="17">
                  <c:v>0.9976725997932685</c:v>
                </c:pt>
                <c:pt idx="18">
                  <c:v>0.9975988175258107</c:v>
                </c:pt>
                <c:pt idx="19">
                  <c:v>0.9975229250012141</c:v>
                </c:pt>
                <c:pt idx="20">
                  <c:v>0.997444869669572</c:v>
                </c:pt>
                <c:pt idx="21">
                  <c:v>0.9973645979220951</c:v>
                </c:pt>
                <c:pt idx="22">
                  <c:v>0.9972820550772987</c:v>
                </c:pt>
                <c:pt idx="23">
                  <c:v>0.997197185367235</c:v>
                </c:pt>
                <c:pt idx="24">
                  <c:v>0.9971099319237738</c:v>
                </c:pt>
                <c:pt idx="25">
                  <c:v>0.9970202367649453</c:v>
                </c:pt>
                <c:pt idx="26">
                  <c:v>0.9969280407813494</c:v>
                </c:pt>
                <c:pt idx="27">
                  <c:v>0.9968332837226421</c:v>
                </c:pt>
                <c:pt idx="28">
                  <c:v>0.9967359041841086</c:v>
                </c:pt>
                <c:pt idx="29">
                  <c:v>0.9966358395933307</c:v>
                </c:pt>
                <c:pt idx="30">
                  <c:v>0.9965330261969593</c:v>
                </c:pt>
                <c:pt idx="31">
                  <c:v>0.9964273990476001</c:v>
                </c:pt>
                <c:pt idx="32">
                  <c:v>0.9963188919908249</c:v>
                </c:pt>
                <c:pt idx="33">
                  <c:v>0.9962074376523145</c:v>
                </c:pt>
                <c:pt idx="34">
                  <c:v>0.9960929674251471</c:v>
                </c:pt>
                <c:pt idx="35">
                  <c:v>0.9959754114572416</c:v>
                </c:pt>
                <c:pt idx="36">
                  <c:v>0.9958546986389638</c:v>
                </c:pt>
                <c:pt idx="37">
                  <c:v>0.9957307565909105</c:v>
                </c:pt>
                <c:pt idx="38">
                  <c:v>0.9956035116518785</c:v>
                </c:pt>
                <c:pt idx="39">
                  <c:v>0.9954728888670326</c:v>
                </c:pt>
                <c:pt idx="40">
                  <c:v>0.9953388119762812</c:v>
                </c:pt>
                <c:pt idx="41">
                  <c:v>0.9952012034028737</c:v>
                </c:pt>
                <c:pt idx="42">
                  <c:v>0.9950599842422292</c:v>
                </c:pt>
                <c:pt idx="43">
                  <c:v>0.9949150742510088</c:v>
                </c:pt>
                <c:pt idx="44">
                  <c:v>0.9947663918364441</c:v>
                </c:pt>
                <c:pt idx="45">
                  <c:v>0.9946138540459332</c:v>
                </c:pt>
                <c:pt idx="46">
                  <c:v>0.9944573765569172</c:v>
                </c:pt>
                <c:pt idx="47">
                  <c:v>0.9942968736670491</c:v>
                </c:pt>
                <c:pt idx="48">
                  <c:v>0.9941322582846672</c:v>
                </c:pt>
                <c:pt idx="49">
                  <c:v>0.9939634419195872</c:v>
                </c:pt>
                <c:pt idx="50">
                  <c:v>0.9937903346742237</c:v>
                </c:pt>
                <c:pt idx="51">
                  <c:v>0.9936128452350567</c:v>
                </c:pt>
                <c:pt idx="52">
                  <c:v>0.9934308808644531</c:v>
                </c:pt>
                <c:pt idx="53">
                  <c:v>0.9932443473928592</c:v>
                </c:pt>
                <c:pt idx="54">
                  <c:v>0.9930531492113756</c:v>
                </c:pt>
                <c:pt idx="55">
                  <c:v>0.9928571892647284</c:v>
                </c:pt>
                <c:pt idx="56">
                  <c:v>0.9926563690446515</c:v>
                </c:pt>
                <c:pt idx="57">
                  <c:v>0.9924505885836906</c:v>
                </c:pt>
                <c:pt idx="58">
                  <c:v>0.9922397464494461</c:v>
                </c:pt>
                <c:pt idx="59">
                  <c:v>0.992023739739266</c:v>
                </c:pt>
                <c:pt idx="60">
                  <c:v>0.9918024640754036</c:v>
                </c:pt>
                <c:pt idx="61">
                  <c:v>0.991575813600654</c:v>
                </c:pt>
                <c:pt idx="62">
                  <c:v>0.9913436809744832</c:v>
                </c:pt>
                <c:pt idx="63">
                  <c:v>0.991105957369663</c:v>
                </c:pt>
                <c:pt idx="64">
                  <c:v>0.9908625324694271</c:v>
                </c:pt>
                <c:pt idx="65">
                  <c:v>0.9906132944651612</c:v>
                </c:pt>
                <c:pt idx="66">
                  <c:v>0.9903581300546415</c:v>
                </c:pt>
                <c:pt idx="67">
                  <c:v>0.9900969244408352</c:v>
                </c:pt>
                <c:pt idx="68">
                  <c:v>0.9898295613312801</c:v>
                </c:pt>
                <c:pt idx="69">
                  <c:v>0.9895559229380484</c:v>
                </c:pt>
                <c:pt idx="70">
                  <c:v>0.9892758899783236</c:v>
                </c:pt>
                <c:pt idx="71">
                  <c:v>0.988989341675588</c:v>
                </c:pt>
                <c:pt idx="72">
                  <c:v>0.9886961557614466</c:v>
                </c:pt>
                <c:pt idx="73">
                  <c:v>0.9883962084780958</c:v>
                </c:pt>
                <c:pt idx="74">
                  <c:v>0.9880893745814523</c:v>
                </c:pt>
                <c:pt idx="75">
                  <c:v>0.9877755273449547</c:v>
                </c:pt>
                <c:pt idx="76">
                  <c:v>0.9874545385640527</c:v>
                </c:pt>
                <c:pt idx="77">
                  <c:v>0.9871262785613973</c:v>
                </c:pt>
                <c:pt idx="78">
                  <c:v>0.9867906161927431</c:v>
                </c:pt>
                <c:pt idx="79">
                  <c:v>0.9864474188535793</c:v>
                </c:pt>
                <c:pt idx="80">
                  <c:v>0.9860965524865006</c:v>
                </c:pt>
                <c:pt idx="81">
                  <c:v>0.9857378815893304</c:v>
                </c:pt>
                <c:pt idx="82">
                  <c:v>0.98537126922401</c:v>
                </c:pt>
                <c:pt idx="83">
                  <c:v>0.9849965770262671</c:v>
                </c:pt>
                <c:pt idx="84">
                  <c:v>0.9846136652160737</c:v>
                </c:pt>
                <c:pt idx="85">
                  <c:v>0.9842223926089086</c:v>
                </c:pt>
                <c:pt idx="86">
                  <c:v>0.9838226166278331</c:v>
                </c:pt>
                <c:pt idx="87">
                  <c:v>0.9834141933163941</c:v>
                </c:pt>
                <c:pt idx="88">
                  <c:v>0.9829969773523664</c:v>
                </c:pt>
                <c:pt idx="89">
                  <c:v>0.982570822062342</c:v>
                </c:pt>
                <c:pt idx="90">
                  <c:v>0.9821355794371825</c:v>
                </c:pt>
                <c:pt idx="91">
                  <c:v>0.9816911001483402</c:v>
                </c:pt>
                <c:pt idx="92">
                  <c:v>0.9812372335650613</c:v>
                </c:pt>
                <c:pt idx="93">
                  <c:v>0.9807738277724818</c:v>
                </c:pt>
                <c:pt idx="94">
                  <c:v>0.9803007295906222</c:v>
                </c:pt>
                <c:pt idx="95">
                  <c:v>0.9798177845942946</c:v>
                </c:pt>
                <c:pt idx="96">
                  <c:v>0.9793248371339289</c:v>
                </c:pt>
                <c:pt idx="97">
                  <c:v>0.9788217303573267</c:v>
                </c:pt>
                <c:pt idx="98">
                  <c:v>0.9783083062323522</c:v>
                </c:pt>
                <c:pt idx="99">
                  <c:v>0.9777844055705674</c:v>
                </c:pt>
                <c:pt idx="100">
                  <c:v>0.9772498680518197</c:v>
                </c:pt>
                <c:pt idx="101">
                  <c:v>0.976704532249787</c:v>
                </c:pt>
                <c:pt idx="102">
                  <c:v>0.9761482356584904</c:v>
                </c:pt>
                <c:pt idx="103">
                  <c:v>0.9755808147197763</c:v>
                </c:pt>
                <c:pt idx="104">
                  <c:v>0.9750021048517784</c:v>
                </c:pt>
                <c:pt idx="105">
                  <c:v>0.9744119404783602</c:v>
                </c:pt>
                <c:pt idx="106">
                  <c:v>0.973810155059546</c:v>
                </c:pt>
                <c:pt idx="107">
                  <c:v>0.9731965811229438</c:v>
                </c:pt>
                <c:pt idx="108">
                  <c:v>0.972571050296162</c:v>
                </c:pt>
                <c:pt idx="109">
                  <c:v>0.9719333933402262</c:v>
                </c:pt>
                <c:pt idx="110">
                  <c:v>0.9712834401839963</c:v>
                </c:pt>
                <c:pt idx="111">
                  <c:v>0.9706210199595886</c:v>
                </c:pt>
                <c:pt idx="112">
                  <c:v>0.9699459610387982</c:v>
                </c:pt>
                <c:pt idx="113">
                  <c:v>0.969258091070532</c:v>
                </c:pt>
                <c:pt idx="114">
                  <c:v>0.9685572370192451</c:v>
                </c:pt>
                <c:pt idx="115">
                  <c:v>0.9678432252043841</c:v>
                </c:pt>
                <c:pt idx="116">
                  <c:v>0.9671158813408339</c:v>
                </c:pt>
                <c:pt idx="117">
                  <c:v>0.9663750305803694</c:v>
                </c:pt>
                <c:pt idx="118">
                  <c:v>0.9656204975541077</c:v>
                </c:pt>
                <c:pt idx="119">
                  <c:v>0.9648521064159589</c:v>
                </c:pt>
                <c:pt idx="120">
                  <c:v>0.9640696808870718</c:v>
                </c:pt>
                <c:pt idx="121">
                  <c:v>0.9632730443012713</c:v>
                </c:pt>
                <c:pt idx="122">
                  <c:v>0.9624620196514808</c:v>
                </c:pt>
                <c:pt idx="123">
                  <c:v>0.9616364296371263</c:v>
                </c:pt>
                <c:pt idx="124">
                  <c:v>0.9607960967125149</c:v>
                </c:pt>
                <c:pt idx="125">
                  <c:v>0.9599408431361803</c:v>
                </c:pt>
                <c:pt idx="126">
                  <c:v>0.95907049102119</c:v>
                </c:pt>
                <c:pt idx="127">
                  <c:v>0.9581848623864023</c:v>
                </c:pt>
                <c:pt idx="128">
                  <c:v>0.9572837792086684</c:v>
                </c:pt>
                <c:pt idx="129">
                  <c:v>0.9563670634759653</c:v>
                </c:pt>
                <c:pt idx="130">
                  <c:v>0.9554345372414541</c:v>
                </c:pt>
                <c:pt idx="131">
                  <c:v>0.9544860226784474</c:v>
                </c:pt>
                <c:pt idx="132">
                  <c:v>0.953521342136277</c:v>
                </c:pt>
                <c:pt idx="133">
                  <c:v>0.9525403181970498</c:v>
                </c:pt>
                <c:pt idx="134">
                  <c:v>0.9515427737332742</c:v>
                </c:pt>
                <c:pt idx="135">
                  <c:v>0.9505285319663488</c:v>
                </c:pt>
                <c:pt idx="136">
                  <c:v>0.9494974165258931</c:v>
                </c:pt>
                <c:pt idx="137">
                  <c:v>0.9484492515099074</c:v>
                </c:pt>
                <c:pt idx="138">
                  <c:v>0.9473838615457447</c:v>
                </c:pt>
                <c:pt idx="139">
                  <c:v>0.946301071851877</c:v>
                </c:pt>
                <c:pt idx="140">
                  <c:v>0.9452007083004387</c:v>
                </c:pt>
                <c:pt idx="141">
                  <c:v>0.9440825974805271</c:v>
                </c:pt>
                <c:pt idx="142">
                  <c:v>0.9429465667622423</c:v>
                </c:pt>
                <c:pt idx="143">
                  <c:v>0.9417924443614435</c:v>
                </c:pt>
                <c:pt idx="144">
                  <c:v>0.9406200594052034</c:v>
                </c:pt>
                <c:pt idx="145">
                  <c:v>0.9394292419979374</c:v>
                </c:pt>
                <c:pt idx="146">
                  <c:v>0.9382198232881844</c:v>
                </c:pt>
                <c:pt idx="147">
                  <c:v>0.9369916355360178</c:v>
                </c:pt>
                <c:pt idx="148">
                  <c:v>0.9357445121810605</c:v>
                </c:pt>
                <c:pt idx="149">
                  <c:v>0.9344782879110797</c:v>
                </c:pt>
                <c:pt idx="150">
                  <c:v>0.933192798731138</c:v>
                </c:pt>
                <c:pt idx="151">
                  <c:v>0.9318878820332706</c:v>
                </c:pt>
                <c:pt idx="152">
                  <c:v>0.9305633766666643</c:v>
                </c:pt>
                <c:pt idx="153">
                  <c:v>0.9292191230083091</c:v>
                </c:pt>
                <c:pt idx="154">
                  <c:v>0.9278549630341006</c:v>
                </c:pt>
                <c:pt idx="155">
                  <c:v>0.9264707403903462</c:v>
                </c:pt>
                <c:pt idx="156">
                  <c:v>0.9250663004656673</c:v>
                </c:pt>
                <c:pt idx="157">
                  <c:v>0.9236414904632552</c:v>
                </c:pt>
                <c:pt idx="158">
                  <c:v>0.9221961594734478</c:v>
                </c:pt>
                <c:pt idx="159">
                  <c:v>0.9207301585466017</c:v>
                </c:pt>
                <c:pt idx="160">
                  <c:v>0.9192433407662229</c:v>
                </c:pt>
                <c:pt idx="161">
                  <c:v>0.917735561322325</c:v>
                </c:pt>
                <c:pt idx="162">
                  <c:v>0.9162066775849796</c:v>
                </c:pt>
                <c:pt idx="163">
                  <c:v>0.9146565491780267</c:v>
                </c:pt>
                <c:pt idx="164">
                  <c:v>0.9130850380529086</c:v>
                </c:pt>
                <c:pt idx="165">
                  <c:v>0.9114920085625915</c:v>
                </c:pt>
                <c:pt idx="166">
                  <c:v>0.909877327535541</c:v>
                </c:pt>
                <c:pt idx="167">
                  <c:v>0.9082408643497126</c:v>
                </c:pt>
                <c:pt idx="168">
                  <c:v>0.9065824910065216</c:v>
                </c:pt>
                <c:pt idx="169">
                  <c:v>0.9049020822047542</c:v>
                </c:pt>
                <c:pt idx="170">
                  <c:v>0.9031995154143828</c:v>
                </c:pt>
                <c:pt idx="171">
                  <c:v>0.9014746709502452</c:v>
                </c:pt>
                <c:pt idx="172">
                  <c:v>0.899727432045551</c:v>
                </c:pt>
                <c:pt idx="173">
                  <c:v>0.8979576849251738</c:v>
                </c:pt>
                <c:pt idx="174">
                  <c:v>0.8961653188786923</c:v>
                </c:pt>
                <c:pt idx="175">
                  <c:v>0.8943502263331374</c:v>
                </c:pt>
                <c:pt idx="176">
                  <c:v>0.8925123029254057</c:v>
                </c:pt>
                <c:pt idx="177">
                  <c:v>0.8906514475743006</c:v>
                </c:pt>
                <c:pt idx="178">
                  <c:v>0.8887675625521578</c:v>
                </c:pt>
                <c:pt idx="179">
                  <c:v>0.886860553556015</c:v>
                </c:pt>
                <c:pt idx="180">
                  <c:v>0.884930329778284</c:v>
                </c:pt>
                <c:pt idx="181">
                  <c:v>0.8829768039768834</c:v>
                </c:pt>
                <c:pt idx="182">
                  <c:v>0.8809998925447914</c:v>
                </c:pt>
                <c:pt idx="183">
                  <c:v>0.8789995155789737</c:v>
                </c:pt>
                <c:pt idx="184">
                  <c:v>0.8769755969486485</c:v>
                </c:pt>
                <c:pt idx="185">
                  <c:v>0.8749280643628415</c:v>
                </c:pt>
                <c:pt idx="186">
                  <c:v>0.8728568494371934</c:v>
                </c:pt>
                <c:pt idx="187">
                  <c:v>0.8707618877599738</c:v>
                </c:pt>
                <c:pt idx="188">
                  <c:v>0.8686431189572608</c:v>
                </c:pt>
                <c:pt idx="189">
                  <c:v>0.8665004867572441</c:v>
                </c:pt>
                <c:pt idx="190">
                  <c:v>0.8643339390536087</c:v>
                </c:pt>
                <c:pt idx="191">
                  <c:v>0.8621434279679556</c:v>
                </c:pt>
                <c:pt idx="192">
                  <c:v>0.8599289099112221</c:v>
                </c:pt>
                <c:pt idx="193">
                  <c:v>0.8576903456440519</c:v>
                </c:pt>
                <c:pt idx="194">
                  <c:v>0.8554277003360813</c:v>
                </c:pt>
                <c:pt idx="195">
                  <c:v>0.8531409436240949</c:v>
                </c:pt>
                <c:pt idx="196">
                  <c:v>0.850830049669007</c:v>
                </c:pt>
                <c:pt idx="197">
                  <c:v>0.8484949972116446</c:v>
                </c:pt>
                <c:pt idx="198">
                  <c:v>0.8461357696272532</c:v>
                </c:pt>
                <c:pt idx="199">
                  <c:v>0.8437523549787335</c:v>
                </c:pt>
                <c:pt idx="200">
                  <c:v>0.8413447460685309</c:v>
                </c:pt>
                <c:pt idx="201">
                  <c:v>0.8389129404891569</c:v>
                </c:pt>
                <c:pt idx="202">
                  <c:v>0.8364569406722953</c:v>
                </c:pt>
                <c:pt idx="203">
                  <c:v>0.833976753936458</c:v>
                </c:pt>
                <c:pt idx="204">
                  <c:v>0.8314723925331496</c:v>
                </c:pt>
                <c:pt idx="205">
                  <c:v>0.8289438736915056</c:v>
                </c:pt>
                <c:pt idx="206">
                  <c:v>0.8263912196613626</c:v>
                </c:pt>
                <c:pt idx="207">
                  <c:v>0.8238144577547291</c:v>
                </c:pt>
                <c:pt idx="208">
                  <c:v>0.8212136203856153</c:v>
                </c:pt>
                <c:pt idx="209">
                  <c:v>0.8185887451081896</c:v>
                </c:pt>
                <c:pt idx="210">
                  <c:v>0.8159398746532271</c:v>
                </c:pt>
                <c:pt idx="211">
                  <c:v>0.813267056962814</c:v>
                </c:pt>
                <c:pt idx="212">
                  <c:v>0.8105703452232743</c:v>
                </c:pt>
                <c:pt idx="213">
                  <c:v>0.8078497978962902</c:v>
                </c:pt>
                <c:pt idx="214">
                  <c:v>0.8051054787481778</c:v>
                </c:pt>
                <c:pt idx="215">
                  <c:v>0.8023374568772937</c:v>
                </c:pt>
                <c:pt idx="216">
                  <c:v>0.7995458067395363</c:v>
                </c:pt>
                <c:pt idx="217">
                  <c:v>0.7967306081719174</c:v>
                </c:pt>
                <c:pt idx="218">
                  <c:v>0.7938919464141726</c:v>
                </c:pt>
                <c:pt idx="219">
                  <c:v>0.791029912128384</c:v>
                </c:pt>
                <c:pt idx="220">
                  <c:v>0.7881446014165888</c:v>
                </c:pt>
                <c:pt idx="221">
                  <c:v>0.7852361158363483</c:v>
                </c:pt>
                <c:pt idx="222">
                  <c:v>0.7823045624142522</c:v>
                </c:pt>
                <c:pt idx="223">
                  <c:v>0.7793500536573356</c:v>
                </c:pt>
                <c:pt idx="224">
                  <c:v>0.7763727075623856</c:v>
                </c:pt>
                <c:pt idx="225">
                  <c:v>0.7733726476231167</c:v>
                </c:pt>
                <c:pt idx="226">
                  <c:v>0.7703500028351942</c:v>
                </c:pt>
                <c:pt idx="227">
                  <c:v>0.7673049076990873</c:v>
                </c:pt>
                <c:pt idx="228">
                  <c:v>0.7642375022207335</c:v>
                </c:pt>
                <c:pt idx="229">
                  <c:v>0.7611479319099977</c:v>
                </c:pt>
                <c:pt idx="230">
                  <c:v>0.7580363477769114</c:v>
                </c:pt>
                <c:pt idx="231">
                  <c:v>0.7549029063256748</c:v>
                </c:pt>
                <c:pt idx="232">
                  <c:v>0.7517477695464136</c:v>
                </c:pt>
                <c:pt idx="233">
                  <c:v>0.7485711049046739</c:v>
                </c:pt>
                <c:pt idx="234">
                  <c:v>0.7453730853286479</c:v>
                </c:pt>
                <c:pt idx="235">
                  <c:v>0.7421538891941191</c:v>
                </c:pt>
                <c:pt idx="236">
                  <c:v>0.7389137003071222</c:v>
                </c:pt>
                <c:pt idx="237">
                  <c:v>0.7356527078843061</c:v>
                </c:pt>
                <c:pt idx="238">
                  <c:v>0.7323711065310006</c:v>
                </c:pt>
                <c:pt idx="239">
                  <c:v>0.7290690962169778</c:v>
                </c:pt>
                <c:pt idx="240">
                  <c:v>0.7257468822499065</c:v>
                </c:pt>
                <c:pt idx="241">
                  <c:v>0.722404675246515</c:v>
                </c:pt>
                <c:pt idx="242">
                  <c:v>0.7190426911014154</c:v>
                </c:pt>
                <c:pt idx="243">
                  <c:v>0.7156611509536555</c:v>
                </c:pt>
                <c:pt idx="244">
                  <c:v>0.7122602811509525</c:v>
                </c:pt>
                <c:pt idx="245">
                  <c:v>0.7088403132116331</c:v>
                </c:pt>
                <c:pt idx="246">
                  <c:v>0.7054014837842812</c:v>
                </c:pt>
                <c:pt idx="247">
                  <c:v>0.7019440346051028</c:v>
                </c:pt>
                <c:pt idx="248">
                  <c:v>0.6984682124530129</c:v>
                </c:pt>
                <c:pt idx="249">
                  <c:v>0.6949742691024595</c:v>
                </c:pt>
                <c:pt idx="250">
                  <c:v>0.691462461273992</c:v>
                </c:pt>
                <c:pt idx="251">
                  <c:v>0.6879330505825882</c:v>
                </c:pt>
                <c:pt idx="252">
                  <c:v>0.6843863034837561</c:v>
                </c:pt>
                <c:pt idx="253">
                  <c:v>0.6808224912174228</c:v>
                </c:pt>
                <c:pt idx="254">
                  <c:v>0.6772418897496308</c:v>
                </c:pt>
                <c:pt idx="255">
                  <c:v>0.6736447797120584</c:v>
                </c:pt>
                <c:pt idx="256">
                  <c:v>0.6700314463393846</c:v>
                </c:pt>
                <c:pt idx="257">
                  <c:v>0.6664021794045205</c:v>
                </c:pt>
                <c:pt idx="258">
                  <c:v>0.6627572731517286</c:v>
                </c:pt>
                <c:pt idx="259">
                  <c:v>0.6590970262276554</c:v>
                </c:pt>
                <c:pt idx="260">
                  <c:v>0.6554217416103021</c:v>
                </c:pt>
                <c:pt idx="261">
                  <c:v>0.6517317265359602</c:v>
                </c:pt>
                <c:pt idx="262">
                  <c:v>0.6480272924241406</c:v>
                </c:pt>
                <c:pt idx="263">
                  <c:v>0.6443087548005244</c:v>
                </c:pt>
                <c:pt idx="264">
                  <c:v>0.6405764332179689</c:v>
                </c:pt>
                <c:pt idx="265">
                  <c:v>0.6368306511755966</c:v>
                </c:pt>
                <c:pt idx="266">
                  <c:v>0.6330717360360054</c:v>
                </c:pt>
                <c:pt idx="267">
                  <c:v>0.6293000189406308</c:v>
                </c:pt>
                <c:pt idx="268">
                  <c:v>0.6255158347232973</c:v>
                </c:pt>
                <c:pt idx="269">
                  <c:v>0.6217195218219965</c:v>
                </c:pt>
                <c:pt idx="270">
                  <c:v>0.6179114221889298</c:v>
                </c:pt>
                <c:pt idx="271">
                  <c:v>0.6140918811988544</c:v>
                </c:pt>
                <c:pt idx="272">
                  <c:v>0.6102612475557743</c:v>
                </c:pt>
                <c:pt idx="273">
                  <c:v>0.6064198731980164</c:v>
                </c:pt>
                <c:pt idx="274">
                  <c:v>0.6025681132017373</c:v>
                </c:pt>
                <c:pt idx="275">
                  <c:v>0.5987063256829006</c:v>
                </c:pt>
                <c:pt idx="276">
                  <c:v>0.5948348716977726</c:v>
                </c:pt>
                <c:pt idx="277">
                  <c:v>0.5909541151419826</c:v>
                </c:pt>
                <c:pt idx="278">
                  <c:v>0.5870644226481913</c:v>
                </c:pt>
                <c:pt idx="279">
                  <c:v>0.5831661634824189</c:v>
                </c:pt>
                <c:pt idx="280">
                  <c:v>0.5792597094390796</c:v>
                </c:pt>
                <c:pt idx="281">
                  <c:v>0.575345434734772</c:v>
                </c:pt>
                <c:pt idx="282">
                  <c:v>0.5714237159008771</c:v>
                </c:pt>
                <c:pt idx="283">
                  <c:v>0.5674949316750109</c:v>
                </c:pt>
                <c:pt idx="284">
                  <c:v>0.5635594628914053</c:v>
                </c:pt>
                <c:pt idx="285">
                  <c:v>0.559617692370215</c:v>
                </c:pt>
                <c:pt idx="286">
                  <c:v>0.5556700048058788</c:v>
                </c:pt>
                <c:pt idx="287">
                  <c:v>0.5517167866545334</c:v>
                </c:pt>
                <c:pt idx="288">
                  <c:v>0.5477584260205561</c:v>
                </c:pt>
                <c:pt idx="289">
                  <c:v>0.543795312542289</c:v>
                </c:pt>
                <c:pt idx="290">
                  <c:v>0.5398278372770013</c:v>
                </c:pt>
                <c:pt idx="291">
                  <c:v>0.5358563925851443</c:v>
                </c:pt>
                <c:pt idx="292">
                  <c:v>0.5318813720139597</c:v>
                </c:pt>
                <c:pt idx="293">
                  <c:v>0.5279031701804933</c:v>
                </c:pt>
                <c:pt idx="294">
                  <c:v>0.5239221826540791</c:v>
                </c:pt>
                <c:pt idx="295">
                  <c:v>0.5199388058383446</c:v>
                </c:pt>
                <c:pt idx="296">
                  <c:v>0.5159534368528029</c:v>
                </c:pt>
                <c:pt idx="297">
                  <c:v>0.5119664734140847</c:v>
                </c:pt>
                <c:pt idx="298">
                  <c:v>0.5079783137168742</c:v>
                </c:pt>
                <c:pt idx="299">
                  <c:v>0.5039893563146037</c:v>
                </c:pt>
                <c:pt idx="300">
                  <c:v>0.49999999999997224</c:v>
                </c:pt>
                <c:pt idx="301">
                  <c:v>0.4960106436853404</c:v>
                </c:pt>
                <c:pt idx="302">
                  <c:v>0.4920216862830702</c:v>
                </c:pt>
                <c:pt idx="303">
                  <c:v>0.4880335265858595</c:v>
                </c:pt>
                <c:pt idx="304">
                  <c:v>0.48404656314714134</c:v>
                </c:pt>
                <c:pt idx="305">
                  <c:v>0.48006119416159965</c:v>
                </c:pt>
                <c:pt idx="306">
                  <c:v>0.4760778173458653</c:v>
                </c:pt>
                <c:pt idx="307">
                  <c:v>0.472096829819451</c:v>
                </c:pt>
                <c:pt idx="308">
                  <c:v>0.4681186279859848</c:v>
                </c:pt>
                <c:pt idx="309">
                  <c:v>0.4641436074148002</c:v>
                </c:pt>
                <c:pt idx="310">
                  <c:v>0.46017216272294315</c:v>
                </c:pt>
                <c:pt idx="311">
                  <c:v>0.4562046874576555</c:v>
                </c:pt>
                <c:pt idx="312">
                  <c:v>0.45224157397938836</c:v>
                </c:pt>
                <c:pt idx="313">
                  <c:v>0.4482832133454111</c:v>
                </c:pt>
                <c:pt idx="314">
                  <c:v>0.4443299951940659</c:v>
                </c:pt>
                <c:pt idx="315">
                  <c:v>0.44038230762972985</c:v>
                </c:pt>
                <c:pt idx="316">
                  <c:v>0.4364405371085396</c:v>
                </c:pt>
                <c:pt idx="317">
                  <c:v>0.43250506832493407</c:v>
                </c:pt>
                <c:pt idx="318">
                  <c:v>0.4285762840990718</c:v>
                </c:pt>
                <c:pt idx="319">
                  <c:v>0.4246545652651771</c:v>
                </c:pt>
                <c:pt idx="320">
                  <c:v>0.4207402905608696</c:v>
                </c:pt>
                <c:pt idx="321">
                  <c:v>0.41683383651753037</c:v>
                </c:pt>
                <c:pt idx="322">
                  <c:v>0.4129355773517581</c:v>
                </c:pt>
                <c:pt idx="323">
                  <c:v>0.4090458848579669</c:v>
                </c:pt>
                <c:pt idx="324">
                  <c:v>0.405165128302177</c:v>
                </c:pt>
                <c:pt idx="325">
                  <c:v>0.4012936743170492</c:v>
                </c:pt>
                <c:pt idx="326">
                  <c:v>0.3974318867982086</c:v>
                </c:pt>
                <c:pt idx="327">
                  <c:v>0.39358012680192966</c:v>
                </c:pt>
                <c:pt idx="328">
                  <c:v>0.3897387524441721</c:v>
                </c:pt>
                <c:pt idx="329">
                  <c:v>0.385908118801092</c:v>
                </c:pt>
                <c:pt idx="330">
                  <c:v>0.3820885778110168</c:v>
                </c:pt>
                <c:pt idx="331">
                  <c:v>0.3782804781779503</c:v>
                </c:pt>
                <c:pt idx="332">
                  <c:v>0.3744841652766496</c:v>
                </c:pt>
                <c:pt idx="333">
                  <c:v>0.37069998105931623</c:v>
                </c:pt>
                <c:pt idx="334">
                  <c:v>0.36692826396394174</c:v>
                </c:pt>
                <c:pt idx="335">
                  <c:v>0.3631693488243509</c:v>
                </c:pt>
                <c:pt idx="336">
                  <c:v>0.35942356678197884</c:v>
                </c:pt>
                <c:pt idx="337">
                  <c:v>0.3556912451994234</c:v>
                </c:pt>
                <c:pt idx="338">
                  <c:v>0.35197270757580756</c:v>
                </c:pt>
                <c:pt idx="339">
                  <c:v>0.34826827346398803</c:v>
                </c:pt>
                <c:pt idx="340">
                  <c:v>0.3445782583896464</c:v>
                </c:pt>
                <c:pt idx="341">
                  <c:v>0.3409029737722933</c:v>
                </c:pt>
                <c:pt idx="342">
                  <c:v>0.3372427268482203</c:v>
                </c:pt>
                <c:pt idx="343">
                  <c:v>0.33359782059542853</c:v>
                </c:pt>
                <c:pt idx="344">
                  <c:v>0.32996855366056477</c:v>
                </c:pt>
                <c:pt idx="345">
                  <c:v>0.3263552202878911</c:v>
                </c:pt>
                <c:pt idx="346">
                  <c:v>0.322758110250319</c:v>
                </c:pt>
                <c:pt idx="347">
                  <c:v>0.31917750878252726</c:v>
                </c:pt>
                <c:pt idx="348">
                  <c:v>0.3156136965161941</c:v>
                </c:pt>
                <c:pt idx="349">
                  <c:v>0.31206694941736224</c:v>
                </c:pt>
                <c:pt idx="350">
                  <c:v>0.3085375387259587</c:v>
                </c:pt>
                <c:pt idx="351">
                  <c:v>0.3050257308974914</c:v>
                </c:pt>
                <c:pt idx="352">
                  <c:v>0.3015317875469383</c:v>
                </c:pt>
                <c:pt idx="353">
                  <c:v>0.2980559653948487</c:v>
                </c:pt>
                <c:pt idx="354">
                  <c:v>0.29459851621567035</c:v>
                </c:pt>
                <c:pt idx="355">
                  <c:v>0.29115968678831894</c:v>
                </c:pt>
                <c:pt idx="356">
                  <c:v>0.28773971884899974</c:v>
                </c:pt>
                <c:pt idx="357">
                  <c:v>0.284338849046297</c:v>
                </c:pt>
                <c:pt idx="358">
                  <c:v>0.2809573088985373</c:v>
                </c:pt>
                <c:pt idx="359">
                  <c:v>0.27759532475343807</c:v>
                </c:pt>
                <c:pt idx="360">
                  <c:v>0.2742531177500469</c:v>
                </c:pt>
                <c:pt idx="361">
                  <c:v>0.2709309037829791</c:v>
                </c:pt>
                <c:pt idx="362">
                  <c:v>0.2676288934689567</c:v>
                </c:pt>
                <c:pt idx="363">
                  <c:v>0.26434729211565133</c:v>
                </c:pt>
                <c:pt idx="364">
                  <c:v>0.2610862996928355</c:v>
                </c:pt>
                <c:pt idx="365">
                  <c:v>0.25784611080583886</c:v>
                </c:pt>
                <c:pt idx="366">
                  <c:v>0.2546269146713105</c:v>
                </c:pt>
                <c:pt idx="367">
                  <c:v>0.25142889509528454</c:v>
                </c:pt>
                <c:pt idx="368">
                  <c:v>0.24825223045354528</c:v>
                </c:pt>
                <c:pt idx="369">
                  <c:v>0.24509709367428434</c:v>
                </c:pt>
                <c:pt idx="370">
                  <c:v>0.24196365222304483</c:v>
                </c:pt>
                <c:pt idx="371">
                  <c:v>0.23885206808995885</c:v>
                </c:pt>
                <c:pt idx="372">
                  <c:v>0.23576249777922342</c:v>
                </c:pt>
                <c:pt idx="373">
                  <c:v>0.23269509230086982</c:v>
                </c:pt>
                <c:pt idx="374">
                  <c:v>0.2296499971647633</c:v>
                </c:pt>
                <c:pt idx="375">
                  <c:v>0.22662735237684117</c:v>
                </c:pt>
                <c:pt idx="376">
                  <c:v>0.2236272924375725</c:v>
                </c:pt>
                <c:pt idx="377">
                  <c:v>0.22064994634262303</c:v>
                </c:pt>
                <c:pt idx="378">
                  <c:v>0.21769543758570653</c:v>
                </c:pt>
                <c:pt idx="379">
                  <c:v>0.2147638841636108</c:v>
                </c:pt>
                <c:pt idx="380">
                  <c:v>0.21185539858337066</c:v>
                </c:pt>
                <c:pt idx="381">
                  <c:v>0.20897008787157567</c:v>
                </c:pt>
                <c:pt idx="382">
                  <c:v>0.20610805358578743</c:v>
                </c:pt>
                <c:pt idx="383">
                  <c:v>0.20326939182804293</c:v>
                </c:pt>
                <c:pt idx="384">
                  <c:v>0.20045419326042435</c:v>
                </c:pt>
                <c:pt idx="385">
                  <c:v>0.1976625431226673</c:v>
                </c:pt>
                <c:pt idx="386">
                  <c:v>0.19489452125178364</c:v>
                </c:pt>
                <c:pt idx="387">
                  <c:v>0.19215020210367162</c:v>
                </c:pt>
                <c:pt idx="388">
                  <c:v>0.18942965477668772</c:v>
                </c:pt>
                <c:pt idx="389">
                  <c:v>0.18673294303714838</c:v>
                </c:pt>
                <c:pt idx="390">
                  <c:v>0.18406012534673555</c:v>
                </c:pt>
                <c:pt idx="391">
                  <c:v>0.18141125489177345</c:v>
                </c:pt>
                <c:pt idx="392">
                  <c:v>0.17878637961434818</c:v>
                </c:pt>
                <c:pt idx="393">
                  <c:v>0.17618554224523453</c:v>
                </c:pt>
                <c:pt idx="394">
                  <c:v>0.1736087803386015</c:v>
                </c:pt>
                <c:pt idx="395">
                  <c:v>0.1710561263084589</c:v>
                </c:pt>
                <c:pt idx="396">
                  <c:v>0.16852760746681517</c:v>
                </c:pt>
                <c:pt idx="397">
                  <c:v>0.16602324606350716</c:v>
                </c:pt>
                <c:pt idx="398">
                  <c:v>0.1635430593276701</c:v>
                </c:pt>
                <c:pt idx="399">
                  <c:v>0.16108705951080893</c:v>
                </c:pt>
                <c:pt idx="400">
                  <c:v>0.1586552539314352</c:v>
                </c:pt>
                <c:pt idx="401">
                  <c:v>0.156247645021233</c:v>
                </c:pt>
                <c:pt idx="402">
                  <c:v>0.15386423037271357</c:v>
                </c:pt>
                <c:pt idx="403">
                  <c:v>0.15150500278832257</c:v>
                </c:pt>
                <c:pt idx="404">
                  <c:v>0.14916995033096048</c:v>
                </c:pt>
                <c:pt idx="405">
                  <c:v>0.14685905637587515</c:v>
                </c:pt>
                <c:pt idx="406">
                  <c:v>0.14457229966388918</c:v>
                </c:pt>
                <c:pt idx="407">
                  <c:v>0.14230965435591902</c:v>
                </c:pt>
                <c:pt idx="408">
                  <c:v>0.14007109008874896</c:v>
                </c:pt>
                <c:pt idx="409">
                  <c:v>0.13785657203201562</c:v>
                </c:pt>
                <c:pt idx="410">
                  <c:v>0.13566606094636302</c:v>
                </c:pt>
                <c:pt idx="411">
                  <c:v>0.1334995132427278</c:v>
                </c:pt>
                <c:pt idx="412">
                  <c:v>0.13135688104270937</c:v>
                </c:pt>
                <c:pt idx="413">
                  <c:v>0.1292381122399967</c:v>
                </c:pt>
                <c:pt idx="414">
                  <c:v>0.12714315056277947</c:v>
                </c:pt>
                <c:pt idx="415">
                  <c:v>0.1250719356371296</c:v>
                </c:pt>
                <c:pt idx="416">
                  <c:v>0.123024403051323</c:v>
                </c:pt>
                <c:pt idx="417">
                  <c:v>0.12100048442099809</c:v>
                </c:pt>
                <c:pt idx="418">
                  <c:v>0.11900010745518075</c:v>
                </c:pt>
                <c:pt idx="419">
                  <c:v>0.11702319602308908</c:v>
                </c:pt>
                <c:pt idx="420">
                  <c:v>0.11506967022168879</c:v>
                </c:pt>
                <c:pt idx="421">
                  <c:v>0.11313944644395801</c:v>
                </c:pt>
                <c:pt idx="422">
                  <c:v>0.11123243744781564</c:v>
                </c:pt>
                <c:pt idx="423">
                  <c:v>0.1093485524256732</c:v>
                </c:pt>
                <c:pt idx="424">
                  <c:v>0.1074876970745684</c:v>
                </c:pt>
                <c:pt idx="425">
                  <c:v>0.10564977366683692</c:v>
                </c:pt>
                <c:pt idx="426">
                  <c:v>0.10383468112128236</c:v>
                </c:pt>
                <c:pt idx="427">
                  <c:v>0.10204231507480133</c:v>
                </c:pt>
                <c:pt idx="428">
                  <c:v>0.10027256795442452</c:v>
                </c:pt>
                <c:pt idx="429">
                  <c:v>0.09852532904973044</c:v>
                </c:pt>
                <c:pt idx="430">
                  <c:v>0.0968004845855932</c:v>
                </c:pt>
                <c:pt idx="431">
                  <c:v>0.09509791779522214</c:v>
                </c:pt>
                <c:pt idx="432">
                  <c:v>0.09341750899345513</c:v>
                </c:pt>
                <c:pt idx="433">
                  <c:v>0.09175913565026439</c:v>
                </c:pt>
                <c:pt idx="434">
                  <c:v>0.09012267246443617</c:v>
                </c:pt>
                <c:pt idx="435">
                  <c:v>0.08850799143738597</c:v>
                </c:pt>
                <c:pt idx="436">
                  <c:v>0.08691496194706916</c:v>
                </c:pt>
                <c:pt idx="437">
                  <c:v>0.08534345082195138</c:v>
                </c:pt>
                <c:pt idx="438">
                  <c:v>0.08379332241499882</c:v>
                </c:pt>
                <c:pt idx="439">
                  <c:v>0.08226443867765376</c:v>
                </c:pt>
                <c:pt idx="440">
                  <c:v>0.08075665923375608</c:v>
                </c:pt>
                <c:pt idx="441">
                  <c:v>0.07926984145337757</c:v>
                </c:pt>
                <c:pt idx="442">
                  <c:v>0.07780384052653178</c:v>
                </c:pt>
                <c:pt idx="443">
                  <c:v>0.07635850953672474</c:v>
                </c:pt>
                <c:pt idx="444">
                  <c:v>0.07493369953431284</c:v>
                </c:pt>
                <c:pt idx="445">
                  <c:v>0.07352925960963441</c:v>
                </c:pt>
                <c:pt idx="446">
                  <c:v>0.07214503696588004</c:v>
                </c:pt>
                <c:pt idx="447">
                  <c:v>0.07078087699167201</c:v>
                </c:pt>
                <c:pt idx="448">
                  <c:v>0.06943662333331835</c:v>
                </c:pt>
                <c:pt idx="449">
                  <c:v>0.06811211796671224</c:v>
                </c:pt>
                <c:pt idx="450">
                  <c:v>0.0668072012688451</c:v>
                </c:pt>
                <c:pt idx="451">
                  <c:v>0.06552171208890367</c:v>
                </c:pt>
                <c:pt idx="452">
                  <c:v>0.06425548781892321</c:v>
                </c:pt>
                <c:pt idx="453">
                  <c:v>0.06300836446396607</c:v>
                </c:pt>
                <c:pt idx="454">
                  <c:v>0.061780176711799695</c:v>
                </c:pt>
                <c:pt idx="455">
                  <c:v>0.06057075800204703</c:v>
                </c:pt>
                <c:pt idx="456">
                  <c:v>0.05937994059478002</c:v>
                </c:pt>
                <c:pt idx="457">
                  <c:v>0.05820755563854019</c:v>
                </c:pt>
                <c:pt idx="458">
                  <c:v>0.05705343323774159</c:v>
                </c:pt>
                <c:pt idx="459">
                  <c:v>0.05591740251945698</c:v>
                </c:pt>
                <c:pt idx="460">
                  <c:v>0.05479929169954578</c:v>
                </c:pt>
                <c:pt idx="461">
                  <c:v>0.05369892814810773</c:v>
                </c:pt>
                <c:pt idx="462">
                  <c:v>0.05261613845424029</c:v>
                </c:pt>
                <c:pt idx="463">
                  <c:v>0.05155074849007768</c:v>
                </c:pt>
                <c:pt idx="464">
                  <c:v>0.05050258347409231</c:v>
                </c:pt>
                <c:pt idx="465">
                  <c:v>0.04947146803363678</c:v>
                </c:pt>
                <c:pt idx="466">
                  <c:v>0.048457226266711784</c:v>
                </c:pt>
                <c:pt idx="467">
                  <c:v>0.04745968180293647</c:v>
                </c:pt>
                <c:pt idx="468">
                  <c:v>0.046478657863709305</c:v>
                </c:pt>
                <c:pt idx="469">
                  <c:v>0.04551397732153928</c:v>
                </c:pt>
                <c:pt idx="470">
                  <c:v>0.04456546275853268</c:v>
                </c:pt>
                <c:pt idx="471">
                  <c:v>0.04363293652402167</c:v>
                </c:pt>
                <c:pt idx="472">
                  <c:v>0.04271622079131898</c:v>
                </c:pt>
                <c:pt idx="473">
                  <c:v>0.04181513761358513</c:v>
                </c:pt>
                <c:pt idx="474">
                  <c:v>0.04092950897879777</c:v>
                </c:pt>
                <c:pt idx="475">
                  <c:v>0.040059156863807566</c:v>
                </c:pt>
                <c:pt idx="476">
                  <c:v>0.03920390328747336</c:v>
                </c:pt>
                <c:pt idx="477">
                  <c:v>0.03836357036286209</c:v>
                </c:pt>
                <c:pt idx="478">
                  <c:v>0.03753798034850775</c:v>
                </c:pt>
                <c:pt idx="479">
                  <c:v>0.03672695569871742</c:v>
                </c:pt>
                <c:pt idx="480">
                  <c:v>0.03593031911291711</c:v>
                </c:pt>
                <c:pt idx="481">
                  <c:v>0.035147893584030254</c:v>
                </c:pt>
                <c:pt idx="482">
                  <c:v>0.034379502445881616</c:v>
                </c:pt>
                <c:pt idx="483">
                  <c:v>0.03362496941962012</c:v>
                </c:pt>
                <c:pt idx="484">
                  <c:v>0.03288411865915575</c:v>
                </c:pt>
                <c:pt idx="485">
                  <c:v>0.03215677479560575</c:v>
                </c:pt>
                <c:pt idx="486">
                  <c:v>0.03144276298074489</c:v>
                </c:pt>
                <c:pt idx="487">
                  <c:v>0.030741908929458273</c:v>
                </c:pt>
                <c:pt idx="488">
                  <c:v>0.030054038961192298</c:v>
                </c:pt>
                <c:pt idx="489">
                  <c:v>0.02937898004040207</c:v>
                </c:pt>
                <c:pt idx="490">
                  <c:v>0.028716559815994525</c:v>
                </c:pt>
                <c:pt idx="491">
                  <c:v>0.02806660665976546</c:v>
                </c:pt>
                <c:pt idx="492">
                  <c:v>0.027428949703829808</c:v>
                </c:pt>
                <c:pt idx="493">
                  <c:v>0.02680341887704807</c:v>
                </c:pt>
                <c:pt idx="494">
                  <c:v>0.02618984494044596</c:v>
                </c:pt>
                <c:pt idx="495">
                  <c:v>0.02558805952163201</c:v>
                </c:pt>
                <c:pt idx="496">
                  <c:v>0.024997895148214044</c:v>
                </c:pt>
                <c:pt idx="497">
                  <c:v>0.02441918528021625</c:v>
                </c:pt>
                <c:pt idx="498">
                  <c:v>0.02385176434150238</c:v>
                </c:pt>
                <c:pt idx="499">
                  <c:v>0.02329546775020519</c:v>
                </c:pt>
                <c:pt idx="500">
                  <c:v>0.02275013194817277</c:v>
                </c:pt>
                <c:pt idx="501">
                  <c:v>0.022215594429425112</c:v>
                </c:pt>
                <c:pt idx="502">
                  <c:v>0.021691693767640574</c:v>
                </c:pt>
                <c:pt idx="503">
                  <c:v>0.021178269642666114</c:v>
                </c:pt>
                <c:pt idx="504">
                  <c:v>0.02067516286606408</c:v>
                </c:pt>
                <c:pt idx="505">
                  <c:v>0.020182215405698534</c:v>
                </c:pt>
                <c:pt idx="506">
                  <c:v>0.01969927040937114</c:v>
                </c:pt>
                <c:pt idx="507">
                  <c:v>0.019226172227511662</c:v>
                </c:pt>
                <c:pt idx="508">
                  <c:v>0.018762766434932243</c:v>
                </c:pt>
                <c:pt idx="509">
                  <c:v>0.018308899851653515</c:v>
                </c:pt>
                <c:pt idx="510">
                  <c:v>0.017864420562811234</c:v>
                </c:pt>
                <c:pt idx="511">
                  <c:v>0.017429177937651974</c:v>
                </c:pt>
                <c:pt idx="512">
                  <c:v>0.017003022647627763</c:v>
                </c:pt>
                <c:pt idx="513">
                  <c:v>0.0165858066836001</c:v>
                </c:pt>
                <c:pt idx="514">
                  <c:v>0.016177383372161236</c:v>
                </c:pt>
                <c:pt idx="515">
                  <c:v>0.0157776073910858</c:v>
                </c:pt>
                <c:pt idx="516">
                  <c:v>0.015386334783920819</c:v>
                </c:pt>
                <c:pt idx="517">
                  <c:v>0.015003422973727698</c:v>
                </c:pt>
                <c:pt idx="518">
                  <c:v>0.01462873077598481</c:v>
                </c:pt>
                <c:pt idx="519">
                  <c:v>0.014262118410664493</c:v>
                </c:pt>
                <c:pt idx="520">
                  <c:v>0.013903447513494371</c:v>
                </c:pt>
                <c:pt idx="521">
                  <c:v>0.013552581146415776</c:v>
                </c:pt>
                <c:pt idx="522">
                  <c:v>0.013209383807252228</c:v>
                </c:pt>
                <c:pt idx="523">
                  <c:v>0.012873721438597996</c:v>
                </c:pt>
                <c:pt idx="524">
                  <c:v>0.012545461435942706</c:v>
                </c:pt>
              </c:numCache>
            </c:numRef>
          </c:yVal>
          <c:smooth val="1"/>
        </c:ser>
        <c:axId val="65918800"/>
        <c:axId val="56398289"/>
      </c:scatterChart>
      <c:scatterChart>
        <c:scatterStyle val="lineMarker"/>
        <c:varyColors val="0"/>
        <c:ser>
          <c:idx val="1"/>
          <c:order val="0"/>
          <c:spPr>
            <a:ln w="38100">
              <a:solidFill>
                <a:srgbClr val="0000D4"/>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Modelcurrent!$B$6:$B$529</c:f>
              <c:numCache>
                <c:ptCount val="524"/>
                <c:pt idx="0">
                  <c:v>0.5823395998101583</c:v>
                </c:pt>
                <c:pt idx="1">
                  <c:v>0.5869929330764089</c:v>
                </c:pt>
                <c:pt idx="2">
                  <c:v>0.5916834499903002</c:v>
                </c:pt>
                <c:pt idx="3">
                  <c:v>0.596411447677264</c:v>
                </c:pt>
                <c:pt idx="4">
                  <c:v>0.6011772256369867</c:v>
                </c:pt>
                <c:pt idx="5">
                  <c:v>0.6059810857623855</c:v>
                </c:pt>
                <c:pt idx="6">
                  <c:v>0.6108233323587289</c:v>
                </c:pt>
                <c:pt idx="7">
                  <c:v>0.6157042721629143</c:v>
                </c:pt>
                <c:pt idx="8">
                  <c:v>0.620624214362899</c:v>
                </c:pt>
                <c:pt idx="9">
                  <c:v>0.6255834706172855</c:v>
                </c:pt>
                <c:pt idx="10">
                  <c:v>0.6305823550750637</c:v>
                </c:pt>
                <c:pt idx="11">
                  <c:v>0.6356211843955116</c:v>
                </c:pt>
                <c:pt idx="12">
                  <c:v>0.6407002777682539</c:v>
                </c:pt>
                <c:pt idx="13">
                  <c:v>0.6458199569334813</c:v>
                </c:pt>
                <c:pt idx="14">
                  <c:v>0.6509805462023317</c:v>
                </c:pt>
                <c:pt idx="15">
                  <c:v>0.6561823724774343</c:v>
                </c:pt>
                <c:pt idx="16">
                  <c:v>0.6614257652736164</c:v>
                </c:pt>
                <c:pt idx="17">
                  <c:v>0.6667110567387794</c:v>
                </c:pt>
                <c:pt idx="18">
                  <c:v>0.6720385816749348</c:v>
                </c:pt>
                <c:pt idx="19">
                  <c:v>0.6774086775594176</c:v>
                </c:pt>
                <c:pt idx="20">
                  <c:v>0.6828216845662594</c:v>
                </c:pt>
                <c:pt idx="21">
                  <c:v>0.6882779455877411</c:v>
                </c:pt>
                <c:pt idx="22">
                  <c:v>0.6937778062561104</c:v>
                </c:pt>
                <c:pt idx="23">
                  <c:v>0.6993216149654791</c:v>
                </c:pt>
                <c:pt idx="24">
                  <c:v>0.7049097228938956</c:v>
                </c:pt>
                <c:pt idx="25">
                  <c:v>0.7105424840255702</c:v>
                </c:pt>
                <c:pt idx="26">
                  <c:v>0.7162202551733302</c:v>
                </c:pt>
                <c:pt idx="27">
                  <c:v>0.7219433960012029</c:v>
                </c:pt>
                <c:pt idx="28">
                  <c:v>0.7277122690472009</c:v>
                </c:pt>
                <c:pt idx="29">
                  <c:v>0.7335272397462913</c:v>
                </c:pt>
                <c:pt idx="30">
                  <c:v>0.7393886764535404</c:v>
                </c:pt>
                <c:pt idx="31">
                  <c:v>0.7452969504674523</c:v>
                </c:pt>
                <c:pt idx="32">
                  <c:v>0.7512524360534846</c:v>
                </c:pt>
                <c:pt idx="33">
                  <c:v>0.7572555104677593</c:v>
                </c:pt>
                <c:pt idx="34">
                  <c:v>0.7633065539809598</c:v>
                </c:pt>
                <c:pt idx="35">
                  <c:v>0.7694059499024196</c:v>
                </c:pt>
                <c:pt idx="36">
                  <c:v>0.775554084604403</c:v>
                </c:pt>
                <c:pt idx="37">
                  <c:v>0.7817513475465806</c:v>
                </c:pt>
                <c:pt idx="38">
                  <c:v>0.7879981313007003</c:v>
                </c:pt>
                <c:pt idx="39">
                  <c:v>0.7942948315754542</c:v>
                </c:pt>
                <c:pt idx="40">
                  <c:v>0.8006418472415462</c:v>
                </c:pt>
                <c:pt idx="41">
                  <c:v>0.8070395803569583</c:v>
                </c:pt>
                <c:pt idx="42">
                  <c:v>0.8134884361924191</c:v>
                </c:pt>
                <c:pt idx="43">
                  <c:v>0.8199888232570778</c:v>
                </c:pt>
                <c:pt idx="44">
                  <c:v>0.8265411533243776</c:v>
                </c:pt>
                <c:pt idx="45">
                  <c:v>0.833145841458146</c:v>
                </c:pt>
                <c:pt idx="46">
                  <c:v>0.8398033060388803</c:v>
                </c:pt>
                <c:pt idx="47">
                  <c:v>0.8465139687902578</c:v>
                </c:pt>
                <c:pt idx="48">
                  <c:v>0.8532782548058426</c:v>
                </c:pt>
                <c:pt idx="49">
                  <c:v>0.8600965925760211</c:v>
                </c:pt>
                <c:pt idx="50">
                  <c:v>0.8669694140151389</c:v>
                </c:pt>
                <c:pt idx="51">
                  <c:v>0.8738971544888648</c:v>
                </c:pt>
                <c:pt idx="52">
                  <c:v>0.8808802528417683</c:v>
                </c:pt>
                <c:pt idx="53">
                  <c:v>0.887919151425117</c:v>
                </c:pt>
                <c:pt idx="54">
                  <c:v>0.8950142961249009</c:v>
                </c:pt>
                <c:pt idx="55">
                  <c:v>0.9021661363900751</c:v>
                </c:pt>
                <c:pt idx="56">
                  <c:v>0.9093751252610314</c:v>
                </c:pt>
                <c:pt idx="57">
                  <c:v>0.9166417193982963</c:v>
                </c:pt>
                <c:pt idx="58">
                  <c:v>0.9239663791114597</c:v>
                </c:pt>
                <c:pt idx="59">
                  <c:v>0.9313495683883316</c:v>
                </c:pt>
                <c:pt idx="60">
                  <c:v>0.9387917549243363</c:v>
                </c:pt>
                <c:pt idx="61">
                  <c:v>0.9462934101521364</c:v>
                </c:pt>
                <c:pt idx="62">
                  <c:v>0.9538550092714994</c:v>
                </c:pt>
                <c:pt idx="63">
                  <c:v>0.9614770312793957</c:v>
                </c:pt>
                <c:pt idx="64">
                  <c:v>0.9691599590003451</c:v>
                </c:pt>
                <c:pt idx="65">
                  <c:v>0.9769042791169993</c:v>
                </c:pt>
                <c:pt idx="66">
                  <c:v>0.9847104822009799</c:v>
                </c:pt>
                <c:pt idx="67">
                  <c:v>0.9925790627439148</c:v>
                </c:pt>
                <c:pt idx="68">
                  <c:v>1.0005105191888488</c:v>
                </c:pt>
                <c:pt idx="69">
                  <c:v>1.008505353961708</c:v>
                </c:pt>
                <c:pt idx="70">
                  <c:v>1.0165640735032115</c:v>
                </c:pt>
                <c:pt idx="71">
                  <c:v>1.0246871883009165</c:v>
                </c:pt>
                <c:pt idx="72">
                  <c:v>1.03287521292156</c:v>
                </c:pt>
                <c:pt idx="73">
                  <c:v>1.0411286660436563</c:v>
                </c:pt>
                <c:pt idx="74">
                  <c:v>1.0494480704903524</c:v>
                </c:pt>
                <c:pt idx="75">
                  <c:v>1.0578339532625478</c:v>
                </c:pt>
                <c:pt idx="76">
                  <c:v>1.0662868455722763</c:v>
                </c:pt>
                <c:pt idx="77">
                  <c:v>1.0748072828763582</c:v>
                </c:pt>
                <c:pt idx="78">
                  <c:v>1.083395804910318</c:v>
                </c:pt>
                <c:pt idx="79">
                  <c:v>1.0920529557225738</c:v>
                </c:pt>
                <c:pt idx="80">
                  <c:v>1.100779283708903</c:v>
                </c:pt>
                <c:pt idx="81">
                  <c:v>1.1095753416471776</c:v>
                </c:pt>
                <c:pt idx="82">
                  <c:v>1.1184416867323843</c:v>
                </c:pt>
                <c:pt idx="83">
                  <c:v>1.127378880611917</c:v>
                </c:pt>
                <c:pt idx="84">
                  <c:v>1.136387489421158</c:v>
                </c:pt>
                <c:pt idx="85">
                  <c:v>1.1454680838193376</c:v>
                </c:pt>
                <c:pt idx="86">
                  <c:v>1.1546212390256854</c:v>
                </c:pt>
                <c:pt idx="87">
                  <c:v>1.1638475348558657</c:v>
                </c:pt>
                <c:pt idx="88">
                  <c:v>1.17314755575871</c:v>
                </c:pt>
                <c:pt idx="89">
                  <c:v>1.1825218908532353</c:v>
                </c:pt>
                <c:pt idx="90">
                  <c:v>1.1919711339659664</c:v>
                </c:pt>
                <c:pt idx="91">
                  <c:v>1.2014958836685494</c:v>
                </c:pt>
                <c:pt idx="92">
                  <c:v>1.2110967433156703</c:v>
                </c:pt>
                <c:pt idx="93">
                  <c:v>1.2207743210832742</c:v>
                </c:pt>
                <c:pt idx="94">
                  <c:v>1.2305292300070931</c:v>
                </c:pt>
                <c:pt idx="95">
                  <c:v>1.2403620880214752</c:v>
                </c:pt>
                <c:pt idx="96">
                  <c:v>1.2502735179985334</c:v>
                </c:pt>
                <c:pt idx="97">
                  <c:v>1.2602641477875962</c:v>
                </c:pt>
                <c:pt idx="98">
                  <c:v>1.270334610254986</c:v>
                </c:pt>
                <c:pt idx="99">
                  <c:v>1.2804855433241018</c:v>
                </c:pt>
                <c:pt idx="100">
                  <c:v>1.290717590015835</c:v>
                </c:pt>
                <c:pt idx="101">
                  <c:v>1.301031398489298</c:v>
                </c:pt>
                <c:pt idx="102">
                  <c:v>1.3114276220828855</c:v>
                </c:pt>
                <c:pt idx="103">
                  <c:v>1.3219069193556579</c:v>
                </c:pt>
                <c:pt idx="104">
                  <c:v>1.332469954129061</c:v>
                </c:pt>
                <c:pt idx="105">
                  <c:v>1.3431173955289748</c:v>
                </c:pt>
                <c:pt idx="106">
                  <c:v>1.353849918028101</c:v>
                </c:pt>
                <c:pt idx="107">
                  <c:v>1.364668201488687</c:v>
                </c:pt>
                <c:pt idx="108">
                  <c:v>1.3755729312055938</c:v>
                </c:pt>
                <c:pt idx="109">
                  <c:v>1.3865647979497164</c:v>
                </c:pt>
                <c:pt idx="110">
                  <c:v>1.3976444980116984</c:v>
                </c:pt>
                <c:pt idx="111">
                  <c:v>1.4088127332461045</c:v>
                </c:pt>
                <c:pt idx="112">
                  <c:v>1.4200702111158363</c:v>
                </c:pt>
                <c:pt idx="113">
                  <c:v>1.4314176447369584</c:v>
                </c:pt>
                <c:pt idx="114">
                  <c:v>1.4428557529238715</c:v>
                </c:pt>
                <c:pt idx="115">
                  <c:v>1.4543852602348462</c:v>
                </c:pt>
                <c:pt idx="116">
                  <c:v>1.4660068970179216</c:v>
                </c:pt>
                <c:pt idx="117">
                  <c:v>1.4777213994571683</c:v>
                </c:pt>
                <c:pt idx="118">
                  <c:v>1.4895295096193242</c:v>
                </c:pt>
                <c:pt idx="119">
                  <c:v>1.5014319755008008</c:v>
                </c:pt>
                <c:pt idx="120">
                  <c:v>1.5134295510750664</c:v>
                </c:pt>
                <c:pt idx="121">
                  <c:v>1.5255229963404062</c:v>
                </c:pt>
                <c:pt idx="122">
                  <c:v>1.537713077368066</c:v>
                </c:pt>
                <c:pt idx="123">
                  <c:v>1.5500005663507797</c:v>
                </c:pt>
                <c:pt idx="124">
                  <c:v>1.5623862416516838</c:v>
                </c:pt>
                <c:pt idx="125">
                  <c:v>1.5748708878536248</c:v>
                </c:pt>
                <c:pt idx="126">
                  <c:v>1.5874552958088588</c:v>
                </c:pt>
                <c:pt idx="127">
                  <c:v>1.6001402626891477</c:v>
                </c:pt>
                <c:pt idx="128">
                  <c:v>1.6129265920362597</c:v>
                </c:pt>
                <c:pt idx="129">
                  <c:v>1.6258150938128675</c:v>
                </c:pt>
                <c:pt idx="130">
                  <c:v>1.6388065844538573</c:v>
                </c:pt>
                <c:pt idx="131">
                  <c:v>1.6519018869180475</c:v>
                </c:pt>
                <c:pt idx="132">
                  <c:v>1.665101830740318</c:v>
                </c:pt>
                <c:pt idx="133">
                  <c:v>1.6784072520841598</c:v>
                </c:pt>
                <c:pt idx="134">
                  <c:v>1.6918189937946417</c:v>
                </c:pt>
                <c:pt idx="135">
                  <c:v>1.7053379054518008</c:v>
                </c:pt>
                <c:pt idx="136">
                  <c:v>1.7189648434244604</c:v>
                </c:pt>
                <c:pt idx="137">
                  <c:v>1.7327006709244788</c:v>
                </c:pt>
                <c:pt idx="138">
                  <c:v>1.7465462580614273</c:v>
                </c:pt>
                <c:pt idx="139">
                  <c:v>1.760502481897711</c:v>
                </c:pt>
                <c:pt idx="140">
                  <c:v>1.7745702265041254</c:v>
                </c:pt>
                <c:pt idx="141">
                  <c:v>1.7887503830158604</c:v>
                </c:pt>
                <c:pt idx="142">
                  <c:v>1.8030438496889485</c:v>
                </c:pt>
                <c:pt idx="143">
                  <c:v>1.8174515319571662</c:v>
                </c:pt>
                <c:pt idx="144">
                  <c:v>1.8319743424893902</c:v>
                </c:pt>
                <c:pt idx="145">
                  <c:v>1.8466132012474108</c:v>
                </c:pt>
                <c:pt idx="146">
                  <c:v>1.8613690355442079</c:v>
                </c:pt>
                <c:pt idx="147">
                  <c:v>1.876242780102692</c:v>
                </c:pt>
                <c:pt idx="148">
                  <c:v>1.8912353771149168</c:v>
                </c:pt>
                <c:pt idx="149">
                  <c:v>1.9063477763017616</c:v>
                </c:pt>
                <c:pt idx="150">
                  <c:v>1.9215809349730926</c:v>
                </c:pt>
                <c:pt idx="151">
                  <c:v>1.936935818088405</c:v>
                </c:pt>
                <c:pt idx="152">
                  <c:v>1.9524133983179657</c:v>
                </c:pt>
                <c:pt idx="153">
                  <c:v>1.9680146561043634</c:v>
                </c:pt>
                <c:pt idx="154">
                  <c:v>1.9837405797247114</c:v>
                </c:pt>
                <c:pt idx="155">
                  <c:v>1.9995921653531887</c:v>
                </c:pt>
                <c:pt idx="156">
                  <c:v>2.0155704171241573</c:v>
                </c:pt>
                <c:pt idx="157">
                  <c:v>2.0316763471957713</c:v>
                </c:pt>
                <c:pt idx="158">
                  <c:v>2.0479109758140934</c:v>
                </c:pt>
                <c:pt idx="159">
                  <c:v>2.064275331377723</c:v>
                </c:pt>
                <c:pt idx="160">
                  <c:v>2.0807704505029405</c:v>
                </c:pt>
                <c:pt idx="161">
                  <c:v>2.097397378089374</c:v>
                </c:pt>
                <c:pt idx="162">
                  <c:v>2.114157167386189</c:v>
                </c:pt>
                <c:pt idx="163">
                  <c:v>2.131050880058806</c:v>
                </c:pt>
                <c:pt idx="164">
                  <c:v>2.1480795862561566</c:v>
                </c:pt>
                <c:pt idx="165">
                  <c:v>2.1652443646784687</c:v>
                </c:pt>
                <c:pt idx="166">
                  <c:v>2.1825463026455996</c:v>
                </c:pt>
                <c:pt idx="167">
                  <c:v>2.199986496165916</c:v>
                </c:pt>
                <c:pt idx="168">
                  <c:v>2.2175660500057166</c:v>
                </c:pt>
                <c:pt idx="169">
                  <c:v>2.2352860777592185</c:v>
                </c:pt>
                <c:pt idx="170">
                  <c:v>2.2531477019190973</c:v>
                </c:pt>
                <c:pt idx="171">
                  <c:v>2.271152053947594</c:v>
                </c:pt>
                <c:pt idx="172">
                  <c:v>2.289300274348186</c:v>
                </c:pt>
                <c:pt idx="173">
                  <c:v>2.307593512737836</c:v>
                </c:pt>
                <c:pt idx="174">
                  <c:v>2.3260329279198144</c:v>
                </c:pt>
                <c:pt idx="175">
                  <c:v>2.344619687957105</c:v>
                </c:pt>
                <c:pt idx="176">
                  <c:v>2.3633549702463963</c:v>
                </c:pt>
                <c:pt idx="177">
                  <c:v>2.3822399615926675</c:v>
                </c:pt>
                <c:pt idx="178">
                  <c:v>2.401275858284364</c:v>
                </c:pt>
                <c:pt idx="179">
                  <c:v>2.4204638661691815</c:v>
                </c:pt>
                <c:pt idx="180">
                  <c:v>2.4398052007304476</c:v>
                </c:pt>
                <c:pt idx="181">
                  <c:v>2.459301087164121</c:v>
                </c:pt>
                <c:pt idx="182">
                  <c:v>2.478952760456402</c:v>
                </c:pt>
                <c:pt idx="183">
                  <c:v>2.4987614654619614</c:v>
                </c:pt>
                <c:pt idx="184">
                  <c:v>2.5187284569828017</c:v>
                </c:pt>
                <c:pt idx="185">
                  <c:v>2.538854999847739</c:v>
                </c:pt>
                <c:pt idx="186">
                  <c:v>2.5591423689925286</c:v>
                </c:pt>
                <c:pt idx="187">
                  <c:v>2.5795918495406243</c:v>
                </c:pt>
                <c:pt idx="188">
                  <c:v>2.6002047368845886</c:v>
                </c:pt>
                <c:pt idx="189">
                  <c:v>2.6209823367681464</c:v>
                </c:pt>
                <c:pt idx="190">
                  <c:v>2.6419259653689044</c:v>
                </c:pt>
                <c:pt idx="191">
                  <c:v>2.66303694938172</c:v>
                </c:pt>
                <c:pt idx="192">
                  <c:v>2.6843166261027465</c:v>
                </c:pt>
                <c:pt idx="193">
                  <c:v>2.7057663435141417</c:v>
                </c:pt>
                <c:pt idx="194">
                  <c:v>2.7273874603694606</c:v>
                </c:pt>
                <c:pt idx="195">
                  <c:v>2.7491813462797468</c:v>
                </c:pt>
                <c:pt idx="196">
                  <c:v>2.7711493818002046</c:v>
                </c:pt>
                <c:pt idx="197">
                  <c:v>2.793292958517783</c:v>
                </c:pt>
                <c:pt idx="198">
                  <c:v>2.81561347913924</c:v>
                </c:pt>
                <c:pt idx="199">
                  <c:v>2.8381123575800213</c:v>
                </c:pt>
                <c:pt idx="200">
                  <c:v>2.860791019053823</c:v>
                </c:pt>
                <c:pt idx="201">
                  <c:v>2.8836509001628756</c:v>
                </c:pt>
                <c:pt idx="202">
                  <c:v>2.906693448988947</c:v>
                </c:pt>
                <c:pt idx="203">
                  <c:v>2.9299201251850735</c:v>
                </c:pt>
                <c:pt idx="204">
                  <c:v>2.95333240006802</c:v>
                </c:pt>
                <c:pt idx="205">
                  <c:v>2.9769317567114832</c:v>
                </c:pt>
                <c:pt idx="206">
                  <c:v>3.000719690040041</c:v>
                </c:pt>
                <c:pt idx="207">
                  <c:v>3.024697706923845</c:v>
                </c:pt>
                <c:pt idx="208">
                  <c:v>3.0488673262740806</c:v>
                </c:pt>
                <c:pt idx="209">
                  <c:v>3.073230079139179</c:v>
                </c:pt>
                <c:pt idx="210">
                  <c:v>3.097787508801805</c:v>
                </c:pt>
                <c:pt idx="211">
                  <c:v>3.122541170876618</c:v>
                </c:pt>
                <c:pt idx="212">
                  <c:v>3.147492633408813</c:v>
                </c:pt>
                <c:pt idx="213">
                  <c:v>3.1726434769734517</c:v>
                </c:pt>
                <c:pt idx="214">
                  <c:v>3.1979952947755828</c:v>
                </c:pt>
                <c:pt idx="215">
                  <c:v>3.2235496927511673</c:v>
                </c:pt>
                <c:pt idx="216">
                  <c:v>3.2493082896688086</c:v>
                </c:pt>
                <c:pt idx="217">
                  <c:v>3.275272717232292</c:v>
                </c:pt>
                <c:pt idx="218">
                  <c:v>3.3014446201839514</c:v>
                </c:pt>
                <c:pt idx="219">
                  <c:v>3.327825656408851</c:v>
                </c:pt>
                <c:pt idx="220">
                  <c:v>3.3544174970398117</c:v>
                </c:pt>
                <c:pt idx="221">
                  <c:v>3.381221826563265</c:v>
                </c:pt>
                <c:pt idx="222">
                  <c:v>3.4082403429259647</c:v>
                </c:pt>
                <c:pt idx="223">
                  <c:v>3.43547475764254</c:v>
                </c:pt>
                <c:pt idx="224">
                  <c:v>3.462926795903914</c:v>
                </c:pt>
                <c:pt idx="225">
                  <c:v>3.490598196686589</c:v>
                </c:pt>
                <c:pt idx="226">
                  <c:v>3.5184907128628042</c:v>
                </c:pt>
                <c:pt idx="227">
                  <c:v>3.5466061113115708</c:v>
                </c:pt>
                <c:pt idx="228">
                  <c:v>3.574946173030597</c:v>
                </c:pt>
                <c:pt idx="229">
                  <c:v>3.603512693249111</c:v>
                </c:pt>
                <c:pt idx="230">
                  <c:v>3.632307481541575</c:v>
                </c:pt>
                <c:pt idx="231">
                  <c:v>3.6613323619423195</c:v>
                </c:pt>
                <c:pt idx="232">
                  <c:v>3.6905891730610887</c:v>
                </c:pt>
                <c:pt idx="233">
                  <c:v>3.720079768199505</c:v>
                </c:pt>
                <c:pt idx="234">
                  <c:v>3.749806015468472</c:v>
                </c:pt>
                <c:pt idx="235">
                  <c:v>3.779769797906509</c:v>
                </c:pt>
                <c:pt idx="236">
                  <c:v>3.8099730135990373</c:v>
                </c:pt>
                <c:pt idx="237">
                  <c:v>3.8404175757986136</c:v>
                </c:pt>
                <c:pt idx="238">
                  <c:v>3.8711054130461275</c:v>
                </c:pt>
                <c:pt idx="239">
                  <c:v>3.9020384692929984</c:v>
                </c:pt>
                <c:pt idx="240">
                  <c:v>3.933218704024192</c:v>
                </c:pt>
                <c:pt idx="241">
                  <c:v>3.9646480923825327</c:v>
                </c:pt>
                <c:pt idx="242">
                  <c:v>3.996328625293696</c:v>
                </c:pt>
                <c:pt idx="243">
                  <c:v>4.02826230959236</c:v>
                </c:pt>
                <c:pt idx="244">
                  <c:v>4.060451168149325</c:v>
                </c:pt>
                <c:pt idx="245">
                  <c:v>4.092897239999659</c:v>
                </c:pt>
                <c:pt idx="246">
                  <c:v>4.125602580471857</c:v>
                </c:pt>
                <c:pt idx="247">
                  <c:v>4.158569261318045</c:v>
                </c:pt>
                <c:pt idx="248">
                  <c:v>4.191799370845211</c:v>
                </c:pt>
                <c:pt idx="249">
                  <c:v>4.225295014047494</c:v>
                </c:pt>
                <c:pt idx="250">
                  <c:v>4.259058312739527</c:v>
                </c:pt>
                <c:pt idx="251">
                  <c:v>4.293091405690843</c:v>
                </c:pt>
                <c:pt idx="252">
                  <c:v>4.32739644876136</c:v>
                </c:pt>
                <c:pt idx="253">
                  <c:v>4.361975615037944</c:v>
                </c:pt>
                <c:pt idx="254">
                  <c:v>4.396831094972069</c:v>
                </c:pt>
                <c:pt idx="255">
                  <c:v>4.431965096518568</c:v>
                </c:pt>
                <c:pt idx="256">
                  <c:v>4.467379845275502</c:v>
                </c:pt>
                <c:pt idx="257">
                  <c:v>4.503077584625143</c:v>
                </c:pt>
                <c:pt idx="258">
                  <c:v>4.539060575876079</c:v>
                </c:pt>
                <c:pt idx="259">
                  <c:v>4.5753310984064655</c:v>
                </c:pt>
                <c:pt idx="260">
                  <c:v>4.611891449808406</c:v>
                </c:pt>
                <c:pt idx="261">
                  <c:v>4.648743946033504</c:v>
                </c:pt>
                <c:pt idx="262">
                  <c:v>4.685890921539566</c:v>
                </c:pt>
                <c:pt idx="263">
                  <c:v>4.723334729438478</c:v>
                </c:pt>
                <c:pt idx="264">
                  <c:v>4.761077741645268</c:v>
                </c:pt>
                <c:pt idx="265">
                  <c:v>4.799122349028357</c:v>
                </c:pt>
                <c:pt idx="266">
                  <c:v>4.837470961561009</c:v>
                </c:pt>
                <c:pt idx="267">
                  <c:v>4.876126008473997</c:v>
                </c:pt>
                <c:pt idx="268">
                  <c:v>4.915089938409481</c:v>
                </c:pt>
                <c:pt idx="269">
                  <c:v>4.954365219576123</c:v>
                </c:pt>
                <c:pt idx="270">
                  <c:v>4.993954339905434</c:v>
                </c:pt>
                <c:pt idx="271">
                  <c:v>5.033859807209381</c:v>
                </c:pt>
                <c:pt idx="272">
                  <c:v>5.074084149339239</c:v>
                </c:pt>
                <c:pt idx="273">
                  <c:v>5.114629914345725</c:v>
                </c:pt>
                <c:pt idx="274">
                  <c:v>5.155499670640409</c:v>
                </c:pt>
                <c:pt idx="275">
                  <c:v>5.196696007158403</c:v>
                </c:pt>
                <c:pt idx="276">
                  <c:v>5.238221533522374</c:v>
                </c:pt>
                <c:pt idx="277">
                  <c:v>5.2800788802078396</c:v>
                </c:pt>
                <c:pt idx="278">
                  <c:v>5.322270698709805</c:v>
                </c:pt>
                <c:pt idx="279">
                  <c:v>5.364799661710724</c:v>
                </c:pt>
                <c:pt idx="280">
                  <c:v>5.407668463249802</c:v>
                </c:pt>
                <c:pt idx="281">
                  <c:v>5.450879818893651</c:v>
                </c:pt>
                <c:pt idx="282">
                  <c:v>5.494436465908357</c:v>
                </c:pt>
                <c:pt idx="283">
                  <c:v>5.5383411634326976</c:v>
                </c:pt>
                <c:pt idx="284">
                  <c:v>5.582596692653185</c:v>
                </c:pt>
                <c:pt idx="285">
                  <c:v>5.627205856980068</c:v>
                </c:pt>
                <c:pt idx="286">
                  <c:v>5.672171482224962</c:v>
                </c:pt>
                <c:pt idx="287">
                  <c:v>5.7174964167798485</c:v>
                </c:pt>
                <c:pt idx="288">
                  <c:v>5.763183531797515</c:v>
                </c:pt>
                <c:pt idx="289">
                  <c:v>5.809235721373429</c:v>
                </c:pt>
                <c:pt idx="290">
                  <c:v>5.855655902729068</c:v>
                </c:pt>
                <c:pt idx="291">
                  <c:v>5.902447016396707</c:v>
                </c:pt>
                <c:pt idx="292">
                  <c:v>5.949612026405702</c:v>
                </c:pt>
                <c:pt idx="293">
                  <c:v>5.997153920470233</c:v>
                </c:pt>
                <c:pt idx="294">
                  <c:v>6.045075710178586</c:v>
                </c:pt>
                <c:pt idx="295">
                  <c:v>6.093380431183899</c:v>
                </c:pt>
                <c:pt idx="296">
                  <c:v>6.1420711433964845</c:v>
                </c:pt>
                <c:pt idx="297">
                  <c:v>6.191150931177635</c:v>
                </c:pt>
                <c:pt idx="298">
                  <c:v>6.2406229035350345</c:v>
                </c:pt>
                <c:pt idx="299">
                  <c:v>6.2904901943196725</c:v>
                </c:pt>
                <c:pt idx="300">
                  <c:v>6.340755962424389</c:v>
                </c:pt>
                <c:pt idx="301">
                  <c:v>6.39142339198395</c:v>
                </c:pt>
                <c:pt idx="302">
                  <c:v>6.442495692576776</c:v>
                </c:pt>
                <c:pt idx="303">
                  <c:v>6.4939760994282345</c:v>
                </c:pt>
                <c:pt idx="304">
                  <c:v>6.545867873615592</c:v>
                </c:pt>
                <c:pt idx="305">
                  <c:v>6.598174302274581</c:v>
                </c:pt>
                <c:pt idx="306">
                  <c:v>6.650898698807641</c:v>
                </c:pt>
                <c:pt idx="307">
                  <c:v>6.704044403093785</c:v>
                </c:pt>
                <c:pt idx="308">
                  <c:v>6.7576147817001955</c:v>
                </c:pt>
                <c:pt idx="309">
                  <c:v>6.811613228095467</c:v>
                </c:pt>
                <c:pt idx="310">
                  <c:v>6.866043162864561</c:v>
                </c:pt>
                <c:pt idx="311">
                  <c:v>6.92090803392551</c:v>
                </c:pt>
                <c:pt idx="312">
                  <c:v>6.976211316747809</c:v>
                </c:pt>
                <c:pt idx="313">
                  <c:v>7.03195651457258</c:v>
                </c:pt>
                <c:pt idx="314">
                  <c:v>7.088147158634489</c:v>
                </c:pt>
                <c:pt idx="315">
                  <c:v>7.144786808385433</c:v>
                </c:pt>
                <c:pt idx="316">
                  <c:v>7.2018790517200175</c:v>
                </c:pt>
                <c:pt idx="317">
                  <c:v>7.259427505202841</c:v>
                </c:pt>
                <c:pt idx="318">
                  <c:v>7.317435814297579</c:v>
                </c:pt>
                <c:pt idx="319">
                  <c:v>7.375907653597918</c:v>
                </c:pt>
                <c:pt idx="320">
                  <c:v>7.434846727060323</c:v>
                </c:pt>
                <c:pt idx="321">
                  <c:v>7.494256768238669</c:v>
                </c:pt>
                <c:pt idx="322">
                  <c:v>7.554141540520746</c:v>
                </c:pt>
                <c:pt idx="323">
                  <c:v>7.614504837366657</c:v>
                </c:pt>
                <c:pt idx="324">
                  <c:v>7.675350482549114</c:v>
                </c:pt>
                <c:pt idx="325">
                  <c:v>7.736682330395722</c:v>
                </c:pt>
                <c:pt idx="326">
                  <c:v>7.798504266032898</c:v>
                </c:pt>
                <c:pt idx="327">
                  <c:v>7.860820205632329</c:v>
                </c:pt>
                <c:pt idx="328">
                  <c:v>7.923634096658815</c:v>
                </c:pt>
                <c:pt idx="329">
                  <c:v>7.986949918120379</c:v>
                </c:pt>
                <c:pt idx="330">
                  <c:v>8.050771680820326</c:v>
                </c:pt>
                <c:pt idx="331">
                  <c:v>8.115103427611306</c:v>
                </c:pt>
                <c:pt idx="332">
                  <c:v>8.179949233651419</c:v>
                </c:pt>
                <c:pt idx="333">
                  <c:v>8.245313206662354</c:v>
                </c:pt>
                <c:pt idx="334">
                  <c:v>8.311199487189599</c:v>
                </c:pt>
                <c:pt idx="335">
                  <c:v>8.37761224886473</c:v>
                </c:pt>
                <c:pt idx="336">
                  <c:v>8.44455569866979</c:v>
                </c:pt>
                <c:pt idx="337">
                  <c:v>8.512034077203783</c:v>
                </c:pt>
                <c:pt idx="338">
                  <c:v>8.58005165895131</c:v>
                </c:pt>
                <c:pt idx="339">
                  <c:v>8.648612752553328</c:v>
                </c:pt>
                <c:pt idx="340">
                  <c:v>8.717721701080087</c:v>
                </c:pt>
                <c:pt idx="341">
                  <c:v>8.78738288230625</c:v>
                </c:pt>
                <c:pt idx="342">
                  <c:v>8.857600708988217</c:v>
                </c:pt>
                <c:pt idx="343">
                  <c:v>8.928379629143631</c:v>
                </c:pt>
                <c:pt idx="344">
                  <c:v>8.999724126333158</c:v>
                </c:pt>
                <c:pt idx="345">
                  <c:v>9.071638719944506</c:v>
                </c:pt>
                <c:pt idx="346">
                  <c:v>9.1441279654787</c:v>
                </c:pt>
                <c:pt idx="347">
                  <c:v>9.217196454838662</c:v>
                </c:pt>
                <c:pt idx="348">
                  <c:v>9.290848816620086</c:v>
                </c:pt>
                <c:pt idx="349">
                  <c:v>9.365089716404636</c:v>
                </c:pt>
                <c:pt idx="350">
                  <c:v>9.439923857055508</c:v>
                </c:pt>
                <c:pt idx="351">
                  <c:v>9.515355979015315</c:v>
                </c:pt>
                <c:pt idx="352">
                  <c:v>9.591390860606403</c:v>
                </c:pt>
                <c:pt idx="353">
                  <c:v>9.668033318333508</c:v>
                </c:pt>
                <c:pt idx="354">
                  <c:v>9.745288207188887</c:v>
                </c:pt>
                <c:pt idx="355">
                  <c:v>9.823160420959843</c:v>
                </c:pt>
                <c:pt idx="356">
                  <c:v>9.901654892538744</c:v>
                </c:pt>
                <c:pt idx="357">
                  <c:v>9.98077659423549</c:v>
                </c:pt>
                <c:pt idx="358">
                  <c:v>10.060530538092495</c:v>
                </c:pt>
                <c:pt idx="359">
                  <c:v>10.140921776202175</c:v>
                </c:pt>
                <c:pt idx="360">
                  <c:v>10.221955401026982</c:v>
                </c:pt>
                <c:pt idx="361">
                  <c:v>10.303636545721991</c:v>
                </c:pt>
                <c:pt idx="362">
                  <c:v>10.385970384460062</c:v>
                </c:pt>
                <c:pt idx="363">
                  <c:v>10.468962132759602</c:v>
                </c:pt>
                <c:pt idx="364">
                  <c:v>10.552617047814953</c:v>
                </c:pt>
                <c:pt idx="365">
                  <c:v>10.636940428829412</c:v>
                </c:pt>
                <c:pt idx="366">
                  <c:v>10.721937617350907</c:v>
                </c:pt>
                <c:pt idx="367">
                  <c:v>10.807613997610373</c:v>
                </c:pt>
                <c:pt idx="368">
                  <c:v>10.893974996862813</c:v>
                </c:pt>
                <c:pt idx="369">
                  <c:v>10.981026085731198</c:v>
                </c:pt>
                <c:pt idx="370">
                  <c:v>11.068772778552628</c:v>
                </c:pt>
                <c:pt idx="371">
                  <c:v>11.157220633728194</c:v>
                </c:pt>
                <c:pt idx="372">
                  <c:v>11.24637525407472</c:v>
                </c:pt>
                <c:pt idx="373">
                  <c:v>11.336242287179772</c:v>
                </c:pt>
                <c:pt idx="374">
                  <c:v>11.4268274257594</c:v>
                </c:pt>
                <c:pt idx="375">
                  <c:v>11.518136408018762</c:v>
                </c:pt>
                <c:pt idx="376">
                  <c:v>11.610175018015598</c:v>
                </c:pt>
                <c:pt idx="377">
                  <c:v>11.70294908602666</c:v>
                </c:pt>
                <c:pt idx="378">
                  <c:v>11.796464488916994</c:v>
                </c:pt>
                <c:pt idx="379">
                  <c:v>11.890727150512244</c:v>
                </c:pt>
                <c:pt idx="380">
                  <c:v>11.985743041973901</c:v>
                </c:pt>
                <c:pt idx="381">
                  <c:v>12.081518182177536</c:v>
                </c:pt>
                <c:pt idx="382">
                  <c:v>12.17805863809409</c:v>
                </c:pt>
                <c:pt idx="383">
                  <c:v>12.27537052517418</c:v>
                </c:pt>
                <c:pt idx="384">
                  <c:v>12.373460007735499</c:v>
                </c:pt>
                <c:pt idx="385">
                  <c:v>12.472333299353284</c:v>
                </c:pt>
                <c:pt idx="386">
                  <c:v>12.571996663253943</c:v>
                </c:pt>
                <c:pt idx="387">
                  <c:v>12.672456412711787</c:v>
                </c:pt>
                <c:pt idx="388">
                  <c:v>12.773718911448956</c:v>
                </c:pt>
                <c:pt idx="389">
                  <c:v>12.875790574038543</c:v>
                </c:pt>
                <c:pt idx="390">
                  <c:v>12.978677866310921</c:v>
                </c:pt>
                <c:pt idx="391">
                  <c:v>13.082387305763334</c:v>
                </c:pt>
                <c:pt idx="392">
                  <c:v>13.186925461972745</c:v>
                </c:pt>
                <c:pt idx="393">
                  <c:v>13.292298957012008</c:v>
                </c:pt>
                <c:pt idx="394">
                  <c:v>13.398514465869338</c:v>
                </c:pt>
                <c:pt idx="395">
                  <c:v>13.505578716871142</c:v>
                </c:pt>
                <c:pt idx="396">
                  <c:v>13.613498492108251</c:v>
                </c:pt>
                <c:pt idx="397">
                  <c:v>13.72228062786551</c:v>
                </c:pt>
                <c:pt idx="398">
                  <c:v>13.831932015054853</c:v>
                </c:pt>
                <c:pt idx="399">
                  <c:v>13.9424595996518</c:v>
                </c:pt>
                <c:pt idx="400">
                  <c:v>14.053870383135463</c:v>
                </c:pt>
                <c:pt idx="401">
                  <c:v>14.166171422932061</c:v>
                </c:pt>
                <c:pt idx="402">
                  <c:v>14.279369832861981</c:v>
                </c:pt>
                <c:pt idx="403">
                  <c:v>14.393472783590408</c:v>
                </c:pt>
                <c:pt idx="404">
                  <c:v>14.508487503081552</c:v>
                </c:pt>
                <c:pt idx="405">
                  <c:v>14.624421277056522</c:v>
                </c:pt>
                <c:pt idx="406">
                  <c:v>14.741281449454847</c:v>
                </c:pt>
                <c:pt idx="407">
                  <c:v>14.859075422899673</c:v>
                </c:pt>
                <c:pt idx="408">
                  <c:v>14.977810659166698</c:v>
                </c:pt>
                <c:pt idx="409">
                  <c:v>15.09749467965684</c:v>
                </c:pt>
                <c:pt idx="410">
                  <c:v>15.2181350658727</c:v>
                </c:pt>
                <c:pt idx="411">
                  <c:v>15.339739459898926</c:v>
                </c:pt>
                <c:pt idx="412">
                  <c:v>15.46231556488583</c:v>
                </c:pt>
                <c:pt idx="413">
                  <c:v>15.58587114553796</c:v>
                </c:pt>
                <c:pt idx="414">
                  <c:v>15.710414028606088</c:v>
                </c:pt>
                <c:pt idx="415">
                  <c:v>15.835952103381894</c:v>
                </c:pt>
                <c:pt idx="416">
                  <c:v>15.962493322198952</c:v>
                </c:pt>
                <c:pt idx="417">
                  <c:v>16.090045700935868</c:v>
                </c:pt>
                <c:pt idx="418">
                  <c:v>16.218617319524167</c:v>
                </c:pt>
                <c:pt idx="419">
                  <c:v>16.348216322460136</c:v>
                </c:pt>
                <c:pt idx="420">
                  <c:v>16.478850919320735</c:v>
                </c:pt>
                <c:pt idx="421">
                  <c:v>16.610529385283634</c:v>
                </c:pt>
                <c:pt idx="422">
                  <c:v>16.743260061651462</c:v>
                </c:pt>
                <c:pt idx="423">
                  <c:v>16.87705135638011</c:v>
                </c:pt>
                <c:pt idx="424">
                  <c:v>17.011911744611414</c:v>
                </c:pt>
                <c:pt idx="425">
                  <c:v>17.147849769209987</c:v>
                </c:pt>
                <c:pt idx="426">
                  <c:v>17.284874041304388</c:v>
                </c:pt>
                <c:pt idx="427">
                  <c:v>17.422993240832586</c:v>
                </c:pt>
                <c:pt idx="428">
                  <c:v>17.562216117091822</c:v>
                </c:pt>
                <c:pt idx="429">
                  <c:v>17.702551489292816</c:v>
                </c:pt>
                <c:pt idx="430">
                  <c:v>17.844008247118477</c:v>
                </c:pt>
                <c:pt idx="431">
                  <c:v>17.98659535128696</c:v>
                </c:pt>
                <c:pt idx="432">
                  <c:v>18.13032183411934</c:v>
                </c:pt>
                <c:pt idx="433">
                  <c:v>18.275196800111754</c:v>
                </c:pt>
                <c:pt idx="434">
                  <c:v>18.421229426512152</c:v>
                </c:pt>
                <c:pt idx="435">
                  <c:v>18.568428963901614</c:v>
                </c:pt>
                <c:pt idx="436">
                  <c:v>18.71680473678036</c:v>
                </c:pt>
                <c:pt idx="437">
                  <c:v>18.866366144158405</c:v>
                </c:pt>
                <c:pt idx="438">
                  <c:v>19.01712266015095</c:v>
                </c:pt>
                <c:pt idx="439">
                  <c:v>19.16908383457854</c:v>
                </c:pt>
                <c:pt idx="440">
                  <c:v>19.322259293572</c:v>
                </c:pt>
                <c:pt idx="441">
                  <c:v>19.476658740182202</c:v>
                </c:pt>
                <c:pt idx="442">
                  <c:v>19.63229195499473</c:v>
                </c:pt>
                <c:pt idx="443">
                  <c:v>19.78916879674944</c:v>
                </c:pt>
                <c:pt idx="444">
                  <c:v>19.947299202964953</c:v>
                </c:pt>
                <c:pt idx="445">
                  <c:v>20.106693190568176</c:v>
                </c:pt>
                <c:pt idx="446">
                  <c:v>20.267360856528835</c:v>
                </c:pt>
                <c:pt idx="447">
                  <c:v>20.429312378499063</c:v>
                </c:pt>
                <c:pt idx="448">
                  <c:v>20.592558015458117</c:v>
                </c:pt>
                <c:pt idx="449">
                  <c:v>20.757108108362253</c:v>
                </c:pt>
                <c:pt idx="450">
                  <c:v>20.92297308079979</c:v>
                </c:pt>
                <c:pt idx="451">
                  <c:v>21.090163439651374</c:v>
                </c:pt>
                <c:pt idx="452">
                  <c:v>21.258689775755567</c:v>
                </c:pt>
                <c:pt idx="453">
                  <c:v>21.428562764579734</c:v>
                </c:pt>
                <c:pt idx="454">
                  <c:v>21.599793166896287</c:v>
                </c:pt>
                <c:pt idx="455">
                  <c:v>21.772391829464514</c:v>
                </c:pt>
                <c:pt idx="456">
                  <c:v>21.946369685716963</c:v>
                </c:pt>
                <c:pt idx="457">
                  <c:v>22.121737756453125</c:v>
                </c:pt>
                <c:pt idx="458">
                  <c:v>22.2985071505368</c:v>
                </c:pt>
                <c:pt idx="459">
                  <c:v>22.47668906560001</c:v>
                </c:pt>
                <c:pt idx="460">
                  <c:v>22.65629478875231</c:v>
                </c:pt>
                <c:pt idx="461">
                  <c:v>22.83733569729579</c:v>
                </c:pt>
                <c:pt idx="462">
                  <c:v>23.019823259445776</c:v>
                </c:pt>
                <c:pt idx="463">
                  <c:v>23.2037690350573</c:v>
                </c:pt>
                <c:pt idx="464">
                  <c:v>23.389184676357367</c:v>
                </c:pt>
                <c:pt idx="465">
                  <c:v>23.57608192868307</c:v>
                </c:pt>
                <c:pt idx="466">
                  <c:v>23.764472631225626</c:v>
                </c:pt>
                <c:pt idx="467">
                  <c:v>23.954368717780326</c:v>
                </c:pt>
                <c:pt idx="468">
                  <c:v>24.145782217502507</c:v>
                </c:pt>
                <c:pt idx="469">
                  <c:v>24.338725255669534</c:v>
                </c:pt>
                <c:pt idx="470">
                  <c:v>24.5332100544489</c:v>
                </c:pt>
                <c:pt idx="471">
                  <c:v>24.729248933672455</c:v>
                </c:pt>
                <c:pt idx="472">
                  <c:v>24.926854311616804</c:v>
                </c:pt>
                <c:pt idx="473">
                  <c:v>25.12603870578996</c:v>
                </c:pt>
                <c:pt idx="474">
                  <c:v>25.326814733724284</c:v>
                </c:pt>
                <c:pt idx="475">
                  <c:v>25.529195113775742</c:v>
                </c:pt>
                <c:pt idx="476">
                  <c:v>25.733192665929604</c:v>
                </c:pt>
                <c:pt idx="477">
                  <c:v>25.938820312612464</c:v>
                </c:pt>
                <c:pt idx="478">
                  <c:v>26.146091079510885</c:v>
                </c:pt>
                <c:pt idx="479">
                  <c:v>26.355018096396506</c:v>
                </c:pt>
                <c:pt idx="480">
                  <c:v>26.56561459795775</c:v>
                </c:pt>
                <c:pt idx="481">
                  <c:v>26.777893924638203</c:v>
                </c:pt>
                <c:pt idx="482">
                  <c:v>26.99186952348167</c:v>
                </c:pt>
                <c:pt idx="483">
                  <c:v>27.207554948983997</c:v>
                </c:pt>
                <c:pt idx="484">
                  <c:v>27.424963863951675</c:v>
                </c:pt>
                <c:pt idx="485">
                  <c:v>27.64411004036737</c:v>
                </c:pt>
                <c:pt idx="486">
                  <c:v>27.86500736026226</c:v>
                </c:pt>
                <c:pt idx="487">
                  <c:v>28.08766981659546</c:v>
                </c:pt>
                <c:pt idx="488">
                  <c:v>28.31211151414038</c:v>
                </c:pt>
                <c:pt idx="489">
                  <c:v>28.538346670378235</c:v>
                </c:pt>
                <c:pt idx="490">
                  <c:v>28.76638961639865</c:v>
                </c:pt>
                <c:pt idx="491">
                  <c:v>28.996254797807484</c:v>
                </c:pt>
                <c:pt idx="492">
                  <c:v>29.227956775641893</c:v>
                </c:pt>
                <c:pt idx="493">
                  <c:v>29.46151022729272</c:v>
                </c:pt>
                <c:pt idx="494">
                  <c:v>29.696929947434253</c:v>
                </c:pt>
                <c:pt idx="495">
                  <c:v>29.93423084896139</c:v>
                </c:pt>
                <c:pt idx="496">
                  <c:v>30.17342796393434</c:v>
                </c:pt>
                <c:pt idx="497">
                  <c:v>30.414536444530818</c:v>
                </c:pt>
                <c:pt idx="498">
                  <c:v>30.657571564006123</c:v>
                </c:pt>
                <c:pt idx="499">
                  <c:v>30.902548717659677</c:v>
                </c:pt>
                <c:pt idx="500">
                  <c:v>31.149483423811706</c:v>
                </c:pt>
                <c:pt idx="501">
                  <c:v>31.398391324785283</c:v>
                </c:pt>
                <c:pt idx="502">
                  <c:v>31.649288187897465</c:v>
                </c:pt>
                <c:pt idx="503">
                  <c:v>31.902189906458066</c:v>
                </c:pt>
                <c:pt idx="504">
                  <c:v>32.157112500776506</c:v>
                </c:pt>
                <c:pt idx="505">
                  <c:v>32.41407211917648</c:v>
                </c:pt>
                <c:pt idx="506">
                  <c:v>32.67308503901911</c:v>
                </c:pt>
                <c:pt idx="507">
                  <c:v>32.93416766773378</c:v>
                </c:pt>
                <c:pt idx="508">
                  <c:v>33.19733654385779</c:v>
                </c:pt>
                <c:pt idx="509">
                  <c:v>33.46260833808369</c:v>
                </c:pt>
                <c:pt idx="510">
                  <c:v>33.72999985431557</c:v>
                </c:pt>
                <c:pt idx="511">
                  <c:v>33.99952803073338</c:v>
                </c:pt>
                <c:pt idx="512">
                  <c:v>34.271209940865894</c:v>
                </c:pt>
                <c:pt idx="513">
                  <c:v>34.54506279467228</c:v>
                </c:pt>
                <c:pt idx="514">
                  <c:v>34.82110393963231</c:v>
                </c:pt>
                <c:pt idx="515">
                  <c:v>35.09935086184519</c:v>
                </c:pt>
                <c:pt idx="516">
                  <c:v>35.379821187137274</c:v>
                </c:pt>
                <c:pt idx="517">
                  <c:v>35.6625326821786</c:v>
                </c:pt>
                <c:pt idx="518">
                  <c:v>35.947503255608304</c:v>
                </c:pt>
                <c:pt idx="519">
                  <c:v>36.23475095916908</c:v>
                </c:pt>
                <c:pt idx="520">
                  <c:v>36.52429398885067</c:v>
                </c:pt>
                <c:pt idx="521">
                  <c:v>36.81615068604255</c:v>
                </c:pt>
                <c:pt idx="522">
                  <c:v>37.110339538695705</c:v>
                </c:pt>
                <c:pt idx="523">
                  <c:v>37.40687918249386</c:v>
                </c:pt>
              </c:numCache>
            </c:numRef>
          </c:xVal>
          <c:yVal>
            <c:numRef>
              <c:f>Modelcurrent!$C$6:$C$529</c:f>
              <c:numCache>
                <c:ptCount val="524"/>
                <c:pt idx="0">
                  <c:v>0.9986051127645078</c:v>
                </c:pt>
                <c:pt idx="1">
                  <c:v>0.99855875808266</c:v>
                </c:pt>
                <c:pt idx="2">
                  <c:v>0.9985110012547626</c:v>
                </c:pt>
                <c:pt idx="3">
                  <c:v>0.998461804788262</c:v>
                </c:pt>
                <c:pt idx="4">
                  <c:v>0.9984111303526352</c:v>
                </c:pt>
                <c:pt idx="5">
                  <c:v>0.998358938765843</c:v>
                </c:pt>
                <c:pt idx="6">
                  <c:v>0.9983051899807227</c:v>
                </c:pt>
                <c:pt idx="7">
                  <c:v>0.9982498430713239</c:v>
                </c:pt>
                <c:pt idx="8">
                  <c:v>0.9981928562191936</c:v>
                </c:pt>
                <c:pt idx="9">
                  <c:v>0.998134186699616</c:v>
                </c:pt>
                <c:pt idx="10">
                  <c:v>0.9980737908678121</c:v>
                </c:pt>
                <c:pt idx="11">
                  <c:v>0.9980116241451057</c:v>
                </c:pt>
                <c:pt idx="12">
                  <c:v>0.9979476410050603</c:v>
                </c:pt>
                <c:pt idx="13">
                  <c:v>0.9978817949595954</c:v>
                </c:pt>
                <c:pt idx="14">
                  <c:v>0.9978140385450868</c:v>
                </c:pt>
                <c:pt idx="15">
                  <c:v>0.9977443233084576</c:v>
                </c:pt>
                <c:pt idx="16">
                  <c:v>0.9976725997932685</c:v>
                </c:pt>
                <c:pt idx="17">
                  <c:v>0.9975988175258107</c:v>
                </c:pt>
                <c:pt idx="18">
                  <c:v>0.9975229250012141</c:v>
                </c:pt>
                <c:pt idx="19">
                  <c:v>0.997444869669572</c:v>
                </c:pt>
                <c:pt idx="20">
                  <c:v>0.9973645979220951</c:v>
                </c:pt>
                <c:pt idx="21">
                  <c:v>0.9972820550772987</c:v>
                </c:pt>
                <c:pt idx="22">
                  <c:v>0.997197185367235</c:v>
                </c:pt>
                <c:pt idx="23">
                  <c:v>0.9971099319237738</c:v>
                </c:pt>
                <c:pt idx="24">
                  <c:v>0.9970202367649453</c:v>
                </c:pt>
                <c:pt idx="25">
                  <c:v>0.9969280407813494</c:v>
                </c:pt>
                <c:pt idx="26">
                  <c:v>0.9968332837226421</c:v>
                </c:pt>
                <c:pt idx="27">
                  <c:v>0.9967359041841086</c:v>
                </c:pt>
                <c:pt idx="28">
                  <c:v>0.9966358395933307</c:v>
                </c:pt>
                <c:pt idx="29">
                  <c:v>0.9965330261969593</c:v>
                </c:pt>
                <c:pt idx="30">
                  <c:v>0.9964273990476001</c:v>
                </c:pt>
                <c:pt idx="31">
                  <c:v>0.9963188919908249</c:v>
                </c:pt>
                <c:pt idx="32">
                  <c:v>0.9962074376523145</c:v>
                </c:pt>
                <c:pt idx="33">
                  <c:v>0.9960929674251471</c:v>
                </c:pt>
                <c:pt idx="34">
                  <c:v>0.9959754114572416</c:v>
                </c:pt>
                <c:pt idx="35">
                  <c:v>0.9958546986389638</c:v>
                </c:pt>
                <c:pt idx="36">
                  <c:v>0.9957307565909105</c:v>
                </c:pt>
                <c:pt idx="37">
                  <c:v>0.9956035116518785</c:v>
                </c:pt>
                <c:pt idx="38">
                  <c:v>0.9954728888670326</c:v>
                </c:pt>
                <c:pt idx="39">
                  <c:v>0.9953388119762812</c:v>
                </c:pt>
                <c:pt idx="40">
                  <c:v>0.9952012034028737</c:v>
                </c:pt>
                <c:pt idx="41">
                  <c:v>0.9950599842422292</c:v>
                </c:pt>
                <c:pt idx="42">
                  <c:v>0.9949150742510088</c:v>
                </c:pt>
                <c:pt idx="43">
                  <c:v>0.9947663918364441</c:v>
                </c:pt>
                <c:pt idx="44">
                  <c:v>0.9946138540459332</c:v>
                </c:pt>
                <c:pt idx="45">
                  <c:v>0.9944573765569172</c:v>
                </c:pt>
                <c:pt idx="46">
                  <c:v>0.9942968736670491</c:v>
                </c:pt>
                <c:pt idx="47">
                  <c:v>0.9941322582846672</c:v>
                </c:pt>
                <c:pt idx="48">
                  <c:v>0.9939634419195872</c:v>
                </c:pt>
                <c:pt idx="49">
                  <c:v>0.9937903346742237</c:v>
                </c:pt>
                <c:pt idx="50">
                  <c:v>0.9936128452350567</c:v>
                </c:pt>
                <c:pt idx="51">
                  <c:v>0.9934308808644531</c:v>
                </c:pt>
                <c:pt idx="52">
                  <c:v>0.9932443473928592</c:v>
                </c:pt>
                <c:pt idx="53">
                  <c:v>0.9930531492113756</c:v>
                </c:pt>
                <c:pt idx="54">
                  <c:v>0.9928571892647284</c:v>
                </c:pt>
                <c:pt idx="55">
                  <c:v>0.9926563690446515</c:v>
                </c:pt>
                <c:pt idx="56">
                  <c:v>0.9924505885836906</c:v>
                </c:pt>
                <c:pt idx="57">
                  <c:v>0.9922397464494461</c:v>
                </c:pt>
                <c:pt idx="58">
                  <c:v>0.992023739739266</c:v>
                </c:pt>
                <c:pt idx="59">
                  <c:v>0.9918024640754036</c:v>
                </c:pt>
                <c:pt idx="60">
                  <c:v>0.991575813600654</c:v>
                </c:pt>
                <c:pt idx="61">
                  <c:v>0.9913436809744832</c:v>
                </c:pt>
                <c:pt idx="62">
                  <c:v>0.991105957369663</c:v>
                </c:pt>
                <c:pt idx="63">
                  <c:v>0.9908625324694271</c:v>
                </c:pt>
                <c:pt idx="64">
                  <c:v>0.9906132944651612</c:v>
                </c:pt>
                <c:pt idx="65">
                  <c:v>0.9903581300546415</c:v>
                </c:pt>
                <c:pt idx="66">
                  <c:v>0.9900969244408352</c:v>
                </c:pt>
                <c:pt idx="67">
                  <c:v>0.9898295613312801</c:v>
                </c:pt>
                <c:pt idx="68">
                  <c:v>0.9895559229380484</c:v>
                </c:pt>
                <c:pt idx="69">
                  <c:v>0.9892758899783236</c:v>
                </c:pt>
                <c:pt idx="70">
                  <c:v>0.988989341675588</c:v>
                </c:pt>
                <c:pt idx="71">
                  <c:v>0.9886961557614466</c:v>
                </c:pt>
                <c:pt idx="72">
                  <c:v>0.9883962084780958</c:v>
                </c:pt>
                <c:pt idx="73">
                  <c:v>0.9880893745814523</c:v>
                </c:pt>
                <c:pt idx="74">
                  <c:v>0.9877755273449547</c:v>
                </c:pt>
                <c:pt idx="75">
                  <c:v>0.9874545385640527</c:v>
                </c:pt>
                <c:pt idx="76">
                  <c:v>0.9871262785613973</c:v>
                </c:pt>
                <c:pt idx="77">
                  <c:v>0.9867906161927431</c:v>
                </c:pt>
                <c:pt idx="78">
                  <c:v>0.9864474188535793</c:v>
                </c:pt>
                <c:pt idx="79">
                  <c:v>0.9860965524865006</c:v>
                </c:pt>
                <c:pt idx="80">
                  <c:v>0.9857378815893304</c:v>
                </c:pt>
                <c:pt idx="81">
                  <c:v>0.98537126922401</c:v>
                </c:pt>
                <c:pt idx="82">
                  <c:v>0.9849965770262671</c:v>
                </c:pt>
                <c:pt idx="83">
                  <c:v>0.9846136652160737</c:v>
                </c:pt>
                <c:pt idx="84">
                  <c:v>0.9842223926089086</c:v>
                </c:pt>
                <c:pt idx="85">
                  <c:v>0.9838226166278331</c:v>
                </c:pt>
                <c:pt idx="86">
                  <c:v>0.9834141933163941</c:v>
                </c:pt>
                <c:pt idx="87">
                  <c:v>0.9829969773523664</c:v>
                </c:pt>
                <c:pt idx="88">
                  <c:v>0.982570822062342</c:v>
                </c:pt>
                <c:pt idx="89">
                  <c:v>0.9821355794371825</c:v>
                </c:pt>
                <c:pt idx="90">
                  <c:v>0.9816911001483402</c:v>
                </c:pt>
                <c:pt idx="91">
                  <c:v>0.9812372335650613</c:v>
                </c:pt>
                <c:pt idx="92">
                  <c:v>0.9807738277724818</c:v>
                </c:pt>
                <c:pt idx="93">
                  <c:v>0.9803007295906222</c:v>
                </c:pt>
                <c:pt idx="94">
                  <c:v>0.9798177845942946</c:v>
                </c:pt>
                <c:pt idx="95">
                  <c:v>0.9793248371339289</c:v>
                </c:pt>
                <c:pt idx="96">
                  <c:v>0.9788217303573267</c:v>
                </c:pt>
                <c:pt idx="97">
                  <c:v>0.9783083062323522</c:v>
                </c:pt>
                <c:pt idx="98">
                  <c:v>0.9777844055705674</c:v>
                </c:pt>
                <c:pt idx="99">
                  <c:v>0.9772498680518197</c:v>
                </c:pt>
                <c:pt idx="100">
                  <c:v>0.976704532249787</c:v>
                </c:pt>
                <c:pt idx="101">
                  <c:v>0.9761482356584904</c:v>
                </c:pt>
                <c:pt idx="102">
                  <c:v>0.9755808147197763</c:v>
                </c:pt>
                <c:pt idx="103">
                  <c:v>0.9750021048517784</c:v>
                </c:pt>
                <c:pt idx="104">
                  <c:v>0.9744119404783602</c:v>
                </c:pt>
                <c:pt idx="105">
                  <c:v>0.973810155059546</c:v>
                </c:pt>
                <c:pt idx="106">
                  <c:v>0.9731965811229438</c:v>
                </c:pt>
                <c:pt idx="107">
                  <c:v>0.972571050296162</c:v>
                </c:pt>
                <c:pt idx="108">
                  <c:v>0.9719333933402262</c:v>
                </c:pt>
                <c:pt idx="109">
                  <c:v>0.9712834401839963</c:v>
                </c:pt>
                <c:pt idx="110">
                  <c:v>0.9706210199595886</c:v>
                </c:pt>
                <c:pt idx="111">
                  <c:v>0.9699459610387982</c:v>
                </c:pt>
                <c:pt idx="112">
                  <c:v>0.969258091070532</c:v>
                </c:pt>
                <c:pt idx="113">
                  <c:v>0.9685572370192451</c:v>
                </c:pt>
                <c:pt idx="114">
                  <c:v>0.9678432252043841</c:v>
                </c:pt>
                <c:pt idx="115">
                  <c:v>0.9671158813408339</c:v>
                </c:pt>
                <c:pt idx="116">
                  <c:v>0.9663750305803694</c:v>
                </c:pt>
                <c:pt idx="117">
                  <c:v>0.9656204975541077</c:v>
                </c:pt>
                <c:pt idx="118">
                  <c:v>0.9648521064159589</c:v>
                </c:pt>
                <c:pt idx="119">
                  <c:v>0.9640696808870718</c:v>
                </c:pt>
                <c:pt idx="120">
                  <c:v>0.9632730443012713</c:v>
                </c:pt>
                <c:pt idx="121">
                  <c:v>0.9624620196514808</c:v>
                </c:pt>
                <c:pt idx="122">
                  <c:v>0.9616364296371263</c:v>
                </c:pt>
                <c:pt idx="123">
                  <c:v>0.9607960967125149</c:v>
                </c:pt>
                <c:pt idx="124">
                  <c:v>0.9599408431361803</c:v>
                </c:pt>
                <c:pt idx="125">
                  <c:v>0.95907049102119</c:v>
                </c:pt>
                <c:pt idx="126">
                  <c:v>0.9581848623864023</c:v>
                </c:pt>
                <c:pt idx="127">
                  <c:v>0.9572837792086684</c:v>
                </c:pt>
                <c:pt idx="128">
                  <c:v>0.9563670634759653</c:v>
                </c:pt>
                <c:pt idx="129">
                  <c:v>0.9554345372414541</c:v>
                </c:pt>
                <c:pt idx="130">
                  <c:v>0.9544860226784474</c:v>
                </c:pt>
                <c:pt idx="131">
                  <c:v>0.953521342136277</c:v>
                </c:pt>
                <c:pt idx="132">
                  <c:v>0.9525403181970498</c:v>
                </c:pt>
                <c:pt idx="133">
                  <c:v>0.9515427737332742</c:v>
                </c:pt>
                <c:pt idx="134">
                  <c:v>0.9505285319663488</c:v>
                </c:pt>
                <c:pt idx="135">
                  <c:v>0.9494974165258931</c:v>
                </c:pt>
                <c:pt idx="136">
                  <c:v>0.9484492515099074</c:v>
                </c:pt>
                <c:pt idx="137">
                  <c:v>0.9473838615457447</c:v>
                </c:pt>
                <c:pt idx="138">
                  <c:v>0.946301071851877</c:v>
                </c:pt>
                <c:pt idx="139">
                  <c:v>0.9452007083004387</c:v>
                </c:pt>
                <c:pt idx="140">
                  <c:v>0.9440825974805271</c:v>
                </c:pt>
                <c:pt idx="141">
                  <c:v>0.9429465667622423</c:v>
                </c:pt>
                <c:pt idx="142">
                  <c:v>0.9417924443614435</c:v>
                </c:pt>
                <c:pt idx="143">
                  <c:v>0.9406200594052034</c:v>
                </c:pt>
                <c:pt idx="144">
                  <c:v>0.9394292419979374</c:v>
                </c:pt>
                <c:pt idx="145">
                  <c:v>0.9382198232881844</c:v>
                </c:pt>
                <c:pt idx="146">
                  <c:v>0.9369916355360178</c:v>
                </c:pt>
                <c:pt idx="147">
                  <c:v>0.9357445121810605</c:v>
                </c:pt>
                <c:pt idx="148">
                  <c:v>0.9344782879110797</c:v>
                </c:pt>
                <c:pt idx="149">
                  <c:v>0.933192798731138</c:v>
                </c:pt>
                <c:pt idx="150">
                  <c:v>0.9318878820332706</c:v>
                </c:pt>
                <c:pt idx="151">
                  <c:v>0.9305633766666643</c:v>
                </c:pt>
                <c:pt idx="152">
                  <c:v>0.9292191230083091</c:v>
                </c:pt>
                <c:pt idx="153">
                  <c:v>0.9278549630341006</c:v>
                </c:pt>
                <c:pt idx="154">
                  <c:v>0.9264707403903462</c:v>
                </c:pt>
                <c:pt idx="155">
                  <c:v>0.9250663004656673</c:v>
                </c:pt>
                <c:pt idx="156">
                  <c:v>0.9236414904632552</c:v>
                </c:pt>
                <c:pt idx="157">
                  <c:v>0.9221961594734478</c:v>
                </c:pt>
                <c:pt idx="158">
                  <c:v>0.9207301585466017</c:v>
                </c:pt>
                <c:pt idx="159">
                  <c:v>0.9192433407662229</c:v>
                </c:pt>
                <c:pt idx="160">
                  <c:v>0.917735561322325</c:v>
                </c:pt>
                <c:pt idx="161">
                  <c:v>0.9162066775849796</c:v>
                </c:pt>
                <c:pt idx="162">
                  <c:v>0.9146565491780267</c:v>
                </c:pt>
                <c:pt idx="163">
                  <c:v>0.9130850380529086</c:v>
                </c:pt>
                <c:pt idx="164">
                  <c:v>0.9114920085625915</c:v>
                </c:pt>
                <c:pt idx="165">
                  <c:v>0.909877327535541</c:v>
                </c:pt>
                <c:pt idx="166">
                  <c:v>0.9082408643497126</c:v>
                </c:pt>
                <c:pt idx="167">
                  <c:v>0.9065824910065216</c:v>
                </c:pt>
                <c:pt idx="168">
                  <c:v>0.9049020822047542</c:v>
                </c:pt>
                <c:pt idx="169">
                  <c:v>0.9031995154143828</c:v>
                </c:pt>
                <c:pt idx="170">
                  <c:v>0.9014746709502452</c:v>
                </c:pt>
                <c:pt idx="171">
                  <c:v>0.899727432045551</c:v>
                </c:pt>
                <c:pt idx="172">
                  <c:v>0.8979576849251738</c:v>
                </c:pt>
                <c:pt idx="173">
                  <c:v>0.8961653188786923</c:v>
                </c:pt>
                <c:pt idx="174">
                  <c:v>0.8943502263331374</c:v>
                </c:pt>
                <c:pt idx="175">
                  <c:v>0.8925123029254057</c:v>
                </c:pt>
                <c:pt idx="176">
                  <c:v>0.8906514475743006</c:v>
                </c:pt>
                <c:pt idx="177">
                  <c:v>0.8887675625521578</c:v>
                </c:pt>
                <c:pt idx="178">
                  <c:v>0.886860553556015</c:v>
                </c:pt>
                <c:pt idx="179">
                  <c:v>0.884930329778284</c:v>
                </c:pt>
                <c:pt idx="180">
                  <c:v>0.8829768039768834</c:v>
                </c:pt>
                <c:pt idx="181">
                  <c:v>0.8809998925447914</c:v>
                </c:pt>
                <c:pt idx="182">
                  <c:v>0.8789995155789737</c:v>
                </c:pt>
                <c:pt idx="183">
                  <c:v>0.8769755969486485</c:v>
                </c:pt>
                <c:pt idx="184">
                  <c:v>0.8749280643628415</c:v>
                </c:pt>
                <c:pt idx="185">
                  <c:v>0.8728568494371934</c:v>
                </c:pt>
                <c:pt idx="186">
                  <c:v>0.8707618877599738</c:v>
                </c:pt>
                <c:pt idx="187">
                  <c:v>0.8686431189572608</c:v>
                </c:pt>
                <c:pt idx="188">
                  <c:v>0.8665004867572441</c:v>
                </c:pt>
                <c:pt idx="189">
                  <c:v>0.8643339390536087</c:v>
                </c:pt>
                <c:pt idx="190">
                  <c:v>0.8621434279679556</c:v>
                </c:pt>
                <c:pt idx="191">
                  <c:v>0.8599289099112221</c:v>
                </c:pt>
                <c:pt idx="192">
                  <c:v>0.8576903456440519</c:v>
                </c:pt>
                <c:pt idx="193">
                  <c:v>0.8554277003360813</c:v>
                </c:pt>
                <c:pt idx="194">
                  <c:v>0.8531409436240949</c:v>
                </c:pt>
                <c:pt idx="195">
                  <c:v>0.850830049669007</c:v>
                </c:pt>
                <c:pt idx="196">
                  <c:v>0.8484949972116446</c:v>
                </c:pt>
                <c:pt idx="197">
                  <c:v>0.8461357696272532</c:v>
                </c:pt>
                <c:pt idx="198">
                  <c:v>0.8437523549787335</c:v>
                </c:pt>
                <c:pt idx="199">
                  <c:v>0.8413447460685309</c:v>
                </c:pt>
                <c:pt idx="200">
                  <c:v>0.8389129404891569</c:v>
                </c:pt>
                <c:pt idx="201">
                  <c:v>0.8364569406722953</c:v>
                </c:pt>
                <c:pt idx="202">
                  <c:v>0.833976753936458</c:v>
                </c:pt>
                <c:pt idx="203">
                  <c:v>0.8314723925331496</c:v>
                </c:pt>
                <c:pt idx="204">
                  <c:v>0.8289438736915056</c:v>
                </c:pt>
                <c:pt idx="205">
                  <c:v>0.8263912196613626</c:v>
                </c:pt>
                <c:pt idx="206">
                  <c:v>0.8238144577547291</c:v>
                </c:pt>
                <c:pt idx="207">
                  <c:v>0.8212136203856153</c:v>
                </c:pt>
                <c:pt idx="208">
                  <c:v>0.8185887451081896</c:v>
                </c:pt>
                <c:pt idx="209">
                  <c:v>0.8159398746532271</c:v>
                </c:pt>
                <c:pt idx="210">
                  <c:v>0.813267056962814</c:v>
                </c:pt>
                <c:pt idx="211">
                  <c:v>0.8105703452232743</c:v>
                </c:pt>
                <c:pt idx="212">
                  <c:v>0.8078497978962902</c:v>
                </c:pt>
                <c:pt idx="213">
                  <c:v>0.8051054787481778</c:v>
                </c:pt>
                <c:pt idx="214">
                  <c:v>0.8023374568772937</c:v>
                </c:pt>
                <c:pt idx="215">
                  <c:v>0.7995458067395363</c:v>
                </c:pt>
                <c:pt idx="216">
                  <c:v>0.7967306081719174</c:v>
                </c:pt>
                <c:pt idx="217">
                  <c:v>0.7938919464141726</c:v>
                </c:pt>
                <c:pt idx="218">
                  <c:v>0.791029912128384</c:v>
                </c:pt>
                <c:pt idx="219">
                  <c:v>0.7881446014165888</c:v>
                </c:pt>
                <c:pt idx="220">
                  <c:v>0.7852361158363483</c:v>
                </c:pt>
                <c:pt idx="221">
                  <c:v>0.7823045624142522</c:v>
                </c:pt>
                <c:pt idx="222">
                  <c:v>0.7793500536573356</c:v>
                </c:pt>
                <c:pt idx="223">
                  <c:v>0.7763727075623856</c:v>
                </c:pt>
                <c:pt idx="224">
                  <c:v>0.7733726476231167</c:v>
                </c:pt>
                <c:pt idx="225">
                  <c:v>0.7703500028351942</c:v>
                </c:pt>
                <c:pt idx="226">
                  <c:v>0.7673049076990873</c:v>
                </c:pt>
                <c:pt idx="227">
                  <c:v>0.7642375022207335</c:v>
                </c:pt>
                <c:pt idx="228">
                  <c:v>0.7611479319099977</c:v>
                </c:pt>
                <c:pt idx="229">
                  <c:v>0.7580363477769114</c:v>
                </c:pt>
                <c:pt idx="230">
                  <c:v>0.7549029063256748</c:v>
                </c:pt>
                <c:pt idx="231">
                  <c:v>0.7517477695464136</c:v>
                </c:pt>
                <c:pt idx="232">
                  <c:v>0.7485711049046739</c:v>
                </c:pt>
                <c:pt idx="233">
                  <c:v>0.7453730853286479</c:v>
                </c:pt>
                <c:pt idx="234">
                  <c:v>0.7421538891941191</c:v>
                </c:pt>
                <c:pt idx="235">
                  <c:v>0.7389137003071222</c:v>
                </c:pt>
                <c:pt idx="236">
                  <c:v>0.7356527078843061</c:v>
                </c:pt>
                <c:pt idx="237">
                  <c:v>0.7323711065310006</c:v>
                </c:pt>
                <c:pt idx="238">
                  <c:v>0.7290690962169778</c:v>
                </c:pt>
                <c:pt idx="239">
                  <c:v>0.7257468822499065</c:v>
                </c:pt>
                <c:pt idx="240">
                  <c:v>0.722404675246515</c:v>
                </c:pt>
                <c:pt idx="241">
                  <c:v>0.7190426911014154</c:v>
                </c:pt>
                <c:pt idx="242">
                  <c:v>0.7156611509536555</c:v>
                </c:pt>
                <c:pt idx="243">
                  <c:v>0.7122602811509525</c:v>
                </c:pt>
                <c:pt idx="244">
                  <c:v>0.7088403132116331</c:v>
                </c:pt>
                <c:pt idx="245">
                  <c:v>0.7054014837842812</c:v>
                </c:pt>
                <c:pt idx="246">
                  <c:v>0.7019440346051028</c:v>
                </c:pt>
                <c:pt idx="247">
                  <c:v>0.6984682124530129</c:v>
                </c:pt>
                <c:pt idx="248">
                  <c:v>0.6949742691024595</c:v>
                </c:pt>
                <c:pt idx="249">
                  <c:v>0.691462461273992</c:v>
                </c:pt>
                <c:pt idx="250">
                  <c:v>0.6879330505825882</c:v>
                </c:pt>
                <c:pt idx="251">
                  <c:v>0.6843863034837561</c:v>
                </c:pt>
                <c:pt idx="252">
                  <c:v>0.6808224912174228</c:v>
                </c:pt>
                <c:pt idx="253">
                  <c:v>0.6772418897496308</c:v>
                </c:pt>
                <c:pt idx="254">
                  <c:v>0.6736447797120584</c:v>
                </c:pt>
                <c:pt idx="255">
                  <c:v>0.6700314463393846</c:v>
                </c:pt>
                <c:pt idx="256">
                  <c:v>0.6664021794045205</c:v>
                </c:pt>
                <c:pt idx="257">
                  <c:v>0.6627572731517286</c:v>
                </c:pt>
                <c:pt idx="258">
                  <c:v>0.6590970262276554</c:v>
                </c:pt>
                <c:pt idx="259">
                  <c:v>0.6554217416103021</c:v>
                </c:pt>
                <c:pt idx="260">
                  <c:v>0.6517317265359602</c:v>
                </c:pt>
                <c:pt idx="261">
                  <c:v>0.6480272924241406</c:v>
                </c:pt>
                <c:pt idx="262">
                  <c:v>0.6443087548005244</c:v>
                </c:pt>
                <c:pt idx="263">
                  <c:v>0.6405764332179689</c:v>
                </c:pt>
                <c:pt idx="264">
                  <c:v>0.6368306511755966</c:v>
                </c:pt>
                <c:pt idx="265">
                  <c:v>0.6330717360360054</c:v>
                </c:pt>
                <c:pt idx="266">
                  <c:v>0.6293000189406308</c:v>
                </c:pt>
                <c:pt idx="267">
                  <c:v>0.6255158347232973</c:v>
                </c:pt>
                <c:pt idx="268">
                  <c:v>0.6217195218219965</c:v>
                </c:pt>
                <c:pt idx="269">
                  <c:v>0.6179114221889298</c:v>
                </c:pt>
                <c:pt idx="270">
                  <c:v>0.6140918811988544</c:v>
                </c:pt>
                <c:pt idx="271">
                  <c:v>0.6102612475557743</c:v>
                </c:pt>
                <c:pt idx="272">
                  <c:v>0.6064198731980164</c:v>
                </c:pt>
                <c:pt idx="273">
                  <c:v>0.6025681132017373</c:v>
                </c:pt>
                <c:pt idx="274">
                  <c:v>0.5987063256829006</c:v>
                </c:pt>
                <c:pt idx="275">
                  <c:v>0.5948348716977726</c:v>
                </c:pt>
                <c:pt idx="276">
                  <c:v>0.5909541151419826</c:v>
                </c:pt>
                <c:pt idx="277">
                  <c:v>0.5870644226481913</c:v>
                </c:pt>
                <c:pt idx="278">
                  <c:v>0.5831661634824189</c:v>
                </c:pt>
                <c:pt idx="279">
                  <c:v>0.5792597094390796</c:v>
                </c:pt>
                <c:pt idx="280">
                  <c:v>0.575345434734772</c:v>
                </c:pt>
                <c:pt idx="281">
                  <c:v>0.5714237159008771</c:v>
                </c:pt>
                <c:pt idx="282">
                  <c:v>0.5674949316750109</c:v>
                </c:pt>
                <c:pt idx="283">
                  <c:v>0.5635594628914053</c:v>
                </c:pt>
                <c:pt idx="284">
                  <c:v>0.559617692370215</c:v>
                </c:pt>
                <c:pt idx="285">
                  <c:v>0.5556700048058788</c:v>
                </c:pt>
                <c:pt idx="286">
                  <c:v>0.5517167866545334</c:v>
                </c:pt>
                <c:pt idx="287">
                  <c:v>0.5477584260205561</c:v>
                </c:pt>
                <c:pt idx="288">
                  <c:v>0.543795312542289</c:v>
                </c:pt>
                <c:pt idx="289">
                  <c:v>0.5398278372770013</c:v>
                </c:pt>
                <c:pt idx="290">
                  <c:v>0.5358563925851443</c:v>
                </c:pt>
                <c:pt idx="291">
                  <c:v>0.5318813720139597</c:v>
                </c:pt>
                <c:pt idx="292">
                  <c:v>0.5279031701804933</c:v>
                </c:pt>
                <c:pt idx="293">
                  <c:v>0.5239221826540791</c:v>
                </c:pt>
                <c:pt idx="294">
                  <c:v>0.5199388058383446</c:v>
                </c:pt>
                <c:pt idx="295">
                  <c:v>0.5159534368528029</c:v>
                </c:pt>
                <c:pt idx="296">
                  <c:v>0.5119664734140847</c:v>
                </c:pt>
                <c:pt idx="297">
                  <c:v>0.5079783137168742</c:v>
                </c:pt>
                <c:pt idx="298">
                  <c:v>0.5039893563146037</c:v>
                </c:pt>
                <c:pt idx="299">
                  <c:v>0.49999999999997224</c:v>
                </c:pt>
                <c:pt idx="300">
                  <c:v>0.4960106436853404</c:v>
                </c:pt>
                <c:pt idx="301">
                  <c:v>0.4920216862830702</c:v>
                </c:pt>
                <c:pt idx="302">
                  <c:v>0.4880335265858595</c:v>
                </c:pt>
                <c:pt idx="303">
                  <c:v>0.48404656314714134</c:v>
                </c:pt>
                <c:pt idx="304">
                  <c:v>0.48006119416159965</c:v>
                </c:pt>
                <c:pt idx="305">
                  <c:v>0.4760778173458653</c:v>
                </c:pt>
                <c:pt idx="306">
                  <c:v>0.472096829819451</c:v>
                </c:pt>
                <c:pt idx="307">
                  <c:v>0.4681186279859848</c:v>
                </c:pt>
                <c:pt idx="308">
                  <c:v>0.4641436074148002</c:v>
                </c:pt>
                <c:pt idx="309">
                  <c:v>0.46017216272294315</c:v>
                </c:pt>
                <c:pt idx="310">
                  <c:v>0.4562046874576555</c:v>
                </c:pt>
                <c:pt idx="311">
                  <c:v>0.45224157397938836</c:v>
                </c:pt>
                <c:pt idx="312">
                  <c:v>0.4482832133454111</c:v>
                </c:pt>
                <c:pt idx="313">
                  <c:v>0.4443299951940659</c:v>
                </c:pt>
                <c:pt idx="314">
                  <c:v>0.44038230762972985</c:v>
                </c:pt>
                <c:pt idx="315">
                  <c:v>0.4364405371085396</c:v>
                </c:pt>
                <c:pt idx="316">
                  <c:v>0.43250506832493407</c:v>
                </c:pt>
                <c:pt idx="317">
                  <c:v>0.4285762840990718</c:v>
                </c:pt>
                <c:pt idx="318">
                  <c:v>0.4246545652651771</c:v>
                </c:pt>
                <c:pt idx="319">
                  <c:v>0.4207402905608696</c:v>
                </c:pt>
                <c:pt idx="320">
                  <c:v>0.41683383651753037</c:v>
                </c:pt>
                <c:pt idx="321">
                  <c:v>0.4129355773517581</c:v>
                </c:pt>
                <c:pt idx="322">
                  <c:v>0.4090458848579669</c:v>
                </c:pt>
                <c:pt idx="323">
                  <c:v>0.405165128302177</c:v>
                </c:pt>
                <c:pt idx="324">
                  <c:v>0.4012936743170492</c:v>
                </c:pt>
                <c:pt idx="325">
                  <c:v>0.3974318867982086</c:v>
                </c:pt>
                <c:pt idx="326">
                  <c:v>0.39358012680192966</c:v>
                </c:pt>
                <c:pt idx="327">
                  <c:v>0.3897387524441721</c:v>
                </c:pt>
                <c:pt idx="328">
                  <c:v>0.385908118801092</c:v>
                </c:pt>
                <c:pt idx="329">
                  <c:v>0.3820885778110168</c:v>
                </c:pt>
                <c:pt idx="330">
                  <c:v>0.3782804781779503</c:v>
                </c:pt>
                <c:pt idx="331">
                  <c:v>0.3744841652766496</c:v>
                </c:pt>
                <c:pt idx="332">
                  <c:v>0.37069998105931623</c:v>
                </c:pt>
                <c:pt idx="333">
                  <c:v>0.36692826396394174</c:v>
                </c:pt>
                <c:pt idx="334">
                  <c:v>0.3631693488243509</c:v>
                </c:pt>
                <c:pt idx="335">
                  <c:v>0.35942356678197884</c:v>
                </c:pt>
                <c:pt idx="336">
                  <c:v>0.3556912451994234</c:v>
                </c:pt>
                <c:pt idx="337">
                  <c:v>0.35197270757580756</c:v>
                </c:pt>
                <c:pt idx="338">
                  <c:v>0.34826827346398803</c:v>
                </c:pt>
                <c:pt idx="339">
                  <c:v>0.3445782583896464</c:v>
                </c:pt>
                <c:pt idx="340">
                  <c:v>0.3409029737722933</c:v>
                </c:pt>
                <c:pt idx="341">
                  <c:v>0.3372427268482203</c:v>
                </c:pt>
                <c:pt idx="342">
                  <c:v>0.33359782059542853</c:v>
                </c:pt>
                <c:pt idx="343">
                  <c:v>0.32996855366056477</c:v>
                </c:pt>
                <c:pt idx="344">
                  <c:v>0.3263552202878911</c:v>
                </c:pt>
                <c:pt idx="345">
                  <c:v>0.322758110250319</c:v>
                </c:pt>
                <c:pt idx="346">
                  <c:v>0.31917750878252726</c:v>
                </c:pt>
                <c:pt idx="347">
                  <c:v>0.3156136965161941</c:v>
                </c:pt>
                <c:pt idx="348">
                  <c:v>0.31206694941736224</c:v>
                </c:pt>
                <c:pt idx="349">
                  <c:v>0.3085375387259587</c:v>
                </c:pt>
                <c:pt idx="350">
                  <c:v>0.3050257308974914</c:v>
                </c:pt>
                <c:pt idx="351">
                  <c:v>0.3015317875469383</c:v>
                </c:pt>
                <c:pt idx="352">
                  <c:v>0.2980559653948487</c:v>
                </c:pt>
                <c:pt idx="353">
                  <c:v>0.29459851621567035</c:v>
                </c:pt>
                <c:pt idx="354">
                  <c:v>0.29115968678831894</c:v>
                </c:pt>
                <c:pt idx="355">
                  <c:v>0.28773971884899974</c:v>
                </c:pt>
                <c:pt idx="356">
                  <c:v>0.284338849046297</c:v>
                </c:pt>
                <c:pt idx="357">
                  <c:v>0.2809573088985373</c:v>
                </c:pt>
                <c:pt idx="358">
                  <c:v>0.27759532475343807</c:v>
                </c:pt>
                <c:pt idx="359">
                  <c:v>0.2742531177500469</c:v>
                </c:pt>
                <c:pt idx="360">
                  <c:v>0.2709309037829791</c:v>
                </c:pt>
                <c:pt idx="361">
                  <c:v>0.2676288934689567</c:v>
                </c:pt>
                <c:pt idx="362">
                  <c:v>0.26434729211565133</c:v>
                </c:pt>
                <c:pt idx="363">
                  <c:v>0.2610862996928355</c:v>
                </c:pt>
                <c:pt idx="364">
                  <c:v>0.25784611080583886</c:v>
                </c:pt>
                <c:pt idx="365">
                  <c:v>0.2546269146713105</c:v>
                </c:pt>
                <c:pt idx="366">
                  <c:v>0.25142889509528454</c:v>
                </c:pt>
                <c:pt idx="367">
                  <c:v>0.24825223045354528</c:v>
                </c:pt>
                <c:pt idx="368">
                  <c:v>0.24509709367428434</c:v>
                </c:pt>
                <c:pt idx="369">
                  <c:v>0.24196365222304483</c:v>
                </c:pt>
                <c:pt idx="370">
                  <c:v>0.23885206808995885</c:v>
                </c:pt>
                <c:pt idx="371">
                  <c:v>0.23576249777922342</c:v>
                </c:pt>
                <c:pt idx="372">
                  <c:v>0.23269509230086982</c:v>
                </c:pt>
                <c:pt idx="373">
                  <c:v>0.2296499971647633</c:v>
                </c:pt>
                <c:pt idx="374">
                  <c:v>0.22662735237684117</c:v>
                </c:pt>
                <c:pt idx="375">
                  <c:v>0.2236272924375725</c:v>
                </c:pt>
                <c:pt idx="376">
                  <c:v>0.22064994634262303</c:v>
                </c:pt>
                <c:pt idx="377">
                  <c:v>0.21769543758570653</c:v>
                </c:pt>
                <c:pt idx="378">
                  <c:v>0.2147638841636108</c:v>
                </c:pt>
                <c:pt idx="379">
                  <c:v>0.21185539858337066</c:v>
                </c:pt>
                <c:pt idx="380">
                  <c:v>0.20897008787157567</c:v>
                </c:pt>
                <c:pt idx="381">
                  <c:v>0.20610805358578743</c:v>
                </c:pt>
                <c:pt idx="382">
                  <c:v>0.20326939182804293</c:v>
                </c:pt>
                <c:pt idx="383">
                  <c:v>0.20045419326042435</c:v>
                </c:pt>
                <c:pt idx="384">
                  <c:v>0.1976625431226673</c:v>
                </c:pt>
                <c:pt idx="385">
                  <c:v>0.19489452125178364</c:v>
                </c:pt>
                <c:pt idx="386">
                  <c:v>0.19215020210367162</c:v>
                </c:pt>
                <c:pt idx="387">
                  <c:v>0.18942965477668772</c:v>
                </c:pt>
                <c:pt idx="388">
                  <c:v>0.18673294303714838</c:v>
                </c:pt>
                <c:pt idx="389">
                  <c:v>0.18406012534673555</c:v>
                </c:pt>
                <c:pt idx="390">
                  <c:v>0.18141125489177345</c:v>
                </c:pt>
                <c:pt idx="391">
                  <c:v>0.17878637961434818</c:v>
                </c:pt>
                <c:pt idx="392">
                  <c:v>0.17618554224523453</c:v>
                </c:pt>
                <c:pt idx="393">
                  <c:v>0.1736087803386015</c:v>
                </c:pt>
                <c:pt idx="394">
                  <c:v>0.1710561263084589</c:v>
                </c:pt>
                <c:pt idx="395">
                  <c:v>0.16852760746681517</c:v>
                </c:pt>
                <c:pt idx="396">
                  <c:v>0.16602324606350716</c:v>
                </c:pt>
                <c:pt idx="397">
                  <c:v>0.1635430593276701</c:v>
                </c:pt>
                <c:pt idx="398">
                  <c:v>0.16108705951080893</c:v>
                </c:pt>
                <c:pt idx="399">
                  <c:v>0.1586552539314352</c:v>
                </c:pt>
                <c:pt idx="400">
                  <c:v>0.156247645021233</c:v>
                </c:pt>
                <c:pt idx="401">
                  <c:v>0.15386423037271357</c:v>
                </c:pt>
                <c:pt idx="402">
                  <c:v>0.15150500278832257</c:v>
                </c:pt>
                <c:pt idx="403">
                  <c:v>0.14916995033096048</c:v>
                </c:pt>
                <c:pt idx="404">
                  <c:v>0.14685905637587515</c:v>
                </c:pt>
                <c:pt idx="405">
                  <c:v>0.14457229966388918</c:v>
                </c:pt>
                <c:pt idx="406">
                  <c:v>0.14230965435591902</c:v>
                </c:pt>
                <c:pt idx="407">
                  <c:v>0.14007109008874896</c:v>
                </c:pt>
                <c:pt idx="408">
                  <c:v>0.13785657203201562</c:v>
                </c:pt>
                <c:pt idx="409">
                  <c:v>0.13566606094636302</c:v>
                </c:pt>
                <c:pt idx="410">
                  <c:v>0.1334995132427278</c:v>
                </c:pt>
                <c:pt idx="411">
                  <c:v>0.13135688104270937</c:v>
                </c:pt>
                <c:pt idx="412">
                  <c:v>0.1292381122399967</c:v>
                </c:pt>
                <c:pt idx="413">
                  <c:v>0.12714315056277947</c:v>
                </c:pt>
                <c:pt idx="414">
                  <c:v>0.1250719356371296</c:v>
                </c:pt>
                <c:pt idx="415">
                  <c:v>0.123024403051323</c:v>
                </c:pt>
                <c:pt idx="416">
                  <c:v>0.12100048442099809</c:v>
                </c:pt>
                <c:pt idx="417">
                  <c:v>0.11900010745518075</c:v>
                </c:pt>
                <c:pt idx="418">
                  <c:v>0.11702319602308908</c:v>
                </c:pt>
                <c:pt idx="419">
                  <c:v>0.11506967022168879</c:v>
                </c:pt>
                <c:pt idx="420">
                  <c:v>0.11313944644395801</c:v>
                </c:pt>
                <c:pt idx="421">
                  <c:v>0.11123243744781564</c:v>
                </c:pt>
                <c:pt idx="422">
                  <c:v>0.1093485524256732</c:v>
                </c:pt>
                <c:pt idx="423">
                  <c:v>0.1074876970745684</c:v>
                </c:pt>
                <c:pt idx="424">
                  <c:v>0.10564977366683692</c:v>
                </c:pt>
                <c:pt idx="425">
                  <c:v>0.10383468112128236</c:v>
                </c:pt>
                <c:pt idx="426">
                  <c:v>0.10204231507480133</c:v>
                </c:pt>
                <c:pt idx="427">
                  <c:v>0.10027256795442452</c:v>
                </c:pt>
                <c:pt idx="428">
                  <c:v>0.09852532904973044</c:v>
                </c:pt>
                <c:pt idx="429">
                  <c:v>0.0968004845855932</c:v>
                </c:pt>
                <c:pt idx="430">
                  <c:v>0.09509791779522214</c:v>
                </c:pt>
                <c:pt idx="431">
                  <c:v>0.09341750899345513</c:v>
                </c:pt>
                <c:pt idx="432">
                  <c:v>0.09175913565026439</c:v>
                </c:pt>
                <c:pt idx="433">
                  <c:v>0.09012267246443617</c:v>
                </c:pt>
                <c:pt idx="434">
                  <c:v>0.08850799143738597</c:v>
                </c:pt>
                <c:pt idx="435">
                  <c:v>0.08691496194706916</c:v>
                </c:pt>
                <c:pt idx="436">
                  <c:v>0.08534345082195138</c:v>
                </c:pt>
                <c:pt idx="437">
                  <c:v>0.08379332241499882</c:v>
                </c:pt>
                <c:pt idx="438">
                  <c:v>0.08226443867765376</c:v>
                </c:pt>
                <c:pt idx="439">
                  <c:v>0.08075665923375608</c:v>
                </c:pt>
                <c:pt idx="440">
                  <c:v>0.07926984145337757</c:v>
                </c:pt>
                <c:pt idx="441">
                  <c:v>0.07780384052653178</c:v>
                </c:pt>
                <c:pt idx="442">
                  <c:v>0.07635850953672474</c:v>
                </c:pt>
                <c:pt idx="443">
                  <c:v>0.07493369953431284</c:v>
                </c:pt>
                <c:pt idx="444">
                  <c:v>0.07352925960963441</c:v>
                </c:pt>
                <c:pt idx="445">
                  <c:v>0.07214503696588004</c:v>
                </c:pt>
                <c:pt idx="446">
                  <c:v>0.07078087699167201</c:v>
                </c:pt>
                <c:pt idx="447">
                  <c:v>0.06943662333331835</c:v>
                </c:pt>
                <c:pt idx="448">
                  <c:v>0.06811211796671224</c:v>
                </c:pt>
                <c:pt idx="449">
                  <c:v>0.0668072012688451</c:v>
                </c:pt>
                <c:pt idx="450">
                  <c:v>0.06552171208890367</c:v>
                </c:pt>
                <c:pt idx="451">
                  <c:v>0.06425548781892321</c:v>
                </c:pt>
                <c:pt idx="452">
                  <c:v>0.06300836446396607</c:v>
                </c:pt>
                <c:pt idx="453">
                  <c:v>0.061780176711799695</c:v>
                </c:pt>
                <c:pt idx="454">
                  <c:v>0.06057075800204703</c:v>
                </c:pt>
                <c:pt idx="455">
                  <c:v>0.05937994059478002</c:v>
                </c:pt>
                <c:pt idx="456">
                  <c:v>0.05820755563854019</c:v>
                </c:pt>
                <c:pt idx="457">
                  <c:v>0.05705343323774159</c:v>
                </c:pt>
                <c:pt idx="458">
                  <c:v>0.05591740251945698</c:v>
                </c:pt>
                <c:pt idx="459">
                  <c:v>0.05479929169954578</c:v>
                </c:pt>
                <c:pt idx="460">
                  <c:v>0.05369892814810773</c:v>
                </c:pt>
                <c:pt idx="461">
                  <c:v>0.05261613845424029</c:v>
                </c:pt>
                <c:pt idx="462">
                  <c:v>0.05155074849007768</c:v>
                </c:pt>
                <c:pt idx="463">
                  <c:v>0.05050258347409231</c:v>
                </c:pt>
                <c:pt idx="464">
                  <c:v>0.04947146803363678</c:v>
                </c:pt>
                <c:pt idx="465">
                  <c:v>0.048457226266711784</c:v>
                </c:pt>
                <c:pt idx="466">
                  <c:v>0.04745968180293647</c:v>
                </c:pt>
                <c:pt idx="467">
                  <c:v>0.046478657863709305</c:v>
                </c:pt>
                <c:pt idx="468">
                  <c:v>0.04551397732153928</c:v>
                </c:pt>
                <c:pt idx="469">
                  <c:v>0.04456546275853268</c:v>
                </c:pt>
                <c:pt idx="470">
                  <c:v>0.04363293652402167</c:v>
                </c:pt>
                <c:pt idx="471">
                  <c:v>0.04271622079131898</c:v>
                </c:pt>
                <c:pt idx="472">
                  <c:v>0.04181513761358513</c:v>
                </c:pt>
                <c:pt idx="473">
                  <c:v>0.04092950897879777</c:v>
                </c:pt>
                <c:pt idx="474">
                  <c:v>0.040059156863807566</c:v>
                </c:pt>
                <c:pt idx="475">
                  <c:v>0.03920390328747336</c:v>
                </c:pt>
                <c:pt idx="476">
                  <c:v>0.03836357036286209</c:v>
                </c:pt>
                <c:pt idx="477">
                  <c:v>0.03753798034850775</c:v>
                </c:pt>
                <c:pt idx="478">
                  <c:v>0.03672695569871742</c:v>
                </c:pt>
                <c:pt idx="479">
                  <c:v>0.03593031911291711</c:v>
                </c:pt>
                <c:pt idx="480">
                  <c:v>0.035147893584030254</c:v>
                </c:pt>
                <c:pt idx="481">
                  <c:v>0.034379502445881616</c:v>
                </c:pt>
                <c:pt idx="482">
                  <c:v>0.03362496941962012</c:v>
                </c:pt>
                <c:pt idx="483">
                  <c:v>0.03288411865915575</c:v>
                </c:pt>
                <c:pt idx="484">
                  <c:v>0.03215677479560575</c:v>
                </c:pt>
                <c:pt idx="485">
                  <c:v>0.03144276298074489</c:v>
                </c:pt>
                <c:pt idx="486">
                  <c:v>0.030741908929458273</c:v>
                </c:pt>
                <c:pt idx="487">
                  <c:v>0.030054038961192298</c:v>
                </c:pt>
                <c:pt idx="488">
                  <c:v>0.02937898004040207</c:v>
                </c:pt>
                <c:pt idx="489">
                  <c:v>0.028716559815994525</c:v>
                </c:pt>
                <c:pt idx="490">
                  <c:v>0.02806660665976546</c:v>
                </c:pt>
                <c:pt idx="491">
                  <c:v>0.027428949703829808</c:v>
                </c:pt>
                <c:pt idx="492">
                  <c:v>0.02680341887704807</c:v>
                </c:pt>
                <c:pt idx="493">
                  <c:v>0.02618984494044596</c:v>
                </c:pt>
                <c:pt idx="494">
                  <c:v>0.02558805952163201</c:v>
                </c:pt>
                <c:pt idx="495">
                  <c:v>0.024997895148214044</c:v>
                </c:pt>
                <c:pt idx="496">
                  <c:v>0.02441918528021625</c:v>
                </c:pt>
                <c:pt idx="497">
                  <c:v>0.02385176434150238</c:v>
                </c:pt>
                <c:pt idx="498">
                  <c:v>0.02329546775020519</c:v>
                </c:pt>
                <c:pt idx="499">
                  <c:v>0.02275013194817277</c:v>
                </c:pt>
                <c:pt idx="500">
                  <c:v>0.022215594429425112</c:v>
                </c:pt>
                <c:pt idx="501">
                  <c:v>0.021691693767640574</c:v>
                </c:pt>
                <c:pt idx="502">
                  <c:v>0.021178269642666114</c:v>
                </c:pt>
                <c:pt idx="503">
                  <c:v>0.02067516286606408</c:v>
                </c:pt>
                <c:pt idx="504">
                  <c:v>0.020182215405698534</c:v>
                </c:pt>
                <c:pt idx="505">
                  <c:v>0.01969927040937114</c:v>
                </c:pt>
                <c:pt idx="506">
                  <c:v>0.019226172227511662</c:v>
                </c:pt>
                <c:pt idx="507">
                  <c:v>0.018762766434932243</c:v>
                </c:pt>
                <c:pt idx="508">
                  <c:v>0.018308899851653515</c:v>
                </c:pt>
                <c:pt idx="509">
                  <c:v>0.017864420562811234</c:v>
                </c:pt>
                <c:pt idx="510">
                  <c:v>0.017429177937651974</c:v>
                </c:pt>
                <c:pt idx="511">
                  <c:v>0.017003022647627763</c:v>
                </c:pt>
                <c:pt idx="512">
                  <c:v>0.0165858066836001</c:v>
                </c:pt>
                <c:pt idx="513">
                  <c:v>0.016177383372161236</c:v>
                </c:pt>
                <c:pt idx="514">
                  <c:v>0.0157776073910858</c:v>
                </c:pt>
                <c:pt idx="515">
                  <c:v>0.015386334783920819</c:v>
                </c:pt>
                <c:pt idx="516">
                  <c:v>0.015003422973727698</c:v>
                </c:pt>
                <c:pt idx="517">
                  <c:v>0.01462873077598481</c:v>
                </c:pt>
                <c:pt idx="518">
                  <c:v>0.014262118410664493</c:v>
                </c:pt>
                <c:pt idx="519">
                  <c:v>0.013903447513494371</c:v>
                </c:pt>
                <c:pt idx="520">
                  <c:v>0.013552581146415776</c:v>
                </c:pt>
                <c:pt idx="521">
                  <c:v>0.013209383807252228</c:v>
                </c:pt>
                <c:pt idx="522">
                  <c:v>0.012873721438597996</c:v>
                </c:pt>
                <c:pt idx="523">
                  <c:v>0.012545461435942706</c:v>
                </c:pt>
              </c:numCache>
            </c:numRef>
          </c:yVal>
          <c:smooth val="1"/>
        </c:ser>
        <c:ser>
          <c:idx val="5"/>
          <c:order val="2"/>
          <c:tx>
            <c:v>EPI Intercept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Modelcurrent!$M$5:$M$405</c:f>
              <c:numCache>
                <c:ptCount val="401"/>
                <c:pt idx="0">
                  <c:v>0</c:v>
                </c:pt>
                <c:pt idx="1">
                  <c:v>0.09351719795623464</c:v>
                </c:pt>
                <c:pt idx="2">
                  <c:v>0.1870343959124693</c:v>
                </c:pt>
                <c:pt idx="3">
                  <c:v>0.28055159386870393</c:v>
                </c:pt>
                <c:pt idx="4">
                  <c:v>0.3740687918249386</c:v>
                </c:pt>
                <c:pt idx="5">
                  <c:v>0.4675859897811732</c:v>
                </c:pt>
                <c:pt idx="6">
                  <c:v>0.5611031877374079</c:v>
                </c:pt>
                <c:pt idx="7">
                  <c:v>0.6546203856936426</c:v>
                </c:pt>
                <c:pt idx="8">
                  <c:v>0.7481375836498771</c:v>
                </c:pt>
                <c:pt idx="9">
                  <c:v>0.8416547816061117</c:v>
                </c:pt>
                <c:pt idx="10">
                  <c:v>0.9351719795623463</c:v>
                </c:pt>
                <c:pt idx="11">
                  <c:v>1.028689177518581</c:v>
                </c:pt>
                <c:pt idx="12">
                  <c:v>1.1222063754748155</c:v>
                </c:pt>
                <c:pt idx="13">
                  <c:v>1.21572357343105</c:v>
                </c:pt>
                <c:pt idx="14">
                  <c:v>1.3092407713872847</c:v>
                </c:pt>
                <c:pt idx="15">
                  <c:v>1.4027579693435193</c:v>
                </c:pt>
                <c:pt idx="16">
                  <c:v>1.4962751672997538</c:v>
                </c:pt>
                <c:pt idx="17">
                  <c:v>1.5897923652559884</c:v>
                </c:pt>
                <c:pt idx="18">
                  <c:v>1.683309563212223</c:v>
                </c:pt>
                <c:pt idx="19">
                  <c:v>1.7768267611684576</c:v>
                </c:pt>
                <c:pt idx="20">
                  <c:v>1.8703439591246922</c:v>
                </c:pt>
                <c:pt idx="21">
                  <c:v>1.9638611570809268</c:v>
                </c:pt>
                <c:pt idx="22">
                  <c:v>2.0573783550371614</c:v>
                </c:pt>
                <c:pt idx="23">
                  <c:v>2.150895552993396</c:v>
                </c:pt>
                <c:pt idx="24">
                  <c:v>2.244412750949631</c:v>
                </c:pt>
                <c:pt idx="25">
                  <c:v>2.337929948905866</c:v>
                </c:pt>
                <c:pt idx="26">
                  <c:v>2.4314471468621006</c:v>
                </c:pt>
                <c:pt idx="27">
                  <c:v>2.5249643448183354</c:v>
                </c:pt>
                <c:pt idx="28">
                  <c:v>2.6184815427745702</c:v>
                </c:pt>
                <c:pt idx="29">
                  <c:v>2.711998740730805</c:v>
                </c:pt>
                <c:pt idx="30">
                  <c:v>2.80551593868704</c:v>
                </c:pt>
                <c:pt idx="31">
                  <c:v>2.8990331366432747</c:v>
                </c:pt>
                <c:pt idx="32">
                  <c:v>2.9925503345995095</c:v>
                </c:pt>
                <c:pt idx="33">
                  <c:v>3.0860675325557443</c:v>
                </c:pt>
                <c:pt idx="34">
                  <c:v>3.179584730511979</c:v>
                </c:pt>
                <c:pt idx="35">
                  <c:v>3.273101928468214</c:v>
                </c:pt>
                <c:pt idx="36">
                  <c:v>3.3666191264244487</c:v>
                </c:pt>
                <c:pt idx="37">
                  <c:v>3.4601363243806835</c:v>
                </c:pt>
                <c:pt idx="38">
                  <c:v>3.5536535223369183</c:v>
                </c:pt>
                <c:pt idx="39">
                  <c:v>3.647170720293153</c:v>
                </c:pt>
                <c:pt idx="40">
                  <c:v>3.740687918249388</c:v>
                </c:pt>
                <c:pt idx="41">
                  <c:v>3.8342051162056228</c:v>
                </c:pt>
                <c:pt idx="42">
                  <c:v>3.9277223141618576</c:v>
                </c:pt>
                <c:pt idx="43">
                  <c:v>4.021239512118092</c:v>
                </c:pt>
                <c:pt idx="44">
                  <c:v>4.114756710074327</c:v>
                </c:pt>
                <c:pt idx="45">
                  <c:v>4.208273908030562</c:v>
                </c:pt>
                <c:pt idx="46">
                  <c:v>4.301791105986797</c:v>
                </c:pt>
                <c:pt idx="47">
                  <c:v>4.395308303943032</c:v>
                </c:pt>
                <c:pt idx="48">
                  <c:v>4.488825501899266</c:v>
                </c:pt>
                <c:pt idx="49">
                  <c:v>4.582342699855501</c:v>
                </c:pt>
                <c:pt idx="50">
                  <c:v>4.675859897811736</c:v>
                </c:pt>
                <c:pt idx="51">
                  <c:v>4.769377095767971</c:v>
                </c:pt>
                <c:pt idx="52">
                  <c:v>4.862894293724206</c:v>
                </c:pt>
                <c:pt idx="53">
                  <c:v>4.9564114916804405</c:v>
                </c:pt>
                <c:pt idx="54">
                  <c:v>5.049928689636675</c:v>
                </c:pt>
                <c:pt idx="55">
                  <c:v>5.14344588759291</c:v>
                </c:pt>
                <c:pt idx="56">
                  <c:v>5.236963085549145</c:v>
                </c:pt>
                <c:pt idx="57">
                  <c:v>5.33048028350538</c:v>
                </c:pt>
                <c:pt idx="58">
                  <c:v>5.4239974814616145</c:v>
                </c:pt>
                <c:pt idx="59">
                  <c:v>5.517514679417849</c:v>
                </c:pt>
                <c:pt idx="60">
                  <c:v>5.611031877374084</c:v>
                </c:pt>
                <c:pt idx="61">
                  <c:v>5.704549075330319</c:v>
                </c:pt>
                <c:pt idx="62">
                  <c:v>5.798066273286554</c:v>
                </c:pt>
                <c:pt idx="63">
                  <c:v>5.891583471242789</c:v>
                </c:pt>
                <c:pt idx="64">
                  <c:v>5.985100669199023</c:v>
                </c:pt>
                <c:pt idx="65">
                  <c:v>6.078617867155258</c:v>
                </c:pt>
                <c:pt idx="66">
                  <c:v>6.172135065111493</c:v>
                </c:pt>
                <c:pt idx="67">
                  <c:v>6.265652263067728</c:v>
                </c:pt>
                <c:pt idx="68">
                  <c:v>6.359169461023963</c:v>
                </c:pt>
                <c:pt idx="69">
                  <c:v>6.452686658980197</c:v>
                </c:pt>
                <c:pt idx="70">
                  <c:v>6.546203856936432</c:v>
                </c:pt>
                <c:pt idx="71">
                  <c:v>6.639721054892667</c:v>
                </c:pt>
                <c:pt idx="72">
                  <c:v>6.733238252848902</c:v>
                </c:pt>
                <c:pt idx="73">
                  <c:v>6.826755450805137</c:v>
                </c:pt>
                <c:pt idx="74">
                  <c:v>6.9202726487613715</c:v>
                </c:pt>
                <c:pt idx="75">
                  <c:v>7.013789846717606</c:v>
                </c:pt>
                <c:pt idx="76">
                  <c:v>7.107307044673841</c:v>
                </c:pt>
                <c:pt idx="77">
                  <c:v>7.200824242630076</c:v>
                </c:pt>
                <c:pt idx="78">
                  <c:v>7.294341440586311</c:v>
                </c:pt>
                <c:pt idx="79">
                  <c:v>7.3878586385425455</c:v>
                </c:pt>
                <c:pt idx="80">
                  <c:v>7.48137583649878</c:v>
                </c:pt>
                <c:pt idx="81">
                  <c:v>7.574893034455015</c:v>
                </c:pt>
                <c:pt idx="82">
                  <c:v>7.66841023241125</c:v>
                </c:pt>
                <c:pt idx="83">
                  <c:v>7.761927430367485</c:v>
                </c:pt>
                <c:pt idx="84">
                  <c:v>7.85544462832372</c:v>
                </c:pt>
                <c:pt idx="85">
                  <c:v>7.948961826279954</c:v>
                </c:pt>
                <c:pt idx="86">
                  <c:v>8.042479024236188</c:v>
                </c:pt>
                <c:pt idx="87">
                  <c:v>8.135996222192423</c:v>
                </c:pt>
                <c:pt idx="88">
                  <c:v>8.229513420148658</c:v>
                </c:pt>
                <c:pt idx="89">
                  <c:v>8.323030618104893</c:v>
                </c:pt>
                <c:pt idx="90">
                  <c:v>8.416547816061128</c:v>
                </c:pt>
                <c:pt idx="91">
                  <c:v>8.510065014017362</c:v>
                </c:pt>
                <c:pt idx="92">
                  <c:v>8.603582211973597</c:v>
                </c:pt>
                <c:pt idx="93">
                  <c:v>8.697099409929832</c:v>
                </c:pt>
                <c:pt idx="94">
                  <c:v>8.790616607886067</c:v>
                </c:pt>
                <c:pt idx="95">
                  <c:v>8.884133805842302</c:v>
                </c:pt>
                <c:pt idx="96">
                  <c:v>8.977651003798536</c:v>
                </c:pt>
                <c:pt idx="97">
                  <c:v>9.071168201754771</c:v>
                </c:pt>
                <c:pt idx="98">
                  <c:v>9.164685399711006</c:v>
                </c:pt>
                <c:pt idx="99">
                  <c:v>9.25820259766724</c:v>
                </c:pt>
                <c:pt idx="100">
                  <c:v>9.351719795623476</c:v>
                </c:pt>
                <c:pt idx="101">
                  <c:v>9.44523699357971</c:v>
                </c:pt>
                <c:pt idx="102">
                  <c:v>9.538754191535945</c:v>
                </c:pt>
                <c:pt idx="103">
                  <c:v>9.63227138949218</c:v>
                </c:pt>
                <c:pt idx="104">
                  <c:v>9.725788587448415</c:v>
                </c:pt>
                <c:pt idx="105">
                  <c:v>9.81930578540465</c:v>
                </c:pt>
                <c:pt idx="106">
                  <c:v>9.912822983360885</c:v>
                </c:pt>
                <c:pt idx="107">
                  <c:v>10.00634018131712</c:v>
                </c:pt>
                <c:pt idx="108">
                  <c:v>10.099857379273354</c:v>
                </c:pt>
                <c:pt idx="109">
                  <c:v>10.193374577229589</c:v>
                </c:pt>
                <c:pt idx="110">
                  <c:v>10.286891775185824</c:v>
                </c:pt>
                <c:pt idx="111">
                  <c:v>10.380408973142059</c:v>
                </c:pt>
                <c:pt idx="112">
                  <c:v>10.473926171098293</c:v>
                </c:pt>
                <c:pt idx="113">
                  <c:v>10.567443369054528</c:v>
                </c:pt>
                <c:pt idx="114">
                  <c:v>10.660960567010763</c:v>
                </c:pt>
                <c:pt idx="115">
                  <c:v>10.754477764966998</c:v>
                </c:pt>
                <c:pt idx="116">
                  <c:v>10.847994962923233</c:v>
                </c:pt>
                <c:pt idx="117">
                  <c:v>10.941512160879467</c:v>
                </c:pt>
                <c:pt idx="118">
                  <c:v>11.035029358835702</c:v>
                </c:pt>
                <c:pt idx="119">
                  <c:v>11.128546556791937</c:v>
                </c:pt>
                <c:pt idx="120">
                  <c:v>11.222063754748172</c:v>
                </c:pt>
                <c:pt idx="121">
                  <c:v>11.315580952704407</c:v>
                </c:pt>
                <c:pt idx="122">
                  <c:v>11.409098150660641</c:v>
                </c:pt>
                <c:pt idx="123">
                  <c:v>11.502615348616876</c:v>
                </c:pt>
                <c:pt idx="124">
                  <c:v>11.596132546573111</c:v>
                </c:pt>
                <c:pt idx="125">
                  <c:v>11.689649744529346</c:v>
                </c:pt>
                <c:pt idx="126">
                  <c:v>11.78316694248558</c:v>
                </c:pt>
                <c:pt idx="127">
                  <c:v>11.876684140441816</c:v>
                </c:pt>
                <c:pt idx="128">
                  <c:v>11.97020133839805</c:v>
                </c:pt>
                <c:pt idx="129">
                  <c:v>12.063718536354285</c:v>
                </c:pt>
                <c:pt idx="130">
                  <c:v>12.15723573431052</c:v>
                </c:pt>
                <c:pt idx="131">
                  <c:v>12.250752932266755</c:v>
                </c:pt>
                <c:pt idx="132">
                  <c:v>12.34427013022299</c:v>
                </c:pt>
                <c:pt idx="133">
                  <c:v>12.437787328179224</c:v>
                </c:pt>
                <c:pt idx="134">
                  <c:v>12.53130452613546</c:v>
                </c:pt>
                <c:pt idx="135">
                  <c:v>12.624821724091694</c:v>
                </c:pt>
                <c:pt idx="136">
                  <c:v>12.718338922047929</c:v>
                </c:pt>
                <c:pt idx="137">
                  <c:v>12.811856120004164</c:v>
                </c:pt>
                <c:pt idx="138">
                  <c:v>12.905373317960398</c:v>
                </c:pt>
                <c:pt idx="139">
                  <c:v>12.998890515916633</c:v>
                </c:pt>
                <c:pt idx="140">
                  <c:v>13.092407713872868</c:v>
                </c:pt>
                <c:pt idx="141">
                  <c:v>13.185924911829103</c:v>
                </c:pt>
                <c:pt idx="142">
                  <c:v>13.279442109785338</c:v>
                </c:pt>
                <c:pt idx="143">
                  <c:v>13.372959307741572</c:v>
                </c:pt>
                <c:pt idx="144">
                  <c:v>13.466476505697807</c:v>
                </c:pt>
                <c:pt idx="145">
                  <c:v>13.559993703654042</c:v>
                </c:pt>
                <c:pt idx="146">
                  <c:v>13.653510901610277</c:v>
                </c:pt>
                <c:pt idx="147">
                  <c:v>13.747028099566512</c:v>
                </c:pt>
                <c:pt idx="148">
                  <c:v>13.840545297522747</c:v>
                </c:pt>
                <c:pt idx="149">
                  <c:v>13.934062495478981</c:v>
                </c:pt>
                <c:pt idx="150">
                  <c:v>14.027579693435216</c:v>
                </c:pt>
                <c:pt idx="151">
                  <c:v>14.121096891391451</c:v>
                </c:pt>
                <c:pt idx="152">
                  <c:v>14.214614089347686</c:v>
                </c:pt>
                <c:pt idx="153">
                  <c:v>14.30813128730392</c:v>
                </c:pt>
                <c:pt idx="154">
                  <c:v>14.401648485260155</c:v>
                </c:pt>
                <c:pt idx="155">
                  <c:v>14.49516568321639</c:v>
                </c:pt>
                <c:pt idx="156">
                  <c:v>14.588682881172625</c:v>
                </c:pt>
                <c:pt idx="157">
                  <c:v>14.68220007912886</c:v>
                </c:pt>
                <c:pt idx="158">
                  <c:v>14.775717277085095</c:v>
                </c:pt>
                <c:pt idx="159">
                  <c:v>14.86923447504133</c:v>
                </c:pt>
                <c:pt idx="160">
                  <c:v>14.962751672997564</c:v>
                </c:pt>
                <c:pt idx="161">
                  <c:v>15.056268870953799</c:v>
                </c:pt>
                <c:pt idx="162">
                  <c:v>15.149786068910034</c:v>
                </c:pt>
                <c:pt idx="163">
                  <c:v>15.243303266866269</c:v>
                </c:pt>
                <c:pt idx="164">
                  <c:v>15.336820464822503</c:v>
                </c:pt>
                <c:pt idx="165">
                  <c:v>15.430337662778738</c:v>
                </c:pt>
                <c:pt idx="166">
                  <c:v>15.523854860734973</c:v>
                </c:pt>
                <c:pt idx="167">
                  <c:v>15.617372058691208</c:v>
                </c:pt>
                <c:pt idx="168">
                  <c:v>15.710889256647443</c:v>
                </c:pt>
                <c:pt idx="169">
                  <c:v>15.804406454603678</c:v>
                </c:pt>
                <c:pt idx="170">
                  <c:v>15.897923652559912</c:v>
                </c:pt>
                <c:pt idx="171">
                  <c:v>15.991440850516147</c:v>
                </c:pt>
                <c:pt idx="172">
                  <c:v>16.08495804847238</c:v>
                </c:pt>
                <c:pt idx="173">
                  <c:v>16.178475246428615</c:v>
                </c:pt>
                <c:pt idx="174">
                  <c:v>16.27199244438485</c:v>
                </c:pt>
                <c:pt idx="175">
                  <c:v>16.365509642341085</c:v>
                </c:pt>
                <c:pt idx="176">
                  <c:v>16.45902684029732</c:v>
                </c:pt>
                <c:pt idx="177">
                  <c:v>16.552544038253554</c:v>
                </c:pt>
                <c:pt idx="178">
                  <c:v>16.64606123620979</c:v>
                </c:pt>
                <c:pt idx="179">
                  <c:v>16.739578434166024</c:v>
                </c:pt>
                <c:pt idx="180">
                  <c:v>16.83309563212226</c:v>
                </c:pt>
                <c:pt idx="181">
                  <c:v>16.926612830078493</c:v>
                </c:pt>
                <c:pt idx="182">
                  <c:v>17.02013002803473</c:v>
                </c:pt>
                <c:pt idx="183">
                  <c:v>17.113647225990963</c:v>
                </c:pt>
                <c:pt idx="184">
                  <c:v>17.207164423947198</c:v>
                </c:pt>
                <c:pt idx="185">
                  <c:v>17.300681621903433</c:v>
                </c:pt>
                <c:pt idx="186">
                  <c:v>17.394198819859668</c:v>
                </c:pt>
                <c:pt idx="187">
                  <c:v>17.487716017815902</c:v>
                </c:pt>
                <c:pt idx="188">
                  <c:v>17.581233215772137</c:v>
                </c:pt>
                <c:pt idx="189">
                  <c:v>17.674750413728372</c:v>
                </c:pt>
                <c:pt idx="190">
                  <c:v>17.768267611684607</c:v>
                </c:pt>
                <c:pt idx="191">
                  <c:v>17.86178480964084</c:v>
                </c:pt>
                <c:pt idx="192">
                  <c:v>17.955302007597076</c:v>
                </c:pt>
                <c:pt idx="193">
                  <c:v>18.04881920555331</c:v>
                </c:pt>
                <c:pt idx="194">
                  <c:v>18.142336403509546</c:v>
                </c:pt>
                <c:pt idx="195">
                  <c:v>18.23585360146578</c:v>
                </c:pt>
                <c:pt idx="196">
                  <c:v>18.329370799422016</c:v>
                </c:pt>
                <c:pt idx="197">
                  <c:v>18.42288799737825</c:v>
                </c:pt>
                <c:pt idx="198">
                  <c:v>18.516405195334485</c:v>
                </c:pt>
                <c:pt idx="199">
                  <c:v>18.60992239329072</c:v>
                </c:pt>
                <c:pt idx="200">
                  <c:v>18.703439591246955</c:v>
                </c:pt>
                <c:pt idx="201">
                  <c:v>18.79695678920319</c:v>
                </c:pt>
                <c:pt idx="202">
                  <c:v>18.890473987159424</c:v>
                </c:pt>
                <c:pt idx="203">
                  <c:v>18.98399118511566</c:v>
                </c:pt>
                <c:pt idx="204">
                  <c:v>19.077508383071894</c:v>
                </c:pt>
                <c:pt idx="205">
                  <c:v>19.17102558102813</c:v>
                </c:pt>
                <c:pt idx="206">
                  <c:v>19.264542778984364</c:v>
                </c:pt>
                <c:pt idx="207">
                  <c:v>19.3580599769406</c:v>
                </c:pt>
                <c:pt idx="208">
                  <c:v>19.451577174896833</c:v>
                </c:pt>
                <c:pt idx="209">
                  <c:v>19.545094372853068</c:v>
                </c:pt>
                <c:pt idx="210">
                  <c:v>19.638611570809303</c:v>
                </c:pt>
                <c:pt idx="211">
                  <c:v>19.732128768765538</c:v>
                </c:pt>
                <c:pt idx="212">
                  <c:v>19.825645966721773</c:v>
                </c:pt>
                <c:pt idx="213">
                  <c:v>19.919163164678007</c:v>
                </c:pt>
                <c:pt idx="214">
                  <c:v>20.012680362634242</c:v>
                </c:pt>
                <c:pt idx="215">
                  <c:v>20.106197560590477</c:v>
                </c:pt>
                <c:pt idx="216">
                  <c:v>20.199714758546712</c:v>
                </c:pt>
                <c:pt idx="217">
                  <c:v>20.293231956502947</c:v>
                </c:pt>
                <c:pt idx="218">
                  <c:v>20.38674915445918</c:v>
                </c:pt>
                <c:pt idx="219">
                  <c:v>20.480266352415416</c:v>
                </c:pt>
                <c:pt idx="220">
                  <c:v>20.57378355037165</c:v>
                </c:pt>
                <c:pt idx="221">
                  <c:v>20.667300748327886</c:v>
                </c:pt>
                <c:pt idx="222">
                  <c:v>20.76081794628412</c:v>
                </c:pt>
                <c:pt idx="223">
                  <c:v>20.854335144240356</c:v>
                </c:pt>
                <c:pt idx="224">
                  <c:v>20.94785234219659</c:v>
                </c:pt>
                <c:pt idx="225">
                  <c:v>21.041369540152825</c:v>
                </c:pt>
                <c:pt idx="226">
                  <c:v>21.13488673810906</c:v>
                </c:pt>
                <c:pt idx="227">
                  <c:v>21.228403936065295</c:v>
                </c:pt>
                <c:pt idx="228">
                  <c:v>21.32192113402153</c:v>
                </c:pt>
                <c:pt idx="229">
                  <c:v>21.415438331977764</c:v>
                </c:pt>
                <c:pt idx="230">
                  <c:v>21.508955529934</c:v>
                </c:pt>
                <c:pt idx="231">
                  <c:v>21.602472727890234</c:v>
                </c:pt>
                <c:pt idx="232">
                  <c:v>21.69598992584647</c:v>
                </c:pt>
                <c:pt idx="233">
                  <c:v>21.789507123802704</c:v>
                </c:pt>
                <c:pt idx="234">
                  <c:v>21.88302432175894</c:v>
                </c:pt>
                <c:pt idx="235">
                  <c:v>21.976541519715173</c:v>
                </c:pt>
                <c:pt idx="236">
                  <c:v>22.070058717671408</c:v>
                </c:pt>
                <c:pt idx="237">
                  <c:v>22.163575915627643</c:v>
                </c:pt>
                <c:pt idx="238">
                  <c:v>22.257093113583878</c:v>
                </c:pt>
                <c:pt idx="239">
                  <c:v>22.350610311540112</c:v>
                </c:pt>
                <c:pt idx="240">
                  <c:v>22.444127509496347</c:v>
                </c:pt>
                <c:pt idx="241">
                  <c:v>22.537644707452582</c:v>
                </c:pt>
                <c:pt idx="242">
                  <c:v>22.631161905408817</c:v>
                </c:pt>
                <c:pt idx="243">
                  <c:v>22.72467910336505</c:v>
                </c:pt>
                <c:pt idx="244">
                  <c:v>22.818196301321287</c:v>
                </c:pt>
                <c:pt idx="245">
                  <c:v>22.91171349927752</c:v>
                </c:pt>
                <c:pt idx="246">
                  <c:v>23.005230697233756</c:v>
                </c:pt>
                <c:pt idx="247">
                  <c:v>23.09874789518999</c:v>
                </c:pt>
                <c:pt idx="248">
                  <c:v>23.192265093146226</c:v>
                </c:pt>
                <c:pt idx="249">
                  <c:v>23.28578229110246</c:v>
                </c:pt>
                <c:pt idx="250">
                  <c:v>23.379299489058695</c:v>
                </c:pt>
                <c:pt idx="251">
                  <c:v>23.47281668701493</c:v>
                </c:pt>
                <c:pt idx="252">
                  <c:v>23.566333884971165</c:v>
                </c:pt>
                <c:pt idx="253">
                  <c:v>23.6598510829274</c:v>
                </c:pt>
                <c:pt idx="254">
                  <c:v>23.753368280883635</c:v>
                </c:pt>
                <c:pt idx="255">
                  <c:v>23.84688547883987</c:v>
                </c:pt>
                <c:pt idx="256">
                  <c:v>23.940402676796104</c:v>
                </c:pt>
                <c:pt idx="257">
                  <c:v>24.03391987475234</c:v>
                </c:pt>
                <c:pt idx="258">
                  <c:v>24.127437072708574</c:v>
                </c:pt>
                <c:pt idx="259">
                  <c:v>24.22095427066481</c:v>
                </c:pt>
                <c:pt idx="260">
                  <c:v>24.314471468621043</c:v>
                </c:pt>
                <c:pt idx="261">
                  <c:v>24.40798866657728</c:v>
                </c:pt>
                <c:pt idx="262">
                  <c:v>24.501505864533513</c:v>
                </c:pt>
                <c:pt idx="263">
                  <c:v>24.595023062489748</c:v>
                </c:pt>
                <c:pt idx="264">
                  <c:v>24.688540260445983</c:v>
                </c:pt>
                <c:pt idx="265">
                  <c:v>24.782057458402218</c:v>
                </c:pt>
                <c:pt idx="266">
                  <c:v>24.875574656358452</c:v>
                </c:pt>
                <c:pt idx="267">
                  <c:v>24.969091854314687</c:v>
                </c:pt>
                <c:pt idx="268">
                  <c:v>25.062609052270922</c:v>
                </c:pt>
                <c:pt idx="269">
                  <c:v>25.156126250227157</c:v>
                </c:pt>
                <c:pt idx="270">
                  <c:v>25.24964344818339</c:v>
                </c:pt>
                <c:pt idx="271">
                  <c:v>25.343160646139626</c:v>
                </c:pt>
                <c:pt idx="272">
                  <c:v>25.43667784409586</c:v>
                </c:pt>
                <c:pt idx="273">
                  <c:v>25.530195042052096</c:v>
                </c:pt>
                <c:pt idx="274">
                  <c:v>25.62371224000833</c:v>
                </c:pt>
                <c:pt idx="275">
                  <c:v>25.717229437964566</c:v>
                </c:pt>
                <c:pt idx="276">
                  <c:v>25.8107466359208</c:v>
                </c:pt>
                <c:pt idx="277">
                  <c:v>25.904263833877035</c:v>
                </c:pt>
                <c:pt idx="278">
                  <c:v>25.99778103183327</c:v>
                </c:pt>
                <c:pt idx="279">
                  <c:v>26.091298229789505</c:v>
                </c:pt>
                <c:pt idx="280">
                  <c:v>26.18481542774574</c:v>
                </c:pt>
                <c:pt idx="281">
                  <c:v>26.278332625701974</c:v>
                </c:pt>
                <c:pt idx="282">
                  <c:v>26.37184982365821</c:v>
                </c:pt>
                <c:pt idx="283">
                  <c:v>26.465367021614444</c:v>
                </c:pt>
                <c:pt idx="284">
                  <c:v>26.55888421957068</c:v>
                </c:pt>
                <c:pt idx="285">
                  <c:v>26.652401417526914</c:v>
                </c:pt>
                <c:pt idx="286">
                  <c:v>26.74591861548315</c:v>
                </c:pt>
                <c:pt idx="287">
                  <c:v>26.839435813439383</c:v>
                </c:pt>
                <c:pt idx="288">
                  <c:v>26.932953011395618</c:v>
                </c:pt>
                <c:pt idx="289">
                  <c:v>27.026470209351853</c:v>
                </c:pt>
                <c:pt idx="290">
                  <c:v>27.119987407308088</c:v>
                </c:pt>
                <c:pt idx="291">
                  <c:v>27.213504605264323</c:v>
                </c:pt>
                <c:pt idx="292">
                  <c:v>27.307021803220557</c:v>
                </c:pt>
                <c:pt idx="293">
                  <c:v>27.400539001176792</c:v>
                </c:pt>
                <c:pt idx="294">
                  <c:v>27.494056199133027</c:v>
                </c:pt>
                <c:pt idx="295">
                  <c:v>27.587573397089262</c:v>
                </c:pt>
                <c:pt idx="296">
                  <c:v>27.681090595045497</c:v>
                </c:pt>
                <c:pt idx="297">
                  <c:v>27.77460779300173</c:v>
                </c:pt>
                <c:pt idx="298">
                  <c:v>27.868124990957966</c:v>
                </c:pt>
                <c:pt idx="299">
                  <c:v>27.9616421889142</c:v>
                </c:pt>
                <c:pt idx="300">
                  <c:v>28.055159386870436</c:v>
                </c:pt>
                <c:pt idx="301">
                  <c:v>28.14867658482667</c:v>
                </c:pt>
                <c:pt idx="302">
                  <c:v>28.242193782782905</c:v>
                </c:pt>
                <c:pt idx="303">
                  <c:v>28.33571098073914</c:v>
                </c:pt>
                <c:pt idx="304">
                  <c:v>28.429228178695375</c:v>
                </c:pt>
                <c:pt idx="305">
                  <c:v>28.52274537665161</c:v>
                </c:pt>
                <c:pt idx="306">
                  <c:v>28.616262574607845</c:v>
                </c:pt>
                <c:pt idx="307">
                  <c:v>28.70977977256408</c:v>
                </c:pt>
                <c:pt idx="308">
                  <c:v>28.803296970520314</c:v>
                </c:pt>
                <c:pt idx="309">
                  <c:v>28.89681416847655</c:v>
                </c:pt>
                <c:pt idx="310">
                  <c:v>28.990331366432784</c:v>
                </c:pt>
                <c:pt idx="311">
                  <c:v>29.08384856438902</c:v>
                </c:pt>
                <c:pt idx="312">
                  <c:v>29.177365762345254</c:v>
                </c:pt>
                <c:pt idx="313">
                  <c:v>29.27088296030149</c:v>
                </c:pt>
                <c:pt idx="314">
                  <c:v>29.364400158257723</c:v>
                </c:pt>
                <c:pt idx="315">
                  <c:v>29.457917356213958</c:v>
                </c:pt>
                <c:pt idx="316">
                  <c:v>29.551434554170193</c:v>
                </c:pt>
                <c:pt idx="317">
                  <c:v>29.644951752126428</c:v>
                </c:pt>
                <c:pt idx="318">
                  <c:v>29.738468950082662</c:v>
                </c:pt>
                <c:pt idx="319">
                  <c:v>29.831986148038897</c:v>
                </c:pt>
                <c:pt idx="320">
                  <c:v>29.925503345995132</c:v>
                </c:pt>
                <c:pt idx="321">
                  <c:v>30.019020543951367</c:v>
                </c:pt>
                <c:pt idx="322">
                  <c:v>30.1125377419076</c:v>
                </c:pt>
                <c:pt idx="323">
                  <c:v>30.206054939863836</c:v>
                </c:pt>
                <c:pt idx="324">
                  <c:v>30.29957213782007</c:v>
                </c:pt>
                <c:pt idx="325">
                  <c:v>30.393089335776306</c:v>
                </c:pt>
                <c:pt idx="326">
                  <c:v>30.48660653373254</c:v>
                </c:pt>
                <c:pt idx="327">
                  <c:v>30.580123731688776</c:v>
                </c:pt>
                <c:pt idx="328">
                  <c:v>30.67364092964501</c:v>
                </c:pt>
                <c:pt idx="329">
                  <c:v>30.767158127601245</c:v>
                </c:pt>
                <c:pt idx="330">
                  <c:v>30.86067532555748</c:v>
                </c:pt>
                <c:pt idx="331">
                  <c:v>30.954192523513715</c:v>
                </c:pt>
                <c:pt idx="332">
                  <c:v>31.04770972146995</c:v>
                </c:pt>
                <c:pt idx="333">
                  <c:v>31.141226919426185</c:v>
                </c:pt>
                <c:pt idx="334">
                  <c:v>31.23474411738242</c:v>
                </c:pt>
                <c:pt idx="335">
                  <c:v>31.328261315338654</c:v>
                </c:pt>
                <c:pt idx="336">
                  <c:v>31.42177851329489</c:v>
                </c:pt>
                <c:pt idx="337">
                  <c:v>31.515295711251124</c:v>
                </c:pt>
                <c:pt idx="338">
                  <c:v>31.60881290920736</c:v>
                </c:pt>
                <c:pt idx="339">
                  <c:v>31.702330107163593</c:v>
                </c:pt>
                <c:pt idx="340">
                  <c:v>31.79584730511983</c:v>
                </c:pt>
                <c:pt idx="341">
                  <c:v>31.889364503076063</c:v>
                </c:pt>
                <c:pt idx="342">
                  <c:v>31.982881701032298</c:v>
                </c:pt>
                <c:pt idx="343">
                  <c:v>32.07639889898853</c:v>
                </c:pt>
                <c:pt idx="344">
                  <c:v>32.16991609694476</c:v>
                </c:pt>
                <c:pt idx="345">
                  <c:v>32.26343329490099</c:v>
                </c:pt>
                <c:pt idx="346">
                  <c:v>32.35695049285722</c:v>
                </c:pt>
                <c:pt idx="347">
                  <c:v>32.450467690813454</c:v>
                </c:pt>
                <c:pt idx="348">
                  <c:v>32.543984888769685</c:v>
                </c:pt>
                <c:pt idx="349">
                  <c:v>32.63750208672592</c:v>
                </c:pt>
                <c:pt idx="350">
                  <c:v>32.73101928468215</c:v>
                </c:pt>
                <c:pt idx="351">
                  <c:v>32.82453648263838</c:v>
                </c:pt>
                <c:pt idx="352">
                  <c:v>32.91805368059461</c:v>
                </c:pt>
                <c:pt idx="353">
                  <c:v>33.01157087855084</c:v>
                </c:pt>
                <c:pt idx="354">
                  <c:v>33.10508807650707</c:v>
                </c:pt>
                <c:pt idx="355">
                  <c:v>33.198605274463304</c:v>
                </c:pt>
                <c:pt idx="356">
                  <c:v>33.292122472419535</c:v>
                </c:pt>
                <c:pt idx="357">
                  <c:v>33.38563967037577</c:v>
                </c:pt>
                <c:pt idx="358">
                  <c:v>33.479156868332</c:v>
                </c:pt>
                <c:pt idx="359">
                  <c:v>33.57267406628823</c:v>
                </c:pt>
                <c:pt idx="360">
                  <c:v>33.66619126424446</c:v>
                </c:pt>
                <c:pt idx="361">
                  <c:v>33.75970846220069</c:v>
                </c:pt>
                <c:pt idx="362">
                  <c:v>33.85322566015692</c:v>
                </c:pt>
                <c:pt idx="363">
                  <c:v>33.946742858113154</c:v>
                </c:pt>
                <c:pt idx="364">
                  <c:v>34.040260056069386</c:v>
                </c:pt>
                <c:pt idx="365">
                  <c:v>34.13377725402562</c:v>
                </c:pt>
                <c:pt idx="366">
                  <c:v>34.22729445198185</c:v>
                </c:pt>
                <c:pt idx="367">
                  <c:v>34.32081164993808</c:v>
                </c:pt>
                <c:pt idx="368">
                  <c:v>34.41432884789431</c:v>
                </c:pt>
                <c:pt idx="369">
                  <c:v>34.50784604585054</c:v>
                </c:pt>
                <c:pt idx="370">
                  <c:v>34.60136324380677</c:v>
                </c:pt>
                <c:pt idx="371">
                  <c:v>34.694880441763004</c:v>
                </c:pt>
                <c:pt idx="372">
                  <c:v>34.788397639719236</c:v>
                </c:pt>
                <c:pt idx="373">
                  <c:v>34.88191483767547</c:v>
                </c:pt>
                <c:pt idx="374">
                  <c:v>34.9754320356317</c:v>
                </c:pt>
                <c:pt idx="375">
                  <c:v>35.06894923358793</c:v>
                </c:pt>
                <c:pt idx="376">
                  <c:v>35.16246643154416</c:v>
                </c:pt>
                <c:pt idx="377">
                  <c:v>35.25598362950039</c:v>
                </c:pt>
                <c:pt idx="378">
                  <c:v>35.34950082745662</c:v>
                </c:pt>
                <c:pt idx="379">
                  <c:v>35.443018025412854</c:v>
                </c:pt>
                <c:pt idx="380">
                  <c:v>35.536535223369086</c:v>
                </c:pt>
                <c:pt idx="381">
                  <c:v>35.63005242132532</c:v>
                </c:pt>
                <c:pt idx="382">
                  <c:v>35.72356961928155</c:v>
                </c:pt>
                <c:pt idx="383">
                  <c:v>35.81708681723778</c:v>
                </c:pt>
                <c:pt idx="384">
                  <c:v>35.91060401519401</c:v>
                </c:pt>
                <c:pt idx="385">
                  <c:v>36.00412121315024</c:v>
                </c:pt>
                <c:pt idx="386">
                  <c:v>36.09763841110647</c:v>
                </c:pt>
                <c:pt idx="387">
                  <c:v>36.191155609062704</c:v>
                </c:pt>
                <c:pt idx="388">
                  <c:v>36.284672807018936</c:v>
                </c:pt>
                <c:pt idx="389">
                  <c:v>36.37819000497517</c:v>
                </c:pt>
                <c:pt idx="390">
                  <c:v>36.4717072029314</c:v>
                </c:pt>
                <c:pt idx="391">
                  <c:v>36.56522440088763</c:v>
                </c:pt>
                <c:pt idx="392">
                  <c:v>36.65874159884386</c:v>
                </c:pt>
                <c:pt idx="393">
                  <c:v>36.75225879680009</c:v>
                </c:pt>
                <c:pt idx="394">
                  <c:v>36.84577599475632</c:v>
                </c:pt>
                <c:pt idx="395">
                  <c:v>36.939293192712555</c:v>
                </c:pt>
                <c:pt idx="396">
                  <c:v>37.032810390668786</c:v>
                </c:pt>
                <c:pt idx="397">
                  <c:v>37.12632758862502</c:v>
                </c:pt>
                <c:pt idx="398">
                  <c:v>37.21984478658125</c:v>
                </c:pt>
                <c:pt idx="399">
                  <c:v>37.31336198453748</c:v>
                </c:pt>
                <c:pt idx="400">
                  <c:v>37.40687918249371</c:v>
                </c:pt>
              </c:numCache>
            </c:numRef>
          </c:xVal>
          <c:yVal>
            <c:numRef>
              <c:f>Modelcurrent!$L$5:$L$405</c:f>
              <c:numCache>
                <c:ptCount val="401"/>
                <c:pt idx="0">
                  <c:v>0.99</c:v>
                </c:pt>
                <c:pt idx="1">
                  <c:v>0.99</c:v>
                </c:pt>
                <c:pt idx="2">
                  <c:v>0.99</c:v>
                </c:pt>
                <c:pt idx="3">
                  <c:v>0.99</c:v>
                </c:pt>
                <c:pt idx="4">
                  <c:v>0.99</c:v>
                </c:pt>
                <c:pt idx="5">
                  <c:v>0.99</c:v>
                </c:pt>
                <c:pt idx="6">
                  <c:v>0.99</c:v>
                </c:pt>
                <c:pt idx="7">
                  <c:v>0.99</c:v>
                </c:pt>
                <c:pt idx="8">
                  <c:v>0.99</c:v>
                </c:pt>
                <c:pt idx="9">
                  <c:v>0.99</c:v>
                </c:pt>
                <c:pt idx="10">
                  <c:v>0.99</c:v>
                </c:pt>
                <c:pt idx="11">
                  <c:v>0.99</c:v>
                </c:pt>
                <c:pt idx="12">
                  <c:v>0.99</c:v>
                </c:pt>
                <c:pt idx="13">
                  <c:v>0.99</c:v>
                </c:pt>
                <c:pt idx="14">
                  <c:v>0.99</c:v>
                </c:pt>
                <c:pt idx="15">
                  <c:v>0.99</c:v>
                </c:pt>
                <c:pt idx="16">
                  <c:v>0.99</c:v>
                </c:pt>
                <c:pt idx="17">
                  <c:v>0.99</c:v>
                </c:pt>
                <c:pt idx="18">
                  <c:v>0.99</c:v>
                </c:pt>
                <c:pt idx="19">
                  <c:v>0.99</c:v>
                </c:pt>
                <c:pt idx="20">
                  <c:v>0.99</c:v>
                </c:pt>
                <c:pt idx="21">
                  <c:v>0.99</c:v>
                </c:pt>
                <c:pt idx="22">
                  <c:v>0.99</c:v>
                </c:pt>
                <c:pt idx="23">
                  <c:v>0.99</c:v>
                </c:pt>
                <c:pt idx="24">
                  <c:v>0.99</c:v>
                </c:pt>
                <c:pt idx="25">
                  <c:v>0.99</c:v>
                </c:pt>
                <c:pt idx="26">
                  <c:v>0.99</c:v>
                </c:pt>
                <c:pt idx="27">
                  <c:v>0.99</c:v>
                </c:pt>
                <c:pt idx="28">
                  <c:v>0.99</c:v>
                </c:pt>
                <c:pt idx="29">
                  <c:v>0.99</c:v>
                </c:pt>
                <c:pt idx="30">
                  <c:v>0.99</c:v>
                </c:pt>
                <c:pt idx="31">
                  <c:v>0.99</c:v>
                </c:pt>
                <c:pt idx="32">
                  <c:v>0.99</c:v>
                </c:pt>
                <c:pt idx="33">
                  <c:v>0.99</c:v>
                </c:pt>
                <c:pt idx="34">
                  <c:v>0.99</c:v>
                </c:pt>
                <c:pt idx="35">
                  <c:v>0.99</c:v>
                </c:pt>
                <c:pt idx="36">
                  <c:v>0.99</c:v>
                </c:pt>
                <c:pt idx="37">
                  <c:v>0.99</c:v>
                </c:pt>
                <c:pt idx="38">
                  <c:v>0.99</c:v>
                </c:pt>
                <c:pt idx="39">
                  <c:v>0.99</c:v>
                </c:pt>
                <c:pt idx="40">
                  <c:v>0.99</c:v>
                </c:pt>
                <c:pt idx="41">
                  <c:v>0.99</c:v>
                </c:pt>
                <c:pt idx="42">
                  <c:v>0.99</c:v>
                </c:pt>
                <c:pt idx="43">
                  <c:v>0.99</c:v>
                </c:pt>
                <c:pt idx="44">
                  <c:v>0.99</c:v>
                </c:pt>
                <c:pt idx="45">
                  <c:v>0.99</c:v>
                </c:pt>
                <c:pt idx="46">
                  <c:v>0.99</c:v>
                </c:pt>
                <c:pt idx="47">
                  <c:v>0.99</c:v>
                </c:pt>
                <c:pt idx="48">
                  <c:v>0.99</c:v>
                </c:pt>
                <c:pt idx="49">
                  <c:v>0.99</c:v>
                </c:pt>
                <c:pt idx="50">
                  <c:v>0.99</c:v>
                </c:pt>
                <c:pt idx="51">
                  <c:v>0.99</c:v>
                </c:pt>
                <c:pt idx="52">
                  <c:v>0.99</c:v>
                </c:pt>
                <c:pt idx="53">
                  <c:v>0.99</c:v>
                </c:pt>
                <c:pt idx="54">
                  <c:v>0.99</c:v>
                </c:pt>
                <c:pt idx="55">
                  <c:v>0.99</c:v>
                </c:pt>
                <c:pt idx="56">
                  <c:v>0.99</c:v>
                </c:pt>
                <c:pt idx="57">
                  <c:v>0.99</c:v>
                </c:pt>
                <c:pt idx="58">
                  <c:v>0.99</c:v>
                </c:pt>
                <c:pt idx="59">
                  <c:v>0.99</c:v>
                </c:pt>
                <c:pt idx="60">
                  <c:v>0.99</c:v>
                </c:pt>
                <c:pt idx="61">
                  <c:v>0.99</c:v>
                </c:pt>
                <c:pt idx="62">
                  <c:v>0.99</c:v>
                </c:pt>
                <c:pt idx="63">
                  <c:v>0.99</c:v>
                </c:pt>
                <c:pt idx="64">
                  <c:v>0.99</c:v>
                </c:pt>
                <c:pt idx="65">
                  <c:v>0.99</c:v>
                </c:pt>
                <c:pt idx="66">
                  <c:v>0.99</c:v>
                </c:pt>
                <c:pt idx="67">
                  <c:v>0.99</c:v>
                </c:pt>
                <c:pt idx="68">
                  <c:v>0.99</c:v>
                </c:pt>
                <c:pt idx="69">
                  <c:v>0.99</c:v>
                </c:pt>
                <c:pt idx="70">
                  <c:v>0.99</c:v>
                </c:pt>
                <c:pt idx="71">
                  <c:v>0.99</c:v>
                </c:pt>
                <c:pt idx="72">
                  <c:v>0.99</c:v>
                </c:pt>
                <c:pt idx="73">
                  <c:v>0.99</c:v>
                </c:pt>
                <c:pt idx="74">
                  <c:v>0.99</c:v>
                </c:pt>
                <c:pt idx="75">
                  <c:v>0.99</c:v>
                </c:pt>
                <c:pt idx="76">
                  <c:v>0.99</c:v>
                </c:pt>
                <c:pt idx="77">
                  <c:v>0.99</c:v>
                </c:pt>
                <c:pt idx="78">
                  <c:v>0.99</c:v>
                </c:pt>
                <c:pt idx="79">
                  <c:v>0.99</c:v>
                </c:pt>
                <c:pt idx="80">
                  <c:v>0.99</c:v>
                </c:pt>
                <c:pt idx="81">
                  <c:v>0.99</c:v>
                </c:pt>
                <c:pt idx="82">
                  <c:v>0.99</c:v>
                </c:pt>
                <c:pt idx="83">
                  <c:v>0.99</c:v>
                </c:pt>
                <c:pt idx="84">
                  <c:v>0.99</c:v>
                </c:pt>
                <c:pt idx="85">
                  <c:v>0.99</c:v>
                </c:pt>
                <c:pt idx="86">
                  <c:v>0.99</c:v>
                </c:pt>
                <c:pt idx="87">
                  <c:v>0.99</c:v>
                </c:pt>
                <c:pt idx="88">
                  <c:v>0.99</c:v>
                </c:pt>
                <c:pt idx="89">
                  <c:v>0.99</c:v>
                </c:pt>
                <c:pt idx="90">
                  <c:v>0.99</c:v>
                </c:pt>
                <c:pt idx="91">
                  <c:v>0.99</c:v>
                </c:pt>
                <c:pt idx="92">
                  <c:v>0.99</c:v>
                </c:pt>
                <c:pt idx="93">
                  <c:v>0.99</c:v>
                </c:pt>
                <c:pt idx="94">
                  <c:v>0.99</c:v>
                </c:pt>
                <c:pt idx="95">
                  <c:v>0.99</c:v>
                </c:pt>
                <c:pt idx="96">
                  <c:v>0.99</c:v>
                </c:pt>
                <c:pt idx="97">
                  <c:v>0.99</c:v>
                </c:pt>
                <c:pt idx="98">
                  <c:v>0.99</c:v>
                </c:pt>
                <c:pt idx="99">
                  <c:v>0.99</c:v>
                </c:pt>
                <c:pt idx="100">
                  <c:v>0.99</c:v>
                </c:pt>
                <c:pt idx="101">
                  <c:v>0.99</c:v>
                </c:pt>
                <c:pt idx="102">
                  <c:v>0.99</c:v>
                </c:pt>
                <c:pt idx="103">
                  <c:v>0.99</c:v>
                </c:pt>
                <c:pt idx="104">
                  <c:v>0.99</c:v>
                </c:pt>
                <c:pt idx="105">
                  <c:v>0.99</c:v>
                </c:pt>
                <c:pt idx="106">
                  <c:v>0.99</c:v>
                </c:pt>
                <c:pt idx="107">
                  <c:v>0.99</c:v>
                </c:pt>
                <c:pt idx="108">
                  <c:v>0.99</c:v>
                </c:pt>
                <c:pt idx="109">
                  <c:v>0.99</c:v>
                </c:pt>
                <c:pt idx="110">
                  <c:v>0.99</c:v>
                </c:pt>
                <c:pt idx="111">
                  <c:v>0.99</c:v>
                </c:pt>
                <c:pt idx="112">
                  <c:v>0.99</c:v>
                </c:pt>
                <c:pt idx="113">
                  <c:v>0.99</c:v>
                </c:pt>
                <c:pt idx="114">
                  <c:v>0.99</c:v>
                </c:pt>
                <c:pt idx="115">
                  <c:v>0.99</c:v>
                </c:pt>
                <c:pt idx="116">
                  <c:v>0.99</c:v>
                </c:pt>
                <c:pt idx="117">
                  <c:v>0.99</c:v>
                </c:pt>
                <c:pt idx="118">
                  <c:v>0.99</c:v>
                </c:pt>
                <c:pt idx="119">
                  <c:v>0.99</c:v>
                </c:pt>
                <c:pt idx="120">
                  <c:v>0.99</c:v>
                </c:pt>
                <c:pt idx="121">
                  <c:v>0.99</c:v>
                </c:pt>
                <c:pt idx="122">
                  <c:v>0.99</c:v>
                </c:pt>
                <c:pt idx="123">
                  <c:v>0.99</c:v>
                </c:pt>
                <c:pt idx="124">
                  <c:v>0.99</c:v>
                </c:pt>
                <c:pt idx="125">
                  <c:v>0.99</c:v>
                </c:pt>
                <c:pt idx="126">
                  <c:v>0.99</c:v>
                </c:pt>
                <c:pt idx="127">
                  <c:v>0.99</c:v>
                </c:pt>
                <c:pt idx="128">
                  <c:v>0.99</c:v>
                </c:pt>
                <c:pt idx="129">
                  <c:v>0.99</c:v>
                </c:pt>
                <c:pt idx="130">
                  <c:v>0.99</c:v>
                </c:pt>
                <c:pt idx="131">
                  <c:v>0.99</c:v>
                </c:pt>
                <c:pt idx="132">
                  <c:v>0.99</c:v>
                </c:pt>
                <c:pt idx="133">
                  <c:v>0.99</c:v>
                </c:pt>
                <c:pt idx="134">
                  <c:v>0.99</c:v>
                </c:pt>
                <c:pt idx="135">
                  <c:v>0.99</c:v>
                </c:pt>
                <c:pt idx="136">
                  <c:v>0.99</c:v>
                </c:pt>
                <c:pt idx="137">
                  <c:v>0.99</c:v>
                </c:pt>
                <c:pt idx="138">
                  <c:v>0.99</c:v>
                </c:pt>
                <c:pt idx="139">
                  <c:v>0.99</c:v>
                </c:pt>
                <c:pt idx="140">
                  <c:v>0.99</c:v>
                </c:pt>
                <c:pt idx="141">
                  <c:v>0.99</c:v>
                </c:pt>
                <c:pt idx="142">
                  <c:v>0.99</c:v>
                </c:pt>
                <c:pt idx="143">
                  <c:v>0.99</c:v>
                </c:pt>
                <c:pt idx="144">
                  <c:v>0.99</c:v>
                </c:pt>
                <c:pt idx="145">
                  <c:v>0.99</c:v>
                </c:pt>
                <c:pt idx="146">
                  <c:v>0.99</c:v>
                </c:pt>
                <c:pt idx="147">
                  <c:v>0.99</c:v>
                </c:pt>
                <c:pt idx="148">
                  <c:v>0.99</c:v>
                </c:pt>
                <c:pt idx="149">
                  <c:v>0.99</c:v>
                </c:pt>
                <c:pt idx="150">
                  <c:v>0.99</c:v>
                </c:pt>
                <c:pt idx="151">
                  <c:v>0.99</c:v>
                </c:pt>
                <c:pt idx="152">
                  <c:v>0.99</c:v>
                </c:pt>
                <c:pt idx="153">
                  <c:v>0.99</c:v>
                </c:pt>
                <c:pt idx="154">
                  <c:v>0.99</c:v>
                </c:pt>
                <c:pt idx="155">
                  <c:v>0.99</c:v>
                </c:pt>
                <c:pt idx="156">
                  <c:v>0.99</c:v>
                </c:pt>
                <c:pt idx="157">
                  <c:v>0.99</c:v>
                </c:pt>
                <c:pt idx="158">
                  <c:v>0.99</c:v>
                </c:pt>
                <c:pt idx="159">
                  <c:v>0.99</c:v>
                </c:pt>
                <c:pt idx="160">
                  <c:v>0.99</c:v>
                </c:pt>
                <c:pt idx="161">
                  <c:v>0.99</c:v>
                </c:pt>
                <c:pt idx="162">
                  <c:v>0.99</c:v>
                </c:pt>
                <c:pt idx="163">
                  <c:v>0.99</c:v>
                </c:pt>
                <c:pt idx="164">
                  <c:v>0.99</c:v>
                </c:pt>
                <c:pt idx="165">
                  <c:v>0.99</c:v>
                </c:pt>
                <c:pt idx="166">
                  <c:v>0.99</c:v>
                </c:pt>
                <c:pt idx="167">
                  <c:v>0.99</c:v>
                </c:pt>
                <c:pt idx="168">
                  <c:v>0.99</c:v>
                </c:pt>
                <c:pt idx="169">
                  <c:v>0.99</c:v>
                </c:pt>
                <c:pt idx="170">
                  <c:v>0.99</c:v>
                </c:pt>
                <c:pt idx="171">
                  <c:v>0.99</c:v>
                </c:pt>
                <c:pt idx="172">
                  <c:v>0.99</c:v>
                </c:pt>
                <c:pt idx="173">
                  <c:v>0.99</c:v>
                </c:pt>
                <c:pt idx="174">
                  <c:v>0.99</c:v>
                </c:pt>
                <c:pt idx="175">
                  <c:v>0.99</c:v>
                </c:pt>
                <c:pt idx="176">
                  <c:v>0.99</c:v>
                </c:pt>
                <c:pt idx="177">
                  <c:v>0.99</c:v>
                </c:pt>
                <c:pt idx="178">
                  <c:v>0.99</c:v>
                </c:pt>
                <c:pt idx="179">
                  <c:v>0.99</c:v>
                </c:pt>
                <c:pt idx="180">
                  <c:v>0.99</c:v>
                </c:pt>
                <c:pt idx="181">
                  <c:v>0.99</c:v>
                </c:pt>
                <c:pt idx="182">
                  <c:v>0.99</c:v>
                </c:pt>
                <c:pt idx="183">
                  <c:v>0.99</c:v>
                </c:pt>
                <c:pt idx="184">
                  <c:v>0.99</c:v>
                </c:pt>
                <c:pt idx="185">
                  <c:v>0.99</c:v>
                </c:pt>
                <c:pt idx="186">
                  <c:v>0.99</c:v>
                </c:pt>
                <c:pt idx="187">
                  <c:v>0.99</c:v>
                </c:pt>
                <c:pt idx="188">
                  <c:v>0.99</c:v>
                </c:pt>
                <c:pt idx="189">
                  <c:v>0.99</c:v>
                </c:pt>
                <c:pt idx="190">
                  <c:v>0.99</c:v>
                </c:pt>
                <c:pt idx="191">
                  <c:v>0.99</c:v>
                </c:pt>
                <c:pt idx="192">
                  <c:v>0.99</c:v>
                </c:pt>
                <c:pt idx="193">
                  <c:v>0.99</c:v>
                </c:pt>
                <c:pt idx="194">
                  <c:v>0.99</c:v>
                </c:pt>
                <c:pt idx="195">
                  <c:v>0.99</c:v>
                </c:pt>
                <c:pt idx="196">
                  <c:v>0.99</c:v>
                </c:pt>
                <c:pt idx="197">
                  <c:v>0.99</c:v>
                </c:pt>
                <c:pt idx="198">
                  <c:v>0.99</c:v>
                </c:pt>
                <c:pt idx="199">
                  <c:v>0.99</c:v>
                </c:pt>
                <c:pt idx="200">
                  <c:v>0.99</c:v>
                </c:pt>
                <c:pt idx="201">
                  <c:v>0.99</c:v>
                </c:pt>
                <c:pt idx="202">
                  <c:v>0.99</c:v>
                </c:pt>
                <c:pt idx="203">
                  <c:v>0.99</c:v>
                </c:pt>
                <c:pt idx="204">
                  <c:v>0.99</c:v>
                </c:pt>
                <c:pt idx="205">
                  <c:v>0.99</c:v>
                </c:pt>
                <c:pt idx="206">
                  <c:v>0.99</c:v>
                </c:pt>
                <c:pt idx="207">
                  <c:v>0.99</c:v>
                </c:pt>
                <c:pt idx="208">
                  <c:v>0.99</c:v>
                </c:pt>
                <c:pt idx="209">
                  <c:v>0.99</c:v>
                </c:pt>
                <c:pt idx="210">
                  <c:v>0.99</c:v>
                </c:pt>
                <c:pt idx="211">
                  <c:v>0.99</c:v>
                </c:pt>
                <c:pt idx="212">
                  <c:v>0.99</c:v>
                </c:pt>
                <c:pt idx="213">
                  <c:v>0.99</c:v>
                </c:pt>
                <c:pt idx="214">
                  <c:v>0.99</c:v>
                </c:pt>
                <c:pt idx="215">
                  <c:v>0.99</c:v>
                </c:pt>
                <c:pt idx="216">
                  <c:v>0.99</c:v>
                </c:pt>
                <c:pt idx="217">
                  <c:v>0.99</c:v>
                </c:pt>
                <c:pt idx="218">
                  <c:v>0.99</c:v>
                </c:pt>
                <c:pt idx="219">
                  <c:v>0.99</c:v>
                </c:pt>
                <c:pt idx="220">
                  <c:v>0.99</c:v>
                </c:pt>
                <c:pt idx="221">
                  <c:v>0.99</c:v>
                </c:pt>
                <c:pt idx="222">
                  <c:v>0.99</c:v>
                </c:pt>
                <c:pt idx="223">
                  <c:v>0.99</c:v>
                </c:pt>
                <c:pt idx="224">
                  <c:v>0.99</c:v>
                </c:pt>
                <c:pt idx="225">
                  <c:v>0.99</c:v>
                </c:pt>
                <c:pt idx="226">
                  <c:v>0.99</c:v>
                </c:pt>
                <c:pt idx="227">
                  <c:v>0.99</c:v>
                </c:pt>
                <c:pt idx="228">
                  <c:v>0.99</c:v>
                </c:pt>
                <c:pt idx="229">
                  <c:v>0.99</c:v>
                </c:pt>
                <c:pt idx="230">
                  <c:v>0.99</c:v>
                </c:pt>
                <c:pt idx="231">
                  <c:v>0.99</c:v>
                </c:pt>
                <c:pt idx="232">
                  <c:v>0.99</c:v>
                </c:pt>
                <c:pt idx="233">
                  <c:v>0.99</c:v>
                </c:pt>
                <c:pt idx="234">
                  <c:v>0.99</c:v>
                </c:pt>
                <c:pt idx="235">
                  <c:v>0.99</c:v>
                </c:pt>
                <c:pt idx="236">
                  <c:v>0.99</c:v>
                </c:pt>
                <c:pt idx="237">
                  <c:v>0.99</c:v>
                </c:pt>
                <c:pt idx="238">
                  <c:v>0.99</c:v>
                </c:pt>
                <c:pt idx="239">
                  <c:v>0.99</c:v>
                </c:pt>
                <c:pt idx="240">
                  <c:v>0.99</c:v>
                </c:pt>
                <c:pt idx="241">
                  <c:v>0.99</c:v>
                </c:pt>
                <c:pt idx="242">
                  <c:v>0.99</c:v>
                </c:pt>
                <c:pt idx="243">
                  <c:v>0.99</c:v>
                </c:pt>
                <c:pt idx="244">
                  <c:v>0.99</c:v>
                </c:pt>
                <c:pt idx="245">
                  <c:v>0.99</c:v>
                </c:pt>
                <c:pt idx="246">
                  <c:v>0.99</c:v>
                </c:pt>
                <c:pt idx="247">
                  <c:v>0.99</c:v>
                </c:pt>
                <c:pt idx="248">
                  <c:v>0.99</c:v>
                </c:pt>
                <c:pt idx="249">
                  <c:v>0.99</c:v>
                </c:pt>
                <c:pt idx="250">
                  <c:v>0.99</c:v>
                </c:pt>
                <c:pt idx="251">
                  <c:v>0.99</c:v>
                </c:pt>
                <c:pt idx="252">
                  <c:v>0.99</c:v>
                </c:pt>
                <c:pt idx="253">
                  <c:v>0.99</c:v>
                </c:pt>
                <c:pt idx="254">
                  <c:v>0.99</c:v>
                </c:pt>
                <c:pt idx="255">
                  <c:v>0.99</c:v>
                </c:pt>
                <c:pt idx="256">
                  <c:v>0.99</c:v>
                </c:pt>
                <c:pt idx="257">
                  <c:v>0.99</c:v>
                </c:pt>
                <c:pt idx="258">
                  <c:v>0.99</c:v>
                </c:pt>
                <c:pt idx="259">
                  <c:v>0.99</c:v>
                </c:pt>
                <c:pt idx="260">
                  <c:v>0.99</c:v>
                </c:pt>
                <c:pt idx="261">
                  <c:v>0.99</c:v>
                </c:pt>
                <c:pt idx="262">
                  <c:v>0.99</c:v>
                </c:pt>
                <c:pt idx="263">
                  <c:v>0.99</c:v>
                </c:pt>
                <c:pt idx="264">
                  <c:v>0.99</c:v>
                </c:pt>
                <c:pt idx="265">
                  <c:v>0.99</c:v>
                </c:pt>
                <c:pt idx="266">
                  <c:v>0.99</c:v>
                </c:pt>
                <c:pt idx="267">
                  <c:v>0.99</c:v>
                </c:pt>
                <c:pt idx="268">
                  <c:v>0.99</c:v>
                </c:pt>
                <c:pt idx="269">
                  <c:v>0.99</c:v>
                </c:pt>
                <c:pt idx="270">
                  <c:v>0.99</c:v>
                </c:pt>
                <c:pt idx="271">
                  <c:v>0.99</c:v>
                </c:pt>
                <c:pt idx="272">
                  <c:v>0.99</c:v>
                </c:pt>
                <c:pt idx="273">
                  <c:v>0.99</c:v>
                </c:pt>
                <c:pt idx="274">
                  <c:v>0.99</c:v>
                </c:pt>
                <c:pt idx="275">
                  <c:v>0.99</c:v>
                </c:pt>
                <c:pt idx="276">
                  <c:v>0.99</c:v>
                </c:pt>
                <c:pt idx="277">
                  <c:v>0.99</c:v>
                </c:pt>
                <c:pt idx="278">
                  <c:v>0.99</c:v>
                </c:pt>
                <c:pt idx="279">
                  <c:v>0.99</c:v>
                </c:pt>
                <c:pt idx="280">
                  <c:v>0.99</c:v>
                </c:pt>
                <c:pt idx="281">
                  <c:v>0.99</c:v>
                </c:pt>
                <c:pt idx="282">
                  <c:v>0.99</c:v>
                </c:pt>
                <c:pt idx="283">
                  <c:v>0.99</c:v>
                </c:pt>
                <c:pt idx="284">
                  <c:v>0.99</c:v>
                </c:pt>
                <c:pt idx="285">
                  <c:v>0.99</c:v>
                </c:pt>
                <c:pt idx="286">
                  <c:v>0.99</c:v>
                </c:pt>
                <c:pt idx="287">
                  <c:v>0.99</c:v>
                </c:pt>
                <c:pt idx="288">
                  <c:v>0.99</c:v>
                </c:pt>
                <c:pt idx="289">
                  <c:v>0.99</c:v>
                </c:pt>
                <c:pt idx="290">
                  <c:v>0.99</c:v>
                </c:pt>
                <c:pt idx="291">
                  <c:v>0.99</c:v>
                </c:pt>
                <c:pt idx="292">
                  <c:v>0.99</c:v>
                </c:pt>
                <c:pt idx="293">
                  <c:v>0.99</c:v>
                </c:pt>
                <c:pt idx="294">
                  <c:v>0.99</c:v>
                </c:pt>
                <c:pt idx="295">
                  <c:v>0.99</c:v>
                </c:pt>
                <c:pt idx="296">
                  <c:v>0.99</c:v>
                </c:pt>
                <c:pt idx="297">
                  <c:v>0.99</c:v>
                </c:pt>
                <c:pt idx="298">
                  <c:v>0.99</c:v>
                </c:pt>
                <c:pt idx="299">
                  <c:v>0.99</c:v>
                </c:pt>
                <c:pt idx="300">
                  <c:v>0.99</c:v>
                </c:pt>
                <c:pt idx="301">
                  <c:v>0.99</c:v>
                </c:pt>
                <c:pt idx="302">
                  <c:v>0.99</c:v>
                </c:pt>
                <c:pt idx="303">
                  <c:v>0.99</c:v>
                </c:pt>
                <c:pt idx="304">
                  <c:v>0.99</c:v>
                </c:pt>
                <c:pt idx="305">
                  <c:v>0.99</c:v>
                </c:pt>
                <c:pt idx="306">
                  <c:v>0.99</c:v>
                </c:pt>
                <c:pt idx="307">
                  <c:v>0.99</c:v>
                </c:pt>
                <c:pt idx="308">
                  <c:v>0.99</c:v>
                </c:pt>
                <c:pt idx="309">
                  <c:v>0.99</c:v>
                </c:pt>
                <c:pt idx="310">
                  <c:v>0.99</c:v>
                </c:pt>
                <c:pt idx="311">
                  <c:v>0.99</c:v>
                </c:pt>
                <c:pt idx="312">
                  <c:v>0.99</c:v>
                </c:pt>
                <c:pt idx="313">
                  <c:v>0.99</c:v>
                </c:pt>
                <c:pt idx="314">
                  <c:v>0.99</c:v>
                </c:pt>
                <c:pt idx="315">
                  <c:v>0.99</c:v>
                </c:pt>
                <c:pt idx="316">
                  <c:v>0.99</c:v>
                </c:pt>
                <c:pt idx="317">
                  <c:v>0.99</c:v>
                </c:pt>
                <c:pt idx="318">
                  <c:v>0.99</c:v>
                </c:pt>
                <c:pt idx="319">
                  <c:v>0.99</c:v>
                </c:pt>
                <c:pt idx="320">
                  <c:v>0.99</c:v>
                </c:pt>
                <c:pt idx="321">
                  <c:v>0.99</c:v>
                </c:pt>
                <c:pt idx="322">
                  <c:v>0.99</c:v>
                </c:pt>
                <c:pt idx="323">
                  <c:v>0.99</c:v>
                </c:pt>
                <c:pt idx="324">
                  <c:v>0.99</c:v>
                </c:pt>
                <c:pt idx="325">
                  <c:v>0.99</c:v>
                </c:pt>
                <c:pt idx="326">
                  <c:v>0.99</c:v>
                </c:pt>
                <c:pt idx="327">
                  <c:v>0.99</c:v>
                </c:pt>
                <c:pt idx="328">
                  <c:v>0.99</c:v>
                </c:pt>
                <c:pt idx="329">
                  <c:v>0.99</c:v>
                </c:pt>
                <c:pt idx="330">
                  <c:v>0.99</c:v>
                </c:pt>
                <c:pt idx="331">
                  <c:v>0.99</c:v>
                </c:pt>
                <c:pt idx="332">
                  <c:v>0.99</c:v>
                </c:pt>
                <c:pt idx="333">
                  <c:v>0.99</c:v>
                </c:pt>
                <c:pt idx="334">
                  <c:v>0.99</c:v>
                </c:pt>
                <c:pt idx="335">
                  <c:v>0.99</c:v>
                </c:pt>
                <c:pt idx="336">
                  <c:v>0.99</c:v>
                </c:pt>
                <c:pt idx="337">
                  <c:v>0.99</c:v>
                </c:pt>
                <c:pt idx="338">
                  <c:v>0.99</c:v>
                </c:pt>
                <c:pt idx="339">
                  <c:v>0.99</c:v>
                </c:pt>
                <c:pt idx="340">
                  <c:v>0.99</c:v>
                </c:pt>
                <c:pt idx="341">
                  <c:v>0.99</c:v>
                </c:pt>
                <c:pt idx="342">
                  <c:v>0.99</c:v>
                </c:pt>
                <c:pt idx="343">
                  <c:v>0.99</c:v>
                </c:pt>
                <c:pt idx="344">
                  <c:v>0.99</c:v>
                </c:pt>
                <c:pt idx="345">
                  <c:v>0.99</c:v>
                </c:pt>
                <c:pt idx="346">
                  <c:v>0.99</c:v>
                </c:pt>
                <c:pt idx="347">
                  <c:v>0.99</c:v>
                </c:pt>
                <c:pt idx="348">
                  <c:v>0.99</c:v>
                </c:pt>
                <c:pt idx="349">
                  <c:v>0.99</c:v>
                </c:pt>
                <c:pt idx="350">
                  <c:v>0.99</c:v>
                </c:pt>
                <c:pt idx="351">
                  <c:v>0.99</c:v>
                </c:pt>
                <c:pt idx="352">
                  <c:v>0.99</c:v>
                </c:pt>
                <c:pt idx="353">
                  <c:v>0.99</c:v>
                </c:pt>
                <c:pt idx="354">
                  <c:v>0.99</c:v>
                </c:pt>
                <c:pt idx="355">
                  <c:v>0.99</c:v>
                </c:pt>
                <c:pt idx="356">
                  <c:v>0.99</c:v>
                </c:pt>
                <c:pt idx="357">
                  <c:v>0.99</c:v>
                </c:pt>
                <c:pt idx="358">
                  <c:v>0.99</c:v>
                </c:pt>
                <c:pt idx="359">
                  <c:v>0.99</c:v>
                </c:pt>
                <c:pt idx="360">
                  <c:v>0.99</c:v>
                </c:pt>
                <c:pt idx="361">
                  <c:v>0.99</c:v>
                </c:pt>
                <c:pt idx="362">
                  <c:v>0.99</c:v>
                </c:pt>
                <c:pt idx="363">
                  <c:v>0.99</c:v>
                </c:pt>
                <c:pt idx="364">
                  <c:v>0.99</c:v>
                </c:pt>
                <c:pt idx="365">
                  <c:v>0.99</c:v>
                </c:pt>
                <c:pt idx="366">
                  <c:v>0.99</c:v>
                </c:pt>
                <c:pt idx="367">
                  <c:v>0.99</c:v>
                </c:pt>
                <c:pt idx="368">
                  <c:v>0.99</c:v>
                </c:pt>
                <c:pt idx="369">
                  <c:v>0.99</c:v>
                </c:pt>
                <c:pt idx="370">
                  <c:v>0.99</c:v>
                </c:pt>
                <c:pt idx="371">
                  <c:v>0.99</c:v>
                </c:pt>
                <c:pt idx="372">
                  <c:v>0.99</c:v>
                </c:pt>
                <c:pt idx="373">
                  <c:v>0.99</c:v>
                </c:pt>
                <c:pt idx="374">
                  <c:v>0.99</c:v>
                </c:pt>
                <c:pt idx="375">
                  <c:v>0.99</c:v>
                </c:pt>
                <c:pt idx="376">
                  <c:v>0.99</c:v>
                </c:pt>
                <c:pt idx="377">
                  <c:v>0.99</c:v>
                </c:pt>
                <c:pt idx="378">
                  <c:v>0.99</c:v>
                </c:pt>
                <c:pt idx="379">
                  <c:v>0.99</c:v>
                </c:pt>
                <c:pt idx="380">
                  <c:v>0.99</c:v>
                </c:pt>
                <c:pt idx="381">
                  <c:v>0.99</c:v>
                </c:pt>
                <c:pt idx="382">
                  <c:v>0.99</c:v>
                </c:pt>
                <c:pt idx="383">
                  <c:v>0.99</c:v>
                </c:pt>
                <c:pt idx="384">
                  <c:v>0.99</c:v>
                </c:pt>
                <c:pt idx="385">
                  <c:v>0.99</c:v>
                </c:pt>
                <c:pt idx="386">
                  <c:v>0.99</c:v>
                </c:pt>
                <c:pt idx="387">
                  <c:v>0.99</c:v>
                </c:pt>
                <c:pt idx="388">
                  <c:v>0.99</c:v>
                </c:pt>
                <c:pt idx="389">
                  <c:v>0.99</c:v>
                </c:pt>
                <c:pt idx="390">
                  <c:v>0.99</c:v>
                </c:pt>
                <c:pt idx="391">
                  <c:v>0.99</c:v>
                </c:pt>
                <c:pt idx="392">
                  <c:v>0.99</c:v>
                </c:pt>
                <c:pt idx="393">
                  <c:v>0.99</c:v>
                </c:pt>
                <c:pt idx="394">
                  <c:v>0.99</c:v>
                </c:pt>
                <c:pt idx="395">
                  <c:v>0.99</c:v>
                </c:pt>
                <c:pt idx="396">
                  <c:v>0.99</c:v>
                </c:pt>
                <c:pt idx="397">
                  <c:v>0.99</c:v>
                </c:pt>
                <c:pt idx="398">
                  <c:v>0.99</c:v>
                </c:pt>
                <c:pt idx="399">
                  <c:v>0.99</c:v>
                </c:pt>
                <c:pt idx="400">
                  <c:v>0.99</c:v>
                </c:pt>
              </c:numCache>
            </c:numRef>
          </c:yVal>
          <c:smooth val="0"/>
        </c:ser>
        <c:axId val="37822554"/>
        <c:axId val="4858667"/>
      </c:scatterChart>
      <c:valAx>
        <c:axId val="65918800"/>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Purchased Source Energy (Million Btu)</a:t>
                </a:r>
              </a:p>
            </c:rich>
          </c:tx>
          <c:layout>
            <c:manualLayout>
              <c:xMode val="factor"/>
              <c:yMode val="factor"/>
              <c:x val="-0.0035"/>
              <c:y val="0.010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398289"/>
        <c:crosses val="autoZero"/>
        <c:crossBetween val="midCat"/>
        <c:dispUnits/>
      </c:valAx>
      <c:valAx>
        <c:axId val="56398289"/>
        <c:scaling>
          <c:orientation val="minMax"/>
          <c:max val="0.7500000000000009"/>
          <c:min val="0"/>
        </c:scaling>
        <c:axPos val="l"/>
        <c:delete val="0"/>
        <c:numFmt formatCode="General" sourceLinked="1"/>
        <c:majorTickMark val="none"/>
        <c:minorTickMark val="none"/>
        <c:tickLblPos val="none"/>
        <c:spPr>
          <a:ln w="3175">
            <a:solidFill>
              <a:srgbClr val="000000"/>
            </a:solidFill>
          </a:ln>
        </c:spPr>
        <c:crossAx val="65918800"/>
        <c:crossesAt val="0"/>
        <c:crossBetween val="midCat"/>
        <c:dispUnits/>
        <c:majorUnit val="1"/>
      </c:valAx>
      <c:valAx>
        <c:axId val="37822554"/>
        <c:scaling>
          <c:orientation val="minMax"/>
        </c:scaling>
        <c:axPos val="b"/>
        <c:delete val="1"/>
        <c:majorTickMark val="out"/>
        <c:minorTickMark val="none"/>
        <c:tickLblPos val="nextTo"/>
        <c:crossAx val="4858667"/>
        <c:crosses val="max"/>
        <c:crossBetween val="midCat"/>
        <c:dispUnits/>
      </c:valAx>
      <c:valAx>
        <c:axId val="4858667"/>
        <c:scaling>
          <c:orientation val="minMax"/>
          <c:max val="1"/>
        </c:scaling>
        <c:axPos val="l"/>
        <c:delete val="0"/>
        <c:numFmt formatCode="General" sourceLinked="1"/>
        <c:majorTickMark val="cross"/>
        <c:minorTickMark val="none"/>
        <c:tickLblPos val="nextTo"/>
        <c:spPr>
          <a:ln w="3175">
            <a:solidFill>
              <a:srgbClr val="000000"/>
            </a:solidFill>
          </a:ln>
        </c:spPr>
        <c:crossAx val="37822554"/>
        <c:crosses val="max"/>
        <c:crossBetween val="midCat"/>
        <c:dispUnits/>
        <c:majorUnit val="0.1"/>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125"/>
          <c:y val="0.02725"/>
          <c:w val="0.954"/>
          <c:h val="0.8915"/>
        </c:manualLayout>
      </c:layout>
      <c:scatterChart>
        <c:scatterStyle val="smoothMarker"/>
        <c:varyColors val="0"/>
        <c:ser>
          <c:idx val="3"/>
          <c:order val="1"/>
          <c:tx>
            <c:v>TPE Intercept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Modelbaseline!$E$5:$E$405</c:f>
              <c:numCache>
                <c:ptCount val="40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1</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1</c:v>
                </c:pt>
                <c:pt idx="155">
                  <c:v>1</c:v>
                </c:pt>
                <c:pt idx="156">
                  <c:v>1</c:v>
                </c:pt>
                <c:pt idx="157">
                  <c:v>1</c:v>
                </c:pt>
                <c:pt idx="158">
                  <c:v>1</c:v>
                </c:pt>
                <c:pt idx="159">
                  <c:v>1</c:v>
                </c:pt>
                <c:pt idx="160">
                  <c:v>1</c:v>
                </c:pt>
                <c:pt idx="161">
                  <c:v>1</c:v>
                </c:pt>
                <c:pt idx="162">
                  <c:v>1</c:v>
                </c:pt>
                <c:pt idx="163">
                  <c:v>1</c:v>
                </c:pt>
                <c:pt idx="164">
                  <c:v>1</c:v>
                </c:pt>
                <c:pt idx="165">
                  <c:v>1</c:v>
                </c:pt>
                <c:pt idx="166">
                  <c:v>1</c:v>
                </c:pt>
                <c:pt idx="167">
                  <c:v>1</c:v>
                </c:pt>
                <c:pt idx="168">
                  <c:v>1</c:v>
                </c:pt>
                <c:pt idx="169">
                  <c:v>1</c:v>
                </c:pt>
                <c:pt idx="170">
                  <c:v>1</c:v>
                </c:pt>
                <c:pt idx="171">
                  <c:v>1</c:v>
                </c:pt>
                <c:pt idx="172">
                  <c:v>1</c:v>
                </c:pt>
                <c:pt idx="173">
                  <c:v>1</c:v>
                </c:pt>
                <c:pt idx="174">
                  <c:v>1</c:v>
                </c:pt>
                <c:pt idx="175">
                  <c:v>1</c:v>
                </c:pt>
                <c:pt idx="176">
                  <c:v>1</c:v>
                </c:pt>
                <c:pt idx="177">
                  <c:v>1</c:v>
                </c:pt>
                <c:pt idx="178">
                  <c:v>1</c:v>
                </c:pt>
                <c:pt idx="179">
                  <c:v>1</c:v>
                </c:pt>
                <c:pt idx="180">
                  <c:v>1</c:v>
                </c:pt>
                <c:pt idx="181">
                  <c:v>1</c:v>
                </c:pt>
                <c:pt idx="182">
                  <c:v>1</c:v>
                </c:pt>
                <c:pt idx="183">
                  <c:v>1</c:v>
                </c:pt>
                <c:pt idx="184">
                  <c:v>1</c:v>
                </c:pt>
                <c:pt idx="185">
                  <c:v>1</c:v>
                </c:pt>
                <c:pt idx="186">
                  <c:v>1</c:v>
                </c:pt>
                <c:pt idx="187">
                  <c:v>1</c:v>
                </c:pt>
                <c:pt idx="188">
                  <c:v>1</c:v>
                </c:pt>
                <c:pt idx="189">
                  <c:v>1</c:v>
                </c:pt>
                <c:pt idx="190">
                  <c:v>1</c:v>
                </c:pt>
                <c:pt idx="191">
                  <c:v>1</c:v>
                </c:pt>
                <c:pt idx="192">
                  <c:v>1</c:v>
                </c:pt>
                <c:pt idx="193">
                  <c:v>1</c:v>
                </c:pt>
                <c:pt idx="194">
                  <c:v>1</c:v>
                </c:pt>
                <c:pt idx="195">
                  <c:v>1</c:v>
                </c:pt>
                <c:pt idx="196">
                  <c:v>1</c:v>
                </c:pt>
                <c:pt idx="197">
                  <c:v>1</c:v>
                </c:pt>
                <c:pt idx="198">
                  <c:v>1</c:v>
                </c:pt>
                <c:pt idx="199">
                  <c:v>1</c:v>
                </c:pt>
                <c:pt idx="200">
                  <c:v>1</c:v>
                </c:pt>
                <c:pt idx="201">
                  <c:v>1</c:v>
                </c:pt>
                <c:pt idx="202">
                  <c:v>1</c:v>
                </c:pt>
                <c:pt idx="203">
                  <c:v>1</c:v>
                </c:pt>
                <c:pt idx="204">
                  <c:v>1</c:v>
                </c:pt>
                <c:pt idx="205">
                  <c:v>1</c:v>
                </c:pt>
                <c:pt idx="206">
                  <c:v>1</c:v>
                </c:pt>
                <c:pt idx="207">
                  <c:v>1</c:v>
                </c:pt>
                <c:pt idx="208">
                  <c:v>1</c:v>
                </c:pt>
                <c:pt idx="209">
                  <c:v>1</c:v>
                </c:pt>
                <c:pt idx="210">
                  <c:v>1</c:v>
                </c:pt>
                <c:pt idx="211">
                  <c:v>1</c:v>
                </c:pt>
                <c:pt idx="212">
                  <c:v>1</c:v>
                </c:pt>
                <c:pt idx="213">
                  <c:v>1</c:v>
                </c:pt>
                <c:pt idx="214">
                  <c:v>1</c:v>
                </c:pt>
                <c:pt idx="215">
                  <c:v>1</c:v>
                </c:pt>
                <c:pt idx="216">
                  <c:v>1</c:v>
                </c:pt>
                <c:pt idx="217">
                  <c:v>1</c:v>
                </c:pt>
                <c:pt idx="218">
                  <c:v>1</c:v>
                </c:pt>
                <c:pt idx="219">
                  <c:v>1</c:v>
                </c:pt>
                <c:pt idx="220">
                  <c:v>1</c:v>
                </c:pt>
                <c:pt idx="221">
                  <c:v>1</c:v>
                </c:pt>
                <c:pt idx="222">
                  <c:v>1</c:v>
                </c:pt>
                <c:pt idx="223">
                  <c:v>1</c:v>
                </c:pt>
                <c:pt idx="224">
                  <c:v>1</c:v>
                </c:pt>
                <c:pt idx="225">
                  <c:v>1</c:v>
                </c:pt>
                <c:pt idx="226">
                  <c:v>1</c:v>
                </c:pt>
                <c:pt idx="227">
                  <c:v>1</c:v>
                </c:pt>
                <c:pt idx="228">
                  <c:v>1</c:v>
                </c:pt>
                <c:pt idx="229">
                  <c:v>1</c:v>
                </c:pt>
                <c:pt idx="230">
                  <c:v>1</c:v>
                </c:pt>
                <c:pt idx="231">
                  <c:v>1</c:v>
                </c:pt>
                <c:pt idx="232">
                  <c:v>1</c:v>
                </c:pt>
                <c:pt idx="233">
                  <c:v>1</c:v>
                </c:pt>
                <c:pt idx="234">
                  <c:v>1</c:v>
                </c:pt>
                <c:pt idx="235">
                  <c:v>1</c:v>
                </c:pt>
                <c:pt idx="236">
                  <c:v>1</c:v>
                </c:pt>
                <c:pt idx="237">
                  <c:v>1</c:v>
                </c:pt>
                <c:pt idx="238">
                  <c:v>1</c:v>
                </c:pt>
                <c:pt idx="239">
                  <c:v>1</c:v>
                </c:pt>
                <c:pt idx="240">
                  <c:v>1</c:v>
                </c:pt>
                <c:pt idx="241">
                  <c:v>1</c:v>
                </c:pt>
                <c:pt idx="242">
                  <c:v>1</c:v>
                </c:pt>
                <c:pt idx="243">
                  <c:v>1</c:v>
                </c:pt>
                <c:pt idx="244">
                  <c:v>1</c:v>
                </c:pt>
                <c:pt idx="245">
                  <c:v>1</c:v>
                </c:pt>
                <c:pt idx="246">
                  <c:v>1</c:v>
                </c:pt>
                <c:pt idx="247">
                  <c:v>1</c:v>
                </c:pt>
                <c:pt idx="248">
                  <c:v>1</c:v>
                </c:pt>
                <c:pt idx="249">
                  <c:v>1</c:v>
                </c:pt>
                <c:pt idx="250">
                  <c:v>1</c:v>
                </c:pt>
                <c:pt idx="251">
                  <c:v>1</c:v>
                </c:pt>
                <c:pt idx="252">
                  <c:v>1</c:v>
                </c:pt>
                <c:pt idx="253">
                  <c:v>1</c:v>
                </c:pt>
                <c:pt idx="254">
                  <c:v>1</c:v>
                </c:pt>
                <c:pt idx="255">
                  <c:v>1</c:v>
                </c:pt>
                <c:pt idx="256">
                  <c:v>1</c:v>
                </c:pt>
                <c:pt idx="257">
                  <c:v>1</c:v>
                </c:pt>
                <c:pt idx="258">
                  <c:v>1</c:v>
                </c:pt>
                <c:pt idx="259">
                  <c:v>1</c:v>
                </c:pt>
                <c:pt idx="260">
                  <c:v>1</c:v>
                </c:pt>
                <c:pt idx="261">
                  <c:v>1</c:v>
                </c:pt>
                <c:pt idx="262">
                  <c:v>1</c:v>
                </c:pt>
                <c:pt idx="263">
                  <c:v>1</c:v>
                </c:pt>
                <c:pt idx="264">
                  <c:v>1</c:v>
                </c:pt>
                <c:pt idx="265">
                  <c:v>1</c:v>
                </c:pt>
                <c:pt idx="266">
                  <c:v>1</c:v>
                </c:pt>
                <c:pt idx="267">
                  <c:v>1</c:v>
                </c:pt>
                <c:pt idx="268">
                  <c:v>1</c:v>
                </c:pt>
                <c:pt idx="269">
                  <c:v>1</c:v>
                </c:pt>
                <c:pt idx="270">
                  <c:v>1</c:v>
                </c:pt>
                <c:pt idx="271">
                  <c:v>1</c:v>
                </c:pt>
                <c:pt idx="272">
                  <c:v>1</c:v>
                </c:pt>
                <c:pt idx="273">
                  <c:v>1</c:v>
                </c:pt>
                <c:pt idx="274">
                  <c:v>1</c:v>
                </c:pt>
                <c:pt idx="275">
                  <c:v>1</c:v>
                </c:pt>
                <c:pt idx="276">
                  <c:v>1</c:v>
                </c:pt>
                <c:pt idx="277">
                  <c:v>1</c:v>
                </c:pt>
                <c:pt idx="278">
                  <c:v>1</c:v>
                </c:pt>
                <c:pt idx="279">
                  <c:v>1</c:v>
                </c:pt>
                <c:pt idx="280">
                  <c:v>1</c:v>
                </c:pt>
                <c:pt idx="281">
                  <c:v>1</c:v>
                </c:pt>
                <c:pt idx="282">
                  <c:v>1</c:v>
                </c:pt>
                <c:pt idx="283">
                  <c:v>1</c:v>
                </c:pt>
                <c:pt idx="284">
                  <c:v>1</c:v>
                </c:pt>
                <c:pt idx="285">
                  <c:v>1</c:v>
                </c:pt>
                <c:pt idx="286">
                  <c:v>1</c:v>
                </c:pt>
                <c:pt idx="287">
                  <c:v>1</c:v>
                </c:pt>
                <c:pt idx="288">
                  <c:v>1</c:v>
                </c:pt>
                <c:pt idx="289">
                  <c:v>1</c:v>
                </c:pt>
                <c:pt idx="290">
                  <c:v>1</c:v>
                </c:pt>
                <c:pt idx="291">
                  <c:v>1</c:v>
                </c:pt>
                <c:pt idx="292">
                  <c:v>1</c:v>
                </c:pt>
                <c:pt idx="293">
                  <c:v>1</c:v>
                </c:pt>
                <c:pt idx="294">
                  <c:v>1</c:v>
                </c:pt>
                <c:pt idx="295">
                  <c:v>1</c:v>
                </c:pt>
                <c:pt idx="296">
                  <c:v>1</c:v>
                </c:pt>
                <c:pt idx="297">
                  <c:v>1</c:v>
                </c:pt>
                <c:pt idx="298">
                  <c:v>1</c:v>
                </c:pt>
                <c:pt idx="299">
                  <c:v>1</c:v>
                </c:pt>
                <c:pt idx="300">
                  <c:v>1</c:v>
                </c:pt>
                <c:pt idx="301">
                  <c:v>1</c:v>
                </c:pt>
                <c:pt idx="302">
                  <c:v>1</c:v>
                </c:pt>
                <c:pt idx="303">
                  <c:v>1</c:v>
                </c:pt>
                <c:pt idx="304">
                  <c:v>1</c:v>
                </c:pt>
                <c:pt idx="305">
                  <c:v>1</c:v>
                </c:pt>
                <c:pt idx="306">
                  <c:v>1</c:v>
                </c:pt>
                <c:pt idx="307">
                  <c:v>1</c:v>
                </c:pt>
                <c:pt idx="308">
                  <c:v>1</c:v>
                </c:pt>
                <c:pt idx="309">
                  <c:v>1</c:v>
                </c:pt>
                <c:pt idx="310">
                  <c:v>1</c:v>
                </c:pt>
                <c:pt idx="311">
                  <c:v>1</c:v>
                </c:pt>
                <c:pt idx="312">
                  <c:v>1</c:v>
                </c:pt>
                <c:pt idx="313">
                  <c:v>1</c:v>
                </c:pt>
                <c:pt idx="314">
                  <c:v>1</c:v>
                </c:pt>
                <c:pt idx="315">
                  <c:v>1</c:v>
                </c:pt>
                <c:pt idx="316">
                  <c:v>1</c:v>
                </c:pt>
                <c:pt idx="317">
                  <c:v>1</c:v>
                </c:pt>
                <c:pt idx="318">
                  <c:v>1</c:v>
                </c:pt>
                <c:pt idx="319">
                  <c:v>1</c:v>
                </c:pt>
                <c:pt idx="320">
                  <c:v>1</c:v>
                </c:pt>
                <c:pt idx="321">
                  <c:v>1</c:v>
                </c:pt>
                <c:pt idx="322">
                  <c:v>1</c:v>
                </c:pt>
                <c:pt idx="323">
                  <c:v>1</c:v>
                </c:pt>
                <c:pt idx="324">
                  <c:v>1</c:v>
                </c:pt>
                <c:pt idx="325">
                  <c:v>1</c:v>
                </c:pt>
                <c:pt idx="326">
                  <c:v>1</c:v>
                </c:pt>
                <c:pt idx="327">
                  <c:v>1</c:v>
                </c:pt>
                <c:pt idx="328">
                  <c:v>1</c:v>
                </c:pt>
                <c:pt idx="329">
                  <c:v>1</c:v>
                </c:pt>
                <c:pt idx="330">
                  <c:v>1</c:v>
                </c:pt>
                <c:pt idx="331">
                  <c:v>1</c:v>
                </c:pt>
                <c:pt idx="332">
                  <c:v>1</c:v>
                </c:pt>
                <c:pt idx="333">
                  <c:v>1</c:v>
                </c:pt>
                <c:pt idx="334">
                  <c:v>1</c:v>
                </c:pt>
                <c:pt idx="335">
                  <c:v>1</c:v>
                </c:pt>
                <c:pt idx="336">
                  <c:v>1</c:v>
                </c:pt>
                <c:pt idx="337">
                  <c:v>1</c:v>
                </c:pt>
                <c:pt idx="338">
                  <c:v>1</c:v>
                </c:pt>
                <c:pt idx="339">
                  <c:v>1</c:v>
                </c:pt>
                <c:pt idx="340">
                  <c:v>1</c:v>
                </c:pt>
                <c:pt idx="341">
                  <c:v>1</c:v>
                </c:pt>
                <c:pt idx="342">
                  <c:v>1</c:v>
                </c:pt>
                <c:pt idx="343">
                  <c:v>1</c:v>
                </c:pt>
                <c:pt idx="344">
                  <c:v>1</c:v>
                </c:pt>
                <c:pt idx="345">
                  <c:v>1</c:v>
                </c:pt>
                <c:pt idx="346">
                  <c:v>1</c:v>
                </c:pt>
                <c:pt idx="347">
                  <c:v>1</c:v>
                </c:pt>
                <c:pt idx="348">
                  <c:v>1</c:v>
                </c:pt>
                <c:pt idx="349">
                  <c:v>1</c:v>
                </c:pt>
                <c:pt idx="350">
                  <c:v>1</c:v>
                </c:pt>
                <c:pt idx="351">
                  <c:v>1</c:v>
                </c:pt>
                <c:pt idx="352">
                  <c:v>1</c:v>
                </c:pt>
                <c:pt idx="353">
                  <c:v>1</c:v>
                </c:pt>
                <c:pt idx="354">
                  <c:v>1</c:v>
                </c:pt>
                <c:pt idx="355">
                  <c:v>1</c:v>
                </c:pt>
                <c:pt idx="356">
                  <c:v>1</c:v>
                </c:pt>
                <c:pt idx="357">
                  <c:v>1</c:v>
                </c:pt>
                <c:pt idx="358">
                  <c:v>1</c:v>
                </c:pt>
                <c:pt idx="359">
                  <c:v>1</c:v>
                </c:pt>
                <c:pt idx="360">
                  <c:v>1</c:v>
                </c:pt>
                <c:pt idx="361">
                  <c:v>1</c:v>
                </c:pt>
                <c:pt idx="362">
                  <c:v>1</c:v>
                </c:pt>
                <c:pt idx="363">
                  <c:v>1</c:v>
                </c:pt>
                <c:pt idx="364">
                  <c:v>1</c:v>
                </c:pt>
                <c:pt idx="365">
                  <c:v>1</c:v>
                </c:pt>
                <c:pt idx="366">
                  <c:v>1</c:v>
                </c:pt>
                <c:pt idx="367">
                  <c:v>1</c:v>
                </c:pt>
                <c:pt idx="368">
                  <c:v>1</c:v>
                </c:pt>
                <c:pt idx="369">
                  <c:v>1</c:v>
                </c:pt>
                <c:pt idx="370">
                  <c:v>1</c:v>
                </c:pt>
                <c:pt idx="371">
                  <c:v>1</c:v>
                </c:pt>
                <c:pt idx="372">
                  <c:v>1</c:v>
                </c:pt>
                <c:pt idx="373">
                  <c:v>1</c:v>
                </c:pt>
                <c:pt idx="374">
                  <c:v>1</c:v>
                </c:pt>
                <c:pt idx="375">
                  <c:v>1</c:v>
                </c:pt>
                <c:pt idx="376">
                  <c:v>1</c:v>
                </c:pt>
                <c:pt idx="377">
                  <c:v>1</c:v>
                </c:pt>
                <c:pt idx="378">
                  <c:v>1</c:v>
                </c:pt>
                <c:pt idx="379">
                  <c:v>1</c:v>
                </c:pt>
                <c:pt idx="380">
                  <c:v>1</c:v>
                </c:pt>
                <c:pt idx="381">
                  <c:v>1</c:v>
                </c:pt>
                <c:pt idx="382">
                  <c:v>1</c:v>
                </c:pt>
                <c:pt idx="383">
                  <c:v>1</c:v>
                </c:pt>
                <c:pt idx="384">
                  <c:v>1</c:v>
                </c:pt>
                <c:pt idx="385">
                  <c:v>1</c:v>
                </c:pt>
                <c:pt idx="386">
                  <c:v>1</c:v>
                </c:pt>
                <c:pt idx="387">
                  <c:v>1</c:v>
                </c:pt>
                <c:pt idx="388">
                  <c:v>1</c:v>
                </c:pt>
                <c:pt idx="389">
                  <c:v>1</c:v>
                </c:pt>
                <c:pt idx="390">
                  <c:v>1</c:v>
                </c:pt>
                <c:pt idx="391">
                  <c:v>1</c:v>
                </c:pt>
                <c:pt idx="392">
                  <c:v>1</c:v>
                </c:pt>
                <c:pt idx="393">
                  <c:v>1</c:v>
                </c:pt>
                <c:pt idx="394">
                  <c:v>1</c:v>
                </c:pt>
                <c:pt idx="395">
                  <c:v>1</c:v>
                </c:pt>
                <c:pt idx="396">
                  <c:v>1</c:v>
                </c:pt>
                <c:pt idx="397">
                  <c:v>1</c:v>
                </c:pt>
                <c:pt idx="398">
                  <c:v>1</c:v>
                </c:pt>
                <c:pt idx="399">
                  <c:v>1</c:v>
                </c:pt>
                <c:pt idx="400">
                  <c:v>1</c:v>
                </c:pt>
              </c:numCache>
            </c:numRef>
          </c:xVal>
          <c:yVal>
            <c:numRef>
              <c:f>Modelbaseline!$D$5:$D$405</c:f>
              <c:numCache>
                <c:ptCount val="401"/>
                <c:pt idx="0">
                  <c:v>0.0013498980316301035</c:v>
                </c:pt>
                <c:pt idx="1">
                  <c:v>0.0013948872354921926</c:v>
                </c:pt>
                <c:pt idx="2">
                  <c:v>0.0014412419173399638</c:v>
                </c:pt>
                <c:pt idx="3">
                  <c:v>0.0014889987452374465</c:v>
                </c:pt>
                <c:pt idx="4">
                  <c:v>0.001538195211738036</c:v>
                </c:pt>
                <c:pt idx="5">
                  <c:v>0.0015888696473648212</c:v>
                </c:pt>
                <c:pt idx="6">
                  <c:v>0.0016410612341569708</c:v>
                </c:pt>
                <c:pt idx="7">
                  <c:v>0.001694810019277293</c:v>
                </c:pt>
                <c:pt idx="8">
                  <c:v>0.0017501569286760832</c:v>
                </c:pt>
                <c:pt idx="9">
                  <c:v>0.001807143780806375</c:v>
                </c:pt>
                <c:pt idx="10">
                  <c:v>0.001865813300384045</c:v>
                </c:pt>
                <c:pt idx="11">
                  <c:v>0.0019262091321878838</c:v>
                </c:pt>
                <c:pt idx="12">
                  <c:v>0.0019883758548943087</c:v>
                </c:pt>
                <c:pt idx="13">
                  <c:v>0.002052358994939718</c:v>
                </c:pt>
                <c:pt idx="14">
                  <c:v>0.0021182050404046082</c:v>
                </c:pt>
                <c:pt idx="15">
                  <c:v>0.0021859614549132322</c:v>
                </c:pt>
                <c:pt idx="16">
                  <c:v>0.002255676691542363</c:v>
                </c:pt>
                <c:pt idx="17">
                  <c:v>0.0023274002067315003</c:v>
                </c:pt>
                <c:pt idx="18">
                  <c:v>0.0024011824741893006</c:v>
                </c:pt>
                <c:pt idx="19">
                  <c:v>0.002477074998785911</c:v>
                </c:pt>
                <c:pt idx="20">
                  <c:v>0.0025551303304279793</c:v>
                </c:pt>
                <c:pt idx="21">
                  <c:v>0.0026354020779049137</c:v>
                </c:pt>
                <c:pt idx="22">
                  <c:v>0.0027179449227012764</c:v>
                </c:pt>
                <c:pt idx="23">
                  <c:v>0.002802814632764994</c:v>
                </c:pt>
                <c:pt idx="24">
                  <c:v>0.00289006807622616</c:v>
                </c:pt>
                <c:pt idx="25">
                  <c:v>0.0029797632350546666</c:v>
                </c:pt>
                <c:pt idx="26">
                  <c:v>0.003071959218650555</c:v>
                </c:pt>
                <c:pt idx="27">
                  <c:v>0.0031667162773578728</c:v>
                </c:pt>
                <c:pt idx="28">
                  <c:v>0.003264095815891377</c:v>
                </c:pt>
                <c:pt idx="29">
                  <c:v>0.0033641604066693143</c:v>
                </c:pt>
                <c:pt idx="30">
                  <c:v>0.0034669738030407293</c:v>
                </c:pt>
                <c:pt idx="31">
                  <c:v>0.0035726009523998625</c:v>
                </c:pt>
                <c:pt idx="32">
                  <c:v>0.0036811080091750936</c:v>
                </c:pt>
                <c:pt idx="33">
                  <c:v>0.0037925623476855463</c:v>
                </c:pt>
                <c:pt idx="34">
                  <c:v>0.00390703257485292</c:v>
                </c:pt>
                <c:pt idx="35">
                  <c:v>0.004024588542758445</c:v>
                </c:pt>
                <c:pt idx="36">
                  <c:v>0.004145301361036191</c:v>
                </c:pt>
                <c:pt idx="37">
                  <c:v>0.004269243409089518</c:v>
                </c:pt>
                <c:pt idx="38">
                  <c:v>0.004396488348121452</c:v>
                </c:pt>
                <c:pt idx="39">
                  <c:v>0.004527111132967443</c:v>
                </c:pt>
                <c:pt idx="40">
                  <c:v>0.004661188023718843</c:v>
                </c:pt>
                <c:pt idx="41">
                  <c:v>0.004798796597126342</c:v>
                </c:pt>
                <c:pt idx="42">
                  <c:v>0.00494001575777081</c:v>
                </c:pt>
                <c:pt idx="43">
                  <c:v>0.00508492574899122</c:v>
                </c:pt>
                <c:pt idx="44">
                  <c:v>0.005233608163555892</c:v>
                </c:pt>
                <c:pt idx="45">
                  <c:v>0.005386145954066834</c:v>
                </c:pt>
                <c:pt idx="46">
                  <c:v>0.0055426234430827614</c:v>
                </c:pt>
                <c:pt idx="47">
                  <c:v>0.005703126332950892</c:v>
                </c:pt>
                <c:pt idx="48">
                  <c:v>0.005867741715332775</c:v>
                </c:pt>
                <c:pt idx="49">
                  <c:v>0.006036558080412813</c:v>
                </c:pt>
                <c:pt idx="50">
                  <c:v>0.00620966532577627</c:v>
                </c:pt>
                <c:pt idx="51">
                  <c:v>0.006387154764943337</c:v>
                </c:pt>
                <c:pt idx="52">
                  <c:v>0.006569119135546919</c:v>
                </c:pt>
                <c:pt idx="53">
                  <c:v>0.0067556526071408385</c:v>
                </c:pt>
                <c:pt idx="54">
                  <c:v>0.006946850788624448</c:v>
                </c:pt>
                <c:pt idx="55">
                  <c:v>0.007142810735271565</c:v>
                </c:pt>
                <c:pt idx="56">
                  <c:v>0.007343630955348512</c:v>
                </c:pt>
                <c:pt idx="57">
                  <c:v>0.007549411416309382</c:v>
                </c:pt>
                <c:pt idx="58">
                  <c:v>0.007760253550553875</c:v>
                </c:pt>
                <c:pt idx="59">
                  <c:v>0.007976260260733947</c:v>
                </c:pt>
                <c:pt idx="60">
                  <c:v>0.008197535924596377</c:v>
                </c:pt>
                <c:pt idx="61">
                  <c:v>0.008424186399345945</c:v>
                </c:pt>
                <c:pt idx="62">
                  <c:v>0.008656319025516779</c:v>
                </c:pt>
                <c:pt idx="63">
                  <c:v>0.008894042630336996</c:v>
                </c:pt>
                <c:pt idx="64">
                  <c:v>0.009137467530572874</c:v>
                </c:pt>
                <c:pt idx="65">
                  <c:v>0.00938670553483878</c:v>
                </c:pt>
                <c:pt idx="66">
                  <c:v>0.009641869945358539</c:v>
                </c:pt>
                <c:pt idx="67">
                  <c:v>0.009903075559164809</c:v>
                </c:pt>
                <c:pt idx="68">
                  <c:v>0.010170438668719917</c:v>
                </c:pt>
                <c:pt idx="69">
                  <c:v>0.010444077061951607</c:v>
                </c:pt>
                <c:pt idx="70">
                  <c:v>0.010724110021676392</c:v>
                </c:pt>
                <c:pt idx="71">
                  <c:v>0.011010658324411948</c:v>
                </c:pt>
                <c:pt idx="72">
                  <c:v>0.011303844238553351</c:v>
                </c:pt>
                <c:pt idx="73">
                  <c:v>0.011603791521904161</c:v>
                </c:pt>
                <c:pt idx="74">
                  <c:v>0.011910625418547705</c:v>
                </c:pt>
                <c:pt idx="75">
                  <c:v>0.012224472655045338</c:v>
                </c:pt>
                <c:pt idx="76">
                  <c:v>0.012545461435947258</c:v>
                </c:pt>
                <c:pt idx="77">
                  <c:v>0.012873721438602659</c:v>
                </c:pt>
                <c:pt idx="78">
                  <c:v>0.013209383807256891</c:v>
                </c:pt>
                <c:pt idx="79">
                  <c:v>0.013552581146420661</c:v>
                </c:pt>
                <c:pt idx="80">
                  <c:v>0.013903447513499367</c:v>
                </c:pt>
                <c:pt idx="81">
                  <c:v>0.0142621184106696</c:v>
                </c:pt>
                <c:pt idx="82">
                  <c:v>0.014628730775990029</c:v>
                </c:pt>
                <c:pt idx="83">
                  <c:v>0.015003422973732916</c:v>
                </c:pt>
                <c:pt idx="84">
                  <c:v>0.015386334783926259</c:v>
                </c:pt>
                <c:pt idx="85">
                  <c:v>0.015777607391091353</c:v>
                </c:pt>
                <c:pt idx="86">
                  <c:v>0.016177383372166898</c:v>
                </c:pt>
                <c:pt idx="87">
                  <c:v>0.016585806683605875</c:v>
                </c:pt>
                <c:pt idx="88">
                  <c:v>0.017003022647633648</c:v>
                </c:pt>
                <c:pt idx="89">
                  <c:v>0.01742917793765797</c:v>
                </c:pt>
                <c:pt idx="90">
                  <c:v>0.01786442056281745</c:v>
                </c:pt>
                <c:pt idx="91">
                  <c:v>0.018308899851659843</c:v>
                </c:pt>
                <c:pt idx="92">
                  <c:v>0.018762766434938682</c:v>
                </c:pt>
                <c:pt idx="93">
                  <c:v>0.019226172227518212</c:v>
                </c:pt>
                <c:pt idx="94">
                  <c:v>0.0196992704093778</c:v>
                </c:pt>
                <c:pt idx="95">
                  <c:v>0.020182215405705417</c:v>
                </c:pt>
                <c:pt idx="96">
                  <c:v>0.020675162866071073</c:v>
                </c:pt>
                <c:pt idx="97">
                  <c:v>0.02117826964267333</c:v>
                </c:pt>
                <c:pt idx="98">
                  <c:v>0.02169169376764779</c:v>
                </c:pt>
                <c:pt idx="99">
                  <c:v>0.02221559442943255</c:v>
                </c:pt>
                <c:pt idx="100">
                  <c:v>0.02275013194818032</c:v>
                </c:pt>
                <c:pt idx="101">
                  <c:v>0.02329546775021296</c:v>
                </c:pt>
                <c:pt idx="102">
                  <c:v>0.023851764341509596</c:v>
                </c:pt>
                <c:pt idx="103">
                  <c:v>0.024419185280223688</c:v>
                </c:pt>
                <c:pt idx="104">
                  <c:v>0.024997895148221594</c:v>
                </c:pt>
                <c:pt idx="105">
                  <c:v>0.025588059521639783</c:v>
                </c:pt>
                <c:pt idx="106">
                  <c:v>0.026189844940453955</c:v>
                </c:pt>
                <c:pt idx="107">
                  <c:v>0.026803418877056173</c:v>
                </c:pt>
                <c:pt idx="108">
                  <c:v>0.027428949703838024</c:v>
                </c:pt>
                <c:pt idx="109">
                  <c:v>0.028066606659773785</c:v>
                </c:pt>
                <c:pt idx="110">
                  <c:v>0.02871655981600374</c:v>
                </c:pt>
                <c:pt idx="111">
                  <c:v>0.029378980040411395</c:v>
                </c:pt>
                <c:pt idx="112">
                  <c:v>0.030054038961201845</c:v>
                </c:pt>
                <c:pt idx="113">
                  <c:v>0.030741908929468043</c:v>
                </c:pt>
                <c:pt idx="114">
                  <c:v>0.03144276298075488</c:v>
                </c:pt>
                <c:pt idx="115">
                  <c:v>0.03215677479561585</c:v>
                </c:pt>
                <c:pt idx="116">
                  <c:v>0.03288411865916607</c:v>
                </c:pt>
                <c:pt idx="117">
                  <c:v>0.03362496941963056</c:v>
                </c:pt>
                <c:pt idx="118">
                  <c:v>0.034379502445892274</c:v>
                </c:pt>
                <c:pt idx="119">
                  <c:v>0.035147893584041134</c:v>
                </c:pt>
                <c:pt idx="120">
                  <c:v>0.03593031911292821</c:v>
                </c:pt>
                <c:pt idx="121">
                  <c:v>0.03672695569872875</c:v>
                </c:pt>
                <c:pt idx="122">
                  <c:v>0.037537980348519184</c:v>
                </c:pt>
                <c:pt idx="123">
                  <c:v>0.038363570362873745</c:v>
                </c:pt>
                <c:pt idx="124">
                  <c:v>0.03920390328748513</c:v>
                </c:pt>
                <c:pt idx="125">
                  <c:v>0.04005915686381967</c:v>
                </c:pt>
                <c:pt idx="126">
                  <c:v>0.04092950897880998</c:v>
                </c:pt>
                <c:pt idx="127">
                  <c:v>0.041815137613597675</c:v>
                </c:pt>
                <c:pt idx="128">
                  <c:v>0.04271622079133164</c:v>
                </c:pt>
                <c:pt idx="129">
                  <c:v>0.04363293652403466</c:v>
                </c:pt>
                <c:pt idx="130">
                  <c:v>0.04456546275854589</c:v>
                </c:pt>
                <c:pt idx="131">
                  <c:v>0.0455139773215526</c:v>
                </c:pt>
                <c:pt idx="132">
                  <c:v>0.04647865786372296</c:v>
                </c:pt>
                <c:pt idx="133">
                  <c:v>0.04745968180295024</c:v>
                </c:pt>
                <c:pt idx="134">
                  <c:v>0.04845722626672577</c:v>
                </c:pt>
                <c:pt idx="135">
                  <c:v>0.04947146803365121</c:v>
                </c:pt>
                <c:pt idx="136">
                  <c:v>0.050502583474106855</c:v>
                </c:pt>
                <c:pt idx="137">
                  <c:v>0.05155074849009256</c:v>
                </c:pt>
                <c:pt idx="138">
                  <c:v>0.05261613845425528</c:v>
                </c:pt>
                <c:pt idx="139">
                  <c:v>0.05369892814812305</c:v>
                </c:pt>
                <c:pt idx="140">
                  <c:v>0.054799291699561326</c:v>
                </c:pt>
                <c:pt idx="141">
                  <c:v>0.05591740251947286</c:v>
                </c:pt>
                <c:pt idx="142">
                  <c:v>0.05705343323775769</c:v>
                </c:pt>
                <c:pt idx="143">
                  <c:v>0.05820755563855651</c:v>
                </c:pt>
                <c:pt idx="144">
                  <c:v>0.059379940594796565</c:v>
                </c:pt>
                <c:pt idx="145">
                  <c:v>0.060570758002062575</c:v>
                </c:pt>
                <c:pt idx="146">
                  <c:v>0.06178017671181557</c:v>
                </c:pt>
                <c:pt idx="147">
                  <c:v>0.06300836446398217</c:v>
                </c:pt>
                <c:pt idx="148">
                  <c:v>0.06425548781893953</c:v>
                </c:pt>
                <c:pt idx="149">
                  <c:v>0.06552171208892033</c:v>
                </c:pt>
                <c:pt idx="150">
                  <c:v>0.06680720126886197</c:v>
                </c:pt>
                <c:pt idx="151">
                  <c:v>0.06811211796672945</c:v>
                </c:pt>
                <c:pt idx="152">
                  <c:v>0.06943662333333567</c:v>
                </c:pt>
                <c:pt idx="153">
                  <c:v>0.07078087699169089</c:v>
                </c:pt>
                <c:pt idx="154">
                  <c:v>0.07214503696589936</c:v>
                </c:pt>
                <c:pt idx="155">
                  <c:v>0.07352925960965384</c:v>
                </c:pt>
                <c:pt idx="156">
                  <c:v>0.07493369953433271</c:v>
                </c:pt>
                <c:pt idx="157">
                  <c:v>0.07635850953674483</c:v>
                </c:pt>
                <c:pt idx="158">
                  <c:v>0.0778038405265522</c:v>
                </c:pt>
                <c:pt idx="159">
                  <c:v>0.07926984145339833</c:v>
                </c:pt>
                <c:pt idx="160">
                  <c:v>0.08075665923377706</c:v>
                </c:pt>
                <c:pt idx="161">
                  <c:v>0.08226443867767497</c:v>
                </c:pt>
                <c:pt idx="162">
                  <c:v>0.08379332241502035</c:v>
                </c:pt>
                <c:pt idx="163">
                  <c:v>0.08534345082197325</c:v>
                </c:pt>
                <c:pt idx="164">
                  <c:v>0.08691496194709136</c:v>
                </c:pt>
                <c:pt idx="165">
                  <c:v>0.0885079914374085</c:v>
                </c:pt>
                <c:pt idx="166">
                  <c:v>0.09012267246445904</c:v>
                </c:pt>
                <c:pt idx="167">
                  <c:v>0.09175913565028737</c:v>
                </c:pt>
                <c:pt idx="168">
                  <c:v>0.09341750899347845</c:v>
                </c:pt>
                <c:pt idx="169">
                  <c:v>0.09509791779524579</c:v>
                </c:pt>
                <c:pt idx="170">
                  <c:v>0.09680048458561719</c:v>
                </c:pt>
                <c:pt idx="171">
                  <c:v>0.09852532904975475</c:v>
                </c:pt>
                <c:pt idx="172">
                  <c:v>0.10027256795444905</c:v>
                </c:pt>
                <c:pt idx="173">
                  <c:v>0.1020423150748262</c:v>
                </c:pt>
                <c:pt idx="174">
                  <c:v>0.10383468112130767</c:v>
                </c:pt>
                <c:pt idx="175">
                  <c:v>0.10564977366686257</c:v>
                </c:pt>
                <c:pt idx="176">
                  <c:v>0.10748769707459427</c:v>
                </c:pt>
                <c:pt idx="177">
                  <c:v>0.10934855242569941</c:v>
                </c:pt>
                <c:pt idx="178">
                  <c:v>0.11123243744784217</c:v>
                </c:pt>
                <c:pt idx="179">
                  <c:v>0.11313944644398499</c:v>
                </c:pt>
                <c:pt idx="180">
                  <c:v>0.11506967022171599</c:v>
                </c:pt>
                <c:pt idx="181">
                  <c:v>0.11702319602311662</c:v>
                </c:pt>
                <c:pt idx="182">
                  <c:v>0.11900010745520861</c:v>
                </c:pt>
                <c:pt idx="183">
                  <c:v>0.12100048442102629</c:v>
                </c:pt>
                <c:pt idx="184">
                  <c:v>0.12302440305135154</c:v>
                </c:pt>
                <c:pt idx="185">
                  <c:v>0.12507193563715846</c:v>
                </c:pt>
                <c:pt idx="186">
                  <c:v>0.12714315056280656</c:v>
                </c:pt>
                <c:pt idx="187">
                  <c:v>0.12923811224002624</c:v>
                </c:pt>
                <c:pt idx="188">
                  <c:v>0.13135688104273924</c:v>
                </c:pt>
                <c:pt idx="189">
                  <c:v>0.13349951324275589</c:v>
                </c:pt>
                <c:pt idx="190">
                  <c:v>0.13566606094639133</c:v>
                </c:pt>
                <c:pt idx="191">
                  <c:v>0.13785657203204438</c:v>
                </c:pt>
                <c:pt idx="192">
                  <c:v>0.14007109008877794</c:v>
                </c:pt>
                <c:pt idx="193">
                  <c:v>0.1423096543559481</c:v>
                </c:pt>
                <c:pt idx="194">
                  <c:v>0.1445722996639187</c:v>
                </c:pt>
                <c:pt idx="195">
                  <c:v>0.14685905637590513</c:v>
                </c:pt>
                <c:pt idx="196">
                  <c:v>0.149169950330993</c:v>
                </c:pt>
                <c:pt idx="197">
                  <c:v>0.15150500278835544</c:v>
                </c:pt>
                <c:pt idx="198">
                  <c:v>0.15386423037274677</c:v>
                </c:pt>
                <c:pt idx="199">
                  <c:v>0.15624764502126653</c:v>
                </c:pt>
                <c:pt idx="200">
                  <c:v>0.15865525393146906</c:v>
                </c:pt>
                <c:pt idx="201">
                  <c:v>0.16108705951084312</c:v>
                </c:pt>
                <c:pt idx="202">
                  <c:v>0.16354305932770474</c:v>
                </c:pt>
                <c:pt idx="203">
                  <c:v>0.16602324606354202</c:v>
                </c:pt>
                <c:pt idx="204">
                  <c:v>0.16852760746685036</c:v>
                </c:pt>
                <c:pt idx="205">
                  <c:v>0.17105612630849443</c:v>
                </c:pt>
                <c:pt idx="206">
                  <c:v>0.17360878033863736</c:v>
                </c:pt>
                <c:pt idx="207">
                  <c:v>0.17618554224527094</c:v>
                </c:pt>
                <c:pt idx="208">
                  <c:v>0.1787863796143847</c:v>
                </c:pt>
                <c:pt idx="209">
                  <c:v>0.18141125489181043</c:v>
                </c:pt>
                <c:pt idx="210">
                  <c:v>0.18406012534677285</c:v>
                </c:pt>
                <c:pt idx="211">
                  <c:v>0.18673294303718602</c:v>
                </c:pt>
                <c:pt idx="212">
                  <c:v>0.1894296547767257</c:v>
                </c:pt>
                <c:pt idx="213">
                  <c:v>0.1921502021037098</c:v>
                </c:pt>
                <c:pt idx="214">
                  <c:v>0.19489452125182216</c:v>
                </c:pt>
                <c:pt idx="215">
                  <c:v>0.19766254312270626</c:v>
                </c:pt>
                <c:pt idx="216">
                  <c:v>0.20045419326046365</c:v>
                </c:pt>
                <c:pt idx="217">
                  <c:v>0.20326939182808257</c:v>
                </c:pt>
                <c:pt idx="218">
                  <c:v>0.2061080535858274</c:v>
                </c:pt>
                <c:pt idx="219">
                  <c:v>0.20897008787161597</c:v>
                </c:pt>
                <c:pt idx="220">
                  <c:v>0.21185539858341118</c:v>
                </c:pt>
                <c:pt idx="221">
                  <c:v>0.21476388416365166</c:v>
                </c:pt>
                <c:pt idx="222">
                  <c:v>0.21769543758574783</c:v>
                </c:pt>
                <c:pt idx="223">
                  <c:v>0.22064994634266444</c:v>
                </c:pt>
                <c:pt idx="224">
                  <c:v>0.22362729243761437</c:v>
                </c:pt>
                <c:pt idx="225">
                  <c:v>0.22662735237688325</c:v>
                </c:pt>
                <c:pt idx="226">
                  <c:v>0.22964999716480583</c:v>
                </c:pt>
                <c:pt idx="227">
                  <c:v>0.23269509230091268</c:v>
                </c:pt>
                <c:pt idx="228">
                  <c:v>0.2357624977792665</c:v>
                </c:pt>
                <c:pt idx="229">
                  <c:v>0.23885206809000226</c:v>
                </c:pt>
                <c:pt idx="230">
                  <c:v>0.24196365222308858</c:v>
                </c:pt>
                <c:pt idx="231">
                  <c:v>0.2450970936743252</c:v>
                </c:pt>
                <c:pt idx="232">
                  <c:v>0.24825223045358635</c:v>
                </c:pt>
                <c:pt idx="233">
                  <c:v>0.25142889509532607</c:v>
                </c:pt>
                <c:pt idx="234">
                  <c:v>0.2546269146713521</c:v>
                </c:pt>
                <c:pt idx="235">
                  <c:v>0.25784611080588093</c:v>
                </c:pt>
                <c:pt idx="236">
                  <c:v>0.2610862996928778</c:v>
                </c:pt>
                <c:pt idx="237">
                  <c:v>0.26434729211569385</c:v>
                </c:pt>
                <c:pt idx="238">
                  <c:v>0.26762889346899943</c:v>
                </c:pt>
                <c:pt idx="239">
                  <c:v>0.2709309037830222</c:v>
                </c:pt>
                <c:pt idx="240">
                  <c:v>0.27425311775009353</c:v>
                </c:pt>
                <c:pt idx="241">
                  <c:v>0.27759532475348503</c:v>
                </c:pt>
                <c:pt idx="242">
                  <c:v>0.2809573088985846</c:v>
                </c:pt>
                <c:pt idx="243">
                  <c:v>0.28433884904634454</c:v>
                </c:pt>
                <c:pt idx="244">
                  <c:v>0.2877397188490475</c:v>
                </c:pt>
                <c:pt idx="245">
                  <c:v>0.2911596867883669</c:v>
                </c:pt>
                <c:pt idx="246">
                  <c:v>0.29459851621571875</c:v>
                </c:pt>
                <c:pt idx="247">
                  <c:v>0.2980559653948972</c:v>
                </c:pt>
                <c:pt idx="248">
                  <c:v>0.30153178754698706</c:v>
                </c:pt>
                <c:pt idx="249">
                  <c:v>0.3050257308975405</c:v>
                </c:pt>
                <c:pt idx="250">
                  <c:v>0.308537538726008</c:v>
                </c:pt>
                <c:pt idx="251">
                  <c:v>0.31206694941741175</c:v>
                </c:pt>
                <c:pt idx="252">
                  <c:v>0.31561369651624394</c:v>
                </c:pt>
                <c:pt idx="253">
                  <c:v>0.3191775087825772</c:v>
                </c:pt>
                <c:pt idx="254">
                  <c:v>0.32275811025036916</c:v>
                </c:pt>
                <c:pt idx="255">
                  <c:v>0.3263552202879416</c:v>
                </c:pt>
                <c:pt idx="256">
                  <c:v>0.3299685536606154</c:v>
                </c:pt>
                <c:pt idx="257">
                  <c:v>0.3335978205954795</c:v>
                </c:pt>
                <c:pt idx="258">
                  <c:v>0.3372427268482714</c:v>
                </c:pt>
                <c:pt idx="259">
                  <c:v>0.3409029737723446</c:v>
                </c:pt>
                <c:pt idx="260">
                  <c:v>0.3445782583896979</c:v>
                </c:pt>
                <c:pt idx="261">
                  <c:v>0.34826827346403977</c:v>
                </c:pt>
                <c:pt idx="262">
                  <c:v>0.3519727075758594</c:v>
                </c:pt>
                <c:pt idx="263">
                  <c:v>0.3556912451994756</c:v>
                </c:pt>
                <c:pt idx="264">
                  <c:v>0.35942356678203113</c:v>
                </c:pt>
                <c:pt idx="265">
                  <c:v>0.36316934882440344</c:v>
                </c:pt>
                <c:pt idx="266">
                  <c:v>0.3669282639639946</c:v>
                </c:pt>
                <c:pt idx="267">
                  <c:v>0.3706999810593692</c:v>
                </c:pt>
                <c:pt idx="268">
                  <c:v>0.3744841652767027</c:v>
                </c:pt>
                <c:pt idx="269">
                  <c:v>0.3782804781780035</c:v>
                </c:pt>
                <c:pt idx="270">
                  <c:v>0.3820885778110702</c:v>
                </c:pt>
                <c:pt idx="271">
                  <c:v>0.3859081188011456</c:v>
                </c:pt>
                <c:pt idx="272">
                  <c:v>0.38973875244422573</c:v>
                </c:pt>
                <c:pt idx="273">
                  <c:v>0.3935801268019836</c:v>
                </c:pt>
                <c:pt idx="274">
                  <c:v>0.3974318867982627</c:v>
                </c:pt>
                <c:pt idx="275">
                  <c:v>0.4012936743170994</c:v>
                </c:pt>
                <c:pt idx="276">
                  <c:v>0.4051651283022274</c:v>
                </c:pt>
                <c:pt idx="277">
                  <c:v>0.4090458848580174</c:v>
                </c:pt>
                <c:pt idx="278">
                  <c:v>0.41293557735180875</c:v>
                </c:pt>
                <c:pt idx="279">
                  <c:v>0.4168338365175811</c:v>
                </c:pt>
                <c:pt idx="280">
                  <c:v>0.42074029056092044</c:v>
                </c:pt>
                <c:pt idx="281">
                  <c:v>0.42465456526522805</c:v>
                </c:pt>
                <c:pt idx="282">
                  <c:v>0.42857628409912285</c:v>
                </c:pt>
                <c:pt idx="283">
                  <c:v>0.43250506832498914</c:v>
                </c:pt>
                <c:pt idx="284">
                  <c:v>0.43644053710859465</c:v>
                </c:pt>
                <c:pt idx="285">
                  <c:v>0.44038230762978503</c:v>
                </c:pt>
                <c:pt idx="286">
                  <c:v>0.4443299951941212</c:v>
                </c:pt>
                <c:pt idx="287">
                  <c:v>0.4482832133454666</c:v>
                </c:pt>
                <c:pt idx="288">
                  <c:v>0.45224157397944387</c:v>
                </c:pt>
                <c:pt idx="289">
                  <c:v>0.45620468745771103</c:v>
                </c:pt>
                <c:pt idx="290">
                  <c:v>0.46017216272299866</c:v>
                </c:pt>
                <c:pt idx="291">
                  <c:v>0.4641436074148557</c:v>
                </c:pt>
                <c:pt idx="292">
                  <c:v>0.4681186279860403</c:v>
                </c:pt>
                <c:pt idx="293">
                  <c:v>0.47209682981950674</c:v>
                </c:pt>
                <c:pt idx="294">
                  <c:v>0.4760778173459209</c:v>
                </c:pt>
                <c:pt idx="295">
                  <c:v>0.4800611941616554</c:v>
                </c:pt>
                <c:pt idx="296">
                  <c:v>0.4840465631471971</c:v>
                </c:pt>
                <c:pt idx="297">
                  <c:v>0.48803352658591526</c:v>
                </c:pt>
                <c:pt idx="298">
                  <c:v>0.4920216862831258</c:v>
                </c:pt>
                <c:pt idx="299">
                  <c:v>0.49601064368539627</c:v>
                </c:pt>
                <c:pt idx="300">
                  <c:v>0.5000000000000278</c:v>
                </c:pt>
                <c:pt idx="301">
                  <c:v>0.5039893563146596</c:v>
                </c:pt>
                <c:pt idx="302">
                  <c:v>0.5079783137169298</c:v>
                </c:pt>
                <c:pt idx="303">
                  <c:v>0.5119664734141405</c:v>
                </c:pt>
                <c:pt idx="304">
                  <c:v>0.5159534368528587</c:v>
                </c:pt>
                <c:pt idx="305">
                  <c:v>0.5199388058384004</c:v>
                </c:pt>
                <c:pt idx="306">
                  <c:v>0.5239221826541347</c:v>
                </c:pt>
                <c:pt idx="307">
                  <c:v>0.527903170180549</c:v>
                </c:pt>
                <c:pt idx="308">
                  <c:v>0.5318813720140152</c:v>
                </c:pt>
                <c:pt idx="309">
                  <c:v>0.5358563925851998</c:v>
                </c:pt>
                <c:pt idx="310">
                  <c:v>0.5398278372770569</c:v>
                </c:pt>
                <c:pt idx="311">
                  <c:v>0.5437953125423445</c:v>
                </c:pt>
                <c:pt idx="312">
                  <c:v>0.5477584260206116</c:v>
                </c:pt>
                <c:pt idx="313">
                  <c:v>0.5517167866545889</c:v>
                </c:pt>
                <c:pt idx="314">
                  <c:v>0.5556700048059341</c:v>
                </c:pt>
                <c:pt idx="315">
                  <c:v>0.5596176923702701</c:v>
                </c:pt>
                <c:pt idx="316">
                  <c:v>0.5635594628914604</c:v>
                </c:pt>
                <c:pt idx="317">
                  <c:v>0.5674949316750659</c:v>
                </c:pt>
                <c:pt idx="318">
                  <c:v>0.5714237159009282</c:v>
                </c:pt>
                <c:pt idx="319">
                  <c:v>0.5753454347348229</c:v>
                </c:pt>
                <c:pt idx="320">
                  <c:v>0.5792597094391304</c:v>
                </c:pt>
                <c:pt idx="321">
                  <c:v>0.5831661634824696</c:v>
                </c:pt>
                <c:pt idx="322">
                  <c:v>0.5870644226482419</c:v>
                </c:pt>
                <c:pt idx="323">
                  <c:v>0.5909541151420331</c:v>
                </c:pt>
                <c:pt idx="324">
                  <c:v>0.594834871697823</c:v>
                </c:pt>
                <c:pt idx="325">
                  <c:v>0.5987063256829508</c:v>
                </c:pt>
                <c:pt idx="326">
                  <c:v>0.6025681132017914</c:v>
                </c:pt>
                <c:pt idx="327">
                  <c:v>0.6064198731980703</c:v>
                </c:pt>
                <c:pt idx="328">
                  <c:v>0.6102612475558279</c:v>
                </c:pt>
                <c:pt idx="329">
                  <c:v>0.614091881198908</c:v>
                </c:pt>
                <c:pt idx="330">
                  <c:v>0.6179114221889832</c:v>
                </c:pt>
                <c:pt idx="331">
                  <c:v>0.6217195218220497</c:v>
                </c:pt>
                <c:pt idx="332">
                  <c:v>0.6255158347233504</c:v>
                </c:pt>
                <c:pt idx="333">
                  <c:v>0.6293000189406838</c:v>
                </c:pt>
                <c:pt idx="334">
                  <c:v>0.6330717360360583</c:v>
                </c:pt>
                <c:pt idx="335">
                  <c:v>0.6368306511756491</c:v>
                </c:pt>
                <c:pt idx="336">
                  <c:v>0.6405764332180212</c:v>
                </c:pt>
                <c:pt idx="337">
                  <c:v>0.6443087548005766</c:v>
                </c:pt>
                <c:pt idx="338">
                  <c:v>0.6480272924241924</c:v>
                </c:pt>
                <c:pt idx="339">
                  <c:v>0.651731726536012</c:v>
                </c:pt>
                <c:pt idx="340">
                  <c:v>0.6554217416103536</c:v>
                </c:pt>
                <c:pt idx="341">
                  <c:v>0.6590970262277067</c:v>
                </c:pt>
                <c:pt idx="342">
                  <c:v>0.6627572731517797</c:v>
                </c:pt>
                <c:pt idx="343">
                  <c:v>0.6664021794045715</c:v>
                </c:pt>
                <c:pt idx="344">
                  <c:v>0.6700314463394352</c:v>
                </c:pt>
                <c:pt idx="345">
                  <c:v>0.6736447797121089</c:v>
                </c:pt>
                <c:pt idx="346">
                  <c:v>0.677241889749681</c:v>
                </c:pt>
                <c:pt idx="347">
                  <c:v>0.6808224912174727</c:v>
                </c:pt>
                <c:pt idx="348">
                  <c:v>0.6843863034838059</c:v>
                </c:pt>
                <c:pt idx="349">
                  <c:v>0.6879330505826378</c:v>
                </c:pt>
                <c:pt idx="350">
                  <c:v>0.6914624612740413</c:v>
                </c:pt>
                <c:pt idx="351">
                  <c:v>0.6949742691025086</c:v>
                </c:pt>
                <c:pt idx="352">
                  <c:v>0.6984682124530617</c:v>
                </c:pt>
                <c:pt idx="353">
                  <c:v>0.7019440346051513</c:v>
                </c:pt>
                <c:pt idx="354">
                  <c:v>0.7054014837843297</c:v>
                </c:pt>
                <c:pt idx="355">
                  <c:v>0.7088403132116811</c:v>
                </c:pt>
                <c:pt idx="356">
                  <c:v>0.7122602811510003</c:v>
                </c:pt>
                <c:pt idx="357">
                  <c:v>0.715661150953703</c:v>
                </c:pt>
                <c:pt idx="358">
                  <c:v>0.7190426911014627</c:v>
                </c:pt>
                <c:pt idx="359">
                  <c:v>0.7224046752465619</c:v>
                </c:pt>
                <c:pt idx="360">
                  <c:v>0.7257468822499531</c:v>
                </c:pt>
                <c:pt idx="361">
                  <c:v>0.7290690962170209</c:v>
                </c:pt>
                <c:pt idx="362">
                  <c:v>0.7323711065310433</c:v>
                </c:pt>
                <c:pt idx="363">
                  <c:v>0.7356527078843487</c:v>
                </c:pt>
                <c:pt idx="364">
                  <c:v>0.7389137003071645</c:v>
                </c:pt>
                <c:pt idx="365">
                  <c:v>0.7421538891941611</c:v>
                </c:pt>
                <c:pt idx="366">
                  <c:v>0.7453730853286895</c:v>
                </c:pt>
                <c:pt idx="367">
                  <c:v>0.7485711049047155</c:v>
                </c:pt>
                <c:pt idx="368">
                  <c:v>0.7517477695464547</c:v>
                </c:pt>
                <c:pt idx="369">
                  <c:v>0.7549029063257157</c:v>
                </c:pt>
                <c:pt idx="370">
                  <c:v>0.7580363477769552</c:v>
                </c:pt>
                <c:pt idx="371">
                  <c:v>0.7611479319100412</c:v>
                </c:pt>
                <c:pt idx="372">
                  <c:v>0.7642375022207766</c:v>
                </c:pt>
                <c:pt idx="373">
                  <c:v>0.7673049076991302</c:v>
                </c:pt>
                <c:pt idx="374">
                  <c:v>0.7703500028352367</c:v>
                </c:pt>
                <c:pt idx="375">
                  <c:v>0.7733726476231588</c:v>
                </c:pt>
                <c:pt idx="376">
                  <c:v>0.7763727075624275</c:v>
                </c:pt>
                <c:pt idx="377">
                  <c:v>0.779350053657377</c:v>
                </c:pt>
                <c:pt idx="378">
                  <c:v>0.7823045624142935</c:v>
                </c:pt>
                <c:pt idx="379">
                  <c:v>0.7852361158363892</c:v>
                </c:pt>
                <c:pt idx="380">
                  <c:v>0.7881446014166293</c:v>
                </c:pt>
                <c:pt idx="381">
                  <c:v>0.7910299121284243</c:v>
                </c:pt>
                <c:pt idx="382">
                  <c:v>0.7938919464142126</c:v>
                </c:pt>
                <c:pt idx="383">
                  <c:v>0.7967306081719571</c:v>
                </c:pt>
                <c:pt idx="384">
                  <c:v>0.7995458067395756</c:v>
                </c:pt>
                <c:pt idx="385">
                  <c:v>0.8023374568773327</c:v>
                </c:pt>
                <c:pt idx="386">
                  <c:v>0.8051054787482164</c:v>
                </c:pt>
                <c:pt idx="387">
                  <c:v>0.8078497978963284</c:v>
                </c:pt>
                <c:pt idx="388">
                  <c:v>0.8105703452233123</c:v>
                </c:pt>
                <c:pt idx="389">
                  <c:v>0.8132670569628516</c:v>
                </c:pt>
                <c:pt idx="390">
                  <c:v>0.8159398746532645</c:v>
                </c:pt>
                <c:pt idx="391">
                  <c:v>0.8185887451082265</c:v>
                </c:pt>
                <c:pt idx="392">
                  <c:v>0.8212136203856518</c:v>
                </c:pt>
                <c:pt idx="393">
                  <c:v>0.8238144577547655</c:v>
                </c:pt>
                <c:pt idx="394">
                  <c:v>0.8263912196613985</c:v>
                </c:pt>
                <c:pt idx="395">
                  <c:v>0.8289438736915411</c:v>
                </c:pt>
                <c:pt idx="396">
                  <c:v>0.8314723925331848</c:v>
                </c:pt>
                <c:pt idx="397">
                  <c:v>0.8339767539364928</c:v>
                </c:pt>
                <c:pt idx="398">
                  <c:v>0.8364569406723299</c:v>
                </c:pt>
                <c:pt idx="399">
                  <c:v>0.8389129404891911</c:v>
                </c:pt>
                <c:pt idx="400">
                  <c:v>0.8413447460685648</c:v>
                </c:pt>
              </c:numCache>
            </c:numRef>
          </c:yVal>
          <c:smooth val="1"/>
        </c:ser>
        <c:axId val="43728004"/>
        <c:axId val="58007717"/>
      </c:scatterChart>
      <c:scatterChart>
        <c:scatterStyle val="lineMarker"/>
        <c:varyColors val="0"/>
        <c:ser>
          <c:idx val="2"/>
          <c:order val="0"/>
          <c:tx>
            <c:v>EPI Intercept</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Modelbaseline!$N$5:$N$405</c:f>
              <c:numCache>
                <c:ptCount val="401"/>
                <c:pt idx="0">
                  <c:v>0</c:v>
                </c:pt>
                <c:pt idx="1">
                  <c:v>0.09351719795623464</c:v>
                </c:pt>
                <c:pt idx="2">
                  <c:v>0.1870343959124693</c:v>
                </c:pt>
                <c:pt idx="3">
                  <c:v>0.28055159386870393</c:v>
                </c:pt>
                <c:pt idx="4">
                  <c:v>0.3740687918249386</c:v>
                </c:pt>
                <c:pt idx="5">
                  <c:v>0.4675859897811732</c:v>
                </c:pt>
                <c:pt idx="6">
                  <c:v>0.5611031877374079</c:v>
                </c:pt>
                <c:pt idx="7">
                  <c:v>0.6546203856936426</c:v>
                </c:pt>
                <c:pt idx="8">
                  <c:v>0.7481375836498771</c:v>
                </c:pt>
                <c:pt idx="9">
                  <c:v>0.8416547816061117</c:v>
                </c:pt>
                <c:pt idx="10">
                  <c:v>0.9351719795623463</c:v>
                </c:pt>
                <c:pt idx="11">
                  <c:v>1.028689177518581</c:v>
                </c:pt>
                <c:pt idx="12">
                  <c:v>1.1222063754748155</c:v>
                </c:pt>
                <c:pt idx="13">
                  <c:v>1.21572357343105</c:v>
                </c:pt>
                <c:pt idx="14">
                  <c:v>1.3092407713872847</c:v>
                </c:pt>
                <c:pt idx="15">
                  <c:v>1.4027579693435193</c:v>
                </c:pt>
                <c:pt idx="16">
                  <c:v>1.4962751672997538</c:v>
                </c:pt>
                <c:pt idx="17">
                  <c:v>1.5897923652559884</c:v>
                </c:pt>
                <c:pt idx="18">
                  <c:v>1.683309563212223</c:v>
                </c:pt>
                <c:pt idx="19">
                  <c:v>1.7768267611684576</c:v>
                </c:pt>
                <c:pt idx="20">
                  <c:v>1.8703439591246922</c:v>
                </c:pt>
                <c:pt idx="21">
                  <c:v>1.9638611570809268</c:v>
                </c:pt>
                <c:pt idx="22">
                  <c:v>2.0573783550371614</c:v>
                </c:pt>
                <c:pt idx="23">
                  <c:v>2.150895552993396</c:v>
                </c:pt>
                <c:pt idx="24">
                  <c:v>2.244412750949631</c:v>
                </c:pt>
                <c:pt idx="25">
                  <c:v>2.337929948905866</c:v>
                </c:pt>
                <c:pt idx="26">
                  <c:v>2.4314471468621006</c:v>
                </c:pt>
                <c:pt idx="27">
                  <c:v>2.5249643448183354</c:v>
                </c:pt>
                <c:pt idx="28">
                  <c:v>2.6184815427745702</c:v>
                </c:pt>
                <c:pt idx="29">
                  <c:v>2.711998740730805</c:v>
                </c:pt>
                <c:pt idx="30">
                  <c:v>2.80551593868704</c:v>
                </c:pt>
                <c:pt idx="31">
                  <c:v>2.8990331366432747</c:v>
                </c:pt>
                <c:pt idx="32">
                  <c:v>2.9925503345995095</c:v>
                </c:pt>
                <c:pt idx="33">
                  <c:v>3.0860675325557443</c:v>
                </c:pt>
                <c:pt idx="34">
                  <c:v>3.179584730511979</c:v>
                </c:pt>
                <c:pt idx="35">
                  <c:v>3.273101928468214</c:v>
                </c:pt>
                <c:pt idx="36">
                  <c:v>3.3666191264244487</c:v>
                </c:pt>
                <c:pt idx="37">
                  <c:v>3.4601363243806835</c:v>
                </c:pt>
                <c:pt idx="38">
                  <c:v>3.5536535223369183</c:v>
                </c:pt>
                <c:pt idx="39">
                  <c:v>3.647170720293153</c:v>
                </c:pt>
                <c:pt idx="40">
                  <c:v>3.740687918249388</c:v>
                </c:pt>
                <c:pt idx="41">
                  <c:v>3.8342051162056228</c:v>
                </c:pt>
                <c:pt idx="42">
                  <c:v>3.9277223141618576</c:v>
                </c:pt>
                <c:pt idx="43">
                  <c:v>4.021239512118092</c:v>
                </c:pt>
                <c:pt idx="44">
                  <c:v>4.114756710074327</c:v>
                </c:pt>
                <c:pt idx="45">
                  <c:v>4.208273908030562</c:v>
                </c:pt>
                <c:pt idx="46">
                  <c:v>4.301791105986797</c:v>
                </c:pt>
                <c:pt idx="47">
                  <c:v>4.395308303943032</c:v>
                </c:pt>
                <c:pt idx="48">
                  <c:v>4.488825501899266</c:v>
                </c:pt>
                <c:pt idx="49">
                  <c:v>4.582342699855501</c:v>
                </c:pt>
                <c:pt idx="50">
                  <c:v>4.675859897811736</c:v>
                </c:pt>
                <c:pt idx="51">
                  <c:v>4.769377095767971</c:v>
                </c:pt>
                <c:pt idx="52">
                  <c:v>4.862894293724206</c:v>
                </c:pt>
                <c:pt idx="53">
                  <c:v>4.9564114916804405</c:v>
                </c:pt>
                <c:pt idx="54">
                  <c:v>5.049928689636675</c:v>
                </c:pt>
                <c:pt idx="55">
                  <c:v>5.14344588759291</c:v>
                </c:pt>
                <c:pt idx="56">
                  <c:v>5.236963085549145</c:v>
                </c:pt>
                <c:pt idx="57">
                  <c:v>5.33048028350538</c:v>
                </c:pt>
                <c:pt idx="58">
                  <c:v>5.4239974814616145</c:v>
                </c:pt>
                <c:pt idx="59">
                  <c:v>5.517514679417849</c:v>
                </c:pt>
                <c:pt idx="60">
                  <c:v>5.611031877374084</c:v>
                </c:pt>
                <c:pt idx="61">
                  <c:v>5.704549075330319</c:v>
                </c:pt>
                <c:pt idx="62">
                  <c:v>5.798066273286554</c:v>
                </c:pt>
                <c:pt idx="63">
                  <c:v>5.891583471242789</c:v>
                </c:pt>
                <c:pt idx="64">
                  <c:v>5.985100669199023</c:v>
                </c:pt>
                <c:pt idx="65">
                  <c:v>6.078617867155258</c:v>
                </c:pt>
                <c:pt idx="66">
                  <c:v>6.172135065111493</c:v>
                </c:pt>
                <c:pt idx="67">
                  <c:v>6.265652263067728</c:v>
                </c:pt>
                <c:pt idx="68">
                  <c:v>6.359169461023963</c:v>
                </c:pt>
                <c:pt idx="69">
                  <c:v>6.452686658980197</c:v>
                </c:pt>
                <c:pt idx="70">
                  <c:v>6.546203856936432</c:v>
                </c:pt>
                <c:pt idx="71">
                  <c:v>6.639721054892667</c:v>
                </c:pt>
                <c:pt idx="72">
                  <c:v>6.733238252848902</c:v>
                </c:pt>
                <c:pt idx="73">
                  <c:v>6.826755450805137</c:v>
                </c:pt>
                <c:pt idx="74">
                  <c:v>6.9202726487613715</c:v>
                </c:pt>
                <c:pt idx="75">
                  <c:v>7.013789846717606</c:v>
                </c:pt>
                <c:pt idx="76">
                  <c:v>7.107307044673841</c:v>
                </c:pt>
                <c:pt idx="77">
                  <c:v>7.200824242630076</c:v>
                </c:pt>
                <c:pt idx="78">
                  <c:v>7.294341440586311</c:v>
                </c:pt>
                <c:pt idx="79">
                  <c:v>7.3878586385425455</c:v>
                </c:pt>
                <c:pt idx="80">
                  <c:v>7.48137583649878</c:v>
                </c:pt>
                <c:pt idx="81">
                  <c:v>7.574893034455015</c:v>
                </c:pt>
                <c:pt idx="82">
                  <c:v>7.66841023241125</c:v>
                </c:pt>
                <c:pt idx="83">
                  <c:v>7.761927430367485</c:v>
                </c:pt>
                <c:pt idx="84">
                  <c:v>7.85544462832372</c:v>
                </c:pt>
                <c:pt idx="85">
                  <c:v>7.948961826279954</c:v>
                </c:pt>
                <c:pt idx="86">
                  <c:v>8.042479024236188</c:v>
                </c:pt>
                <c:pt idx="87">
                  <c:v>8.135996222192423</c:v>
                </c:pt>
                <c:pt idx="88">
                  <c:v>8.229513420148658</c:v>
                </c:pt>
                <c:pt idx="89">
                  <c:v>8.323030618104893</c:v>
                </c:pt>
                <c:pt idx="90">
                  <c:v>8.416547816061128</c:v>
                </c:pt>
                <c:pt idx="91">
                  <c:v>8.510065014017362</c:v>
                </c:pt>
                <c:pt idx="92">
                  <c:v>8.603582211973597</c:v>
                </c:pt>
                <c:pt idx="93">
                  <c:v>8.697099409929832</c:v>
                </c:pt>
                <c:pt idx="94">
                  <c:v>8.790616607886067</c:v>
                </c:pt>
                <c:pt idx="95">
                  <c:v>8.884133805842302</c:v>
                </c:pt>
                <c:pt idx="96">
                  <c:v>8.977651003798536</c:v>
                </c:pt>
                <c:pt idx="97">
                  <c:v>9.071168201754771</c:v>
                </c:pt>
                <c:pt idx="98">
                  <c:v>9.164685399711006</c:v>
                </c:pt>
                <c:pt idx="99">
                  <c:v>9.25820259766724</c:v>
                </c:pt>
                <c:pt idx="100">
                  <c:v>9.351719795623476</c:v>
                </c:pt>
                <c:pt idx="101">
                  <c:v>9.44523699357971</c:v>
                </c:pt>
                <c:pt idx="102">
                  <c:v>9.538754191535945</c:v>
                </c:pt>
                <c:pt idx="103">
                  <c:v>9.63227138949218</c:v>
                </c:pt>
                <c:pt idx="104">
                  <c:v>9.725788587448415</c:v>
                </c:pt>
                <c:pt idx="105">
                  <c:v>9.81930578540465</c:v>
                </c:pt>
                <c:pt idx="106">
                  <c:v>9.912822983360885</c:v>
                </c:pt>
                <c:pt idx="107">
                  <c:v>10.00634018131712</c:v>
                </c:pt>
                <c:pt idx="108">
                  <c:v>10.099857379273354</c:v>
                </c:pt>
                <c:pt idx="109">
                  <c:v>10.193374577229589</c:v>
                </c:pt>
                <c:pt idx="110">
                  <c:v>10.286891775185824</c:v>
                </c:pt>
                <c:pt idx="111">
                  <c:v>10.380408973142059</c:v>
                </c:pt>
                <c:pt idx="112">
                  <c:v>10.473926171098293</c:v>
                </c:pt>
                <c:pt idx="113">
                  <c:v>10.567443369054528</c:v>
                </c:pt>
                <c:pt idx="114">
                  <c:v>10.660960567010763</c:v>
                </c:pt>
                <c:pt idx="115">
                  <c:v>10.754477764966998</c:v>
                </c:pt>
                <c:pt idx="116">
                  <c:v>10.847994962923233</c:v>
                </c:pt>
                <c:pt idx="117">
                  <c:v>10.941512160879467</c:v>
                </c:pt>
                <c:pt idx="118">
                  <c:v>11.035029358835702</c:v>
                </c:pt>
                <c:pt idx="119">
                  <c:v>11.128546556791937</c:v>
                </c:pt>
                <c:pt idx="120">
                  <c:v>11.222063754748172</c:v>
                </c:pt>
                <c:pt idx="121">
                  <c:v>11.315580952704407</c:v>
                </c:pt>
                <c:pt idx="122">
                  <c:v>11.409098150660641</c:v>
                </c:pt>
                <c:pt idx="123">
                  <c:v>11.502615348616876</c:v>
                </c:pt>
                <c:pt idx="124">
                  <c:v>11.596132546573111</c:v>
                </c:pt>
                <c:pt idx="125">
                  <c:v>11.689649744529346</c:v>
                </c:pt>
                <c:pt idx="126">
                  <c:v>11.78316694248558</c:v>
                </c:pt>
                <c:pt idx="127">
                  <c:v>11.876684140441816</c:v>
                </c:pt>
                <c:pt idx="128">
                  <c:v>11.97020133839805</c:v>
                </c:pt>
                <c:pt idx="129">
                  <c:v>12.063718536354285</c:v>
                </c:pt>
                <c:pt idx="130">
                  <c:v>12.15723573431052</c:v>
                </c:pt>
                <c:pt idx="131">
                  <c:v>12.250752932266755</c:v>
                </c:pt>
                <c:pt idx="132">
                  <c:v>12.34427013022299</c:v>
                </c:pt>
                <c:pt idx="133">
                  <c:v>12.437787328179224</c:v>
                </c:pt>
                <c:pt idx="134">
                  <c:v>12.53130452613546</c:v>
                </c:pt>
                <c:pt idx="135">
                  <c:v>12.624821724091694</c:v>
                </c:pt>
                <c:pt idx="136">
                  <c:v>12.718338922047929</c:v>
                </c:pt>
                <c:pt idx="137">
                  <c:v>12.811856120004164</c:v>
                </c:pt>
                <c:pt idx="138">
                  <c:v>12.905373317960398</c:v>
                </c:pt>
                <c:pt idx="139">
                  <c:v>12.998890515916633</c:v>
                </c:pt>
                <c:pt idx="140">
                  <c:v>13.092407713872868</c:v>
                </c:pt>
                <c:pt idx="141">
                  <c:v>13.185924911829103</c:v>
                </c:pt>
                <c:pt idx="142">
                  <c:v>13.279442109785338</c:v>
                </c:pt>
                <c:pt idx="143">
                  <c:v>13.372959307741572</c:v>
                </c:pt>
                <c:pt idx="144">
                  <c:v>13.466476505697807</c:v>
                </c:pt>
                <c:pt idx="145">
                  <c:v>13.559993703654042</c:v>
                </c:pt>
                <c:pt idx="146">
                  <c:v>13.653510901610277</c:v>
                </c:pt>
                <c:pt idx="147">
                  <c:v>13.747028099566512</c:v>
                </c:pt>
                <c:pt idx="148">
                  <c:v>13.840545297522747</c:v>
                </c:pt>
                <c:pt idx="149">
                  <c:v>13.934062495478981</c:v>
                </c:pt>
                <c:pt idx="150">
                  <c:v>14.027579693435216</c:v>
                </c:pt>
                <c:pt idx="151">
                  <c:v>14.121096891391451</c:v>
                </c:pt>
                <c:pt idx="152">
                  <c:v>14.214614089347686</c:v>
                </c:pt>
                <c:pt idx="153">
                  <c:v>14.30813128730392</c:v>
                </c:pt>
                <c:pt idx="154">
                  <c:v>14.401648485260155</c:v>
                </c:pt>
                <c:pt idx="155">
                  <c:v>14.49516568321639</c:v>
                </c:pt>
                <c:pt idx="156">
                  <c:v>14.588682881172625</c:v>
                </c:pt>
                <c:pt idx="157">
                  <c:v>14.68220007912886</c:v>
                </c:pt>
                <c:pt idx="158">
                  <c:v>14.775717277085095</c:v>
                </c:pt>
                <c:pt idx="159">
                  <c:v>14.86923447504133</c:v>
                </c:pt>
                <c:pt idx="160">
                  <c:v>14.962751672997564</c:v>
                </c:pt>
                <c:pt idx="161">
                  <c:v>15.056268870953799</c:v>
                </c:pt>
                <c:pt idx="162">
                  <c:v>15.149786068910034</c:v>
                </c:pt>
                <c:pt idx="163">
                  <c:v>15.243303266866269</c:v>
                </c:pt>
                <c:pt idx="164">
                  <c:v>15.336820464822503</c:v>
                </c:pt>
                <c:pt idx="165">
                  <c:v>15.430337662778738</c:v>
                </c:pt>
                <c:pt idx="166">
                  <c:v>15.523854860734973</c:v>
                </c:pt>
                <c:pt idx="167">
                  <c:v>15.617372058691208</c:v>
                </c:pt>
                <c:pt idx="168">
                  <c:v>15.710889256647443</c:v>
                </c:pt>
                <c:pt idx="169">
                  <c:v>15.804406454603678</c:v>
                </c:pt>
                <c:pt idx="170">
                  <c:v>15.897923652559912</c:v>
                </c:pt>
                <c:pt idx="171">
                  <c:v>15.991440850516147</c:v>
                </c:pt>
                <c:pt idx="172">
                  <c:v>16.08495804847238</c:v>
                </c:pt>
                <c:pt idx="173">
                  <c:v>16.178475246428615</c:v>
                </c:pt>
                <c:pt idx="174">
                  <c:v>16.27199244438485</c:v>
                </c:pt>
                <c:pt idx="175">
                  <c:v>16.365509642341085</c:v>
                </c:pt>
                <c:pt idx="176">
                  <c:v>16.45902684029732</c:v>
                </c:pt>
                <c:pt idx="177">
                  <c:v>16.552544038253554</c:v>
                </c:pt>
                <c:pt idx="178">
                  <c:v>16.64606123620979</c:v>
                </c:pt>
                <c:pt idx="179">
                  <c:v>16.739578434166024</c:v>
                </c:pt>
                <c:pt idx="180">
                  <c:v>16.83309563212226</c:v>
                </c:pt>
                <c:pt idx="181">
                  <c:v>16.926612830078493</c:v>
                </c:pt>
                <c:pt idx="182">
                  <c:v>17.02013002803473</c:v>
                </c:pt>
                <c:pt idx="183">
                  <c:v>17.113647225990963</c:v>
                </c:pt>
                <c:pt idx="184">
                  <c:v>17.207164423947198</c:v>
                </c:pt>
                <c:pt idx="185">
                  <c:v>17.300681621903433</c:v>
                </c:pt>
                <c:pt idx="186">
                  <c:v>17.394198819859668</c:v>
                </c:pt>
                <c:pt idx="187">
                  <c:v>17.487716017815902</c:v>
                </c:pt>
                <c:pt idx="188">
                  <c:v>17.581233215772137</c:v>
                </c:pt>
                <c:pt idx="189">
                  <c:v>17.674750413728372</c:v>
                </c:pt>
                <c:pt idx="190">
                  <c:v>17.768267611684607</c:v>
                </c:pt>
                <c:pt idx="191">
                  <c:v>17.86178480964084</c:v>
                </c:pt>
                <c:pt idx="192">
                  <c:v>17.955302007597076</c:v>
                </c:pt>
                <c:pt idx="193">
                  <c:v>18.04881920555331</c:v>
                </c:pt>
                <c:pt idx="194">
                  <c:v>18.142336403509546</c:v>
                </c:pt>
                <c:pt idx="195">
                  <c:v>18.23585360146578</c:v>
                </c:pt>
                <c:pt idx="196">
                  <c:v>18.329370799422016</c:v>
                </c:pt>
                <c:pt idx="197">
                  <c:v>18.42288799737825</c:v>
                </c:pt>
                <c:pt idx="198">
                  <c:v>18.516405195334485</c:v>
                </c:pt>
                <c:pt idx="199">
                  <c:v>18.60992239329072</c:v>
                </c:pt>
                <c:pt idx="200">
                  <c:v>18.703439591246955</c:v>
                </c:pt>
                <c:pt idx="201">
                  <c:v>18.79695678920319</c:v>
                </c:pt>
                <c:pt idx="202">
                  <c:v>18.890473987159424</c:v>
                </c:pt>
                <c:pt idx="203">
                  <c:v>18.98399118511566</c:v>
                </c:pt>
                <c:pt idx="204">
                  <c:v>19.077508383071894</c:v>
                </c:pt>
                <c:pt idx="205">
                  <c:v>19.17102558102813</c:v>
                </c:pt>
                <c:pt idx="206">
                  <c:v>19.264542778984364</c:v>
                </c:pt>
                <c:pt idx="207">
                  <c:v>19.3580599769406</c:v>
                </c:pt>
                <c:pt idx="208">
                  <c:v>19.451577174896833</c:v>
                </c:pt>
                <c:pt idx="209">
                  <c:v>19.545094372853068</c:v>
                </c:pt>
                <c:pt idx="210">
                  <c:v>19.638611570809303</c:v>
                </c:pt>
                <c:pt idx="211">
                  <c:v>19.732128768765538</c:v>
                </c:pt>
                <c:pt idx="212">
                  <c:v>19.825645966721773</c:v>
                </c:pt>
                <c:pt idx="213">
                  <c:v>19.919163164678007</c:v>
                </c:pt>
                <c:pt idx="214">
                  <c:v>20.012680362634242</c:v>
                </c:pt>
                <c:pt idx="215">
                  <c:v>20.106197560590477</c:v>
                </c:pt>
                <c:pt idx="216">
                  <c:v>20.199714758546712</c:v>
                </c:pt>
                <c:pt idx="217">
                  <c:v>20.293231956502947</c:v>
                </c:pt>
                <c:pt idx="218">
                  <c:v>20.38674915445918</c:v>
                </c:pt>
                <c:pt idx="219">
                  <c:v>20.480266352415416</c:v>
                </c:pt>
                <c:pt idx="220">
                  <c:v>20.57378355037165</c:v>
                </c:pt>
                <c:pt idx="221">
                  <c:v>20.667300748327886</c:v>
                </c:pt>
                <c:pt idx="222">
                  <c:v>20.76081794628412</c:v>
                </c:pt>
                <c:pt idx="223">
                  <c:v>20.854335144240356</c:v>
                </c:pt>
                <c:pt idx="224">
                  <c:v>20.94785234219659</c:v>
                </c:pt>
                <c:pt idx="225">
                  <c:v>21.041369540152825</c:v>
                </c:pt>
                <c:pt idx="226">
                  <c:v>21.13488673810906</c:v>
                </c:pt>
                <c:pt idx="227">
                  <c:v>21.228403936065295</c:v>
                </c:pt>
                <c:pt idx="228">
                  <c:v>21.32192113402153</c:v>
                </c:pt>
                <c:pt idx="229">
                  <c:v>21.415438331977764</c:v>
                </c:pt>
                <c:pt idx="230">
                  <c:v>21.508955529934</c:v>
                </c:pt>
                <c:pt idx="231">
                  <c:v>21.602472727890234</c:v>
                </c:pt>
                <c:pt idx="232">
                  <c:v>21.69598992584647</c:v>
                </c:pt>
                <c:pt idx="233">
                  <c:v>21.789507123802704</c:v>
                </c:pt>
                <c:pt idx="234">
                  <c:v>21.88302432175894</c:v>
                </c:pt>
                <c:pt idx="235">
                  <c:v>21.976541519715173</c:v>
                </c:pt>
                <c:pt idx="236">
                  <c:v>22.070058717671408</c:v>
                </c:pt>
                <c:pt idx="237">
                  <c:v>22.163575915627643</c:v>
                </c:pt>
                <c:pt idx="238">
                  <c:v>22.257093113583878</c:v>
                </c:pt>
                <c:pt idx="239">
                  <c:v>22.350610311540112</c:v>
                </c:pt>
                <c:pt idx="240">
                  <c:v>22.444127509496347</c:v>
                </c:pt>
                <c:pt idx="241">
                  <c:v>22.537644707452582</c:v>
                </c:pt>
                <c:pt idx="242">
                  <c:v>22.631161905408817</c:v>
                </c:pt>
                <c:pt idx="243">
                  <c:v>22.72467910336505</c:v>
                </c:pt>
                <c:pt idx="244">
                  <c:v>22.818196301321287</c:v>
                </c:pt>
                <c:pt idx="245">
                  <c:v>22.91171349927752</c:v>
                </c:pt>
                <c:pt idx="246">
                  <c:v>23.005230697233756</c:v>
                </c:pt>
                <c:pt idx="247">
                  <c:v>23.09874789518999</c:v>
                </c:pt>
                <c:pt idx="248">
                  <c:v>23.192265093146226</c:v>
                </c:pt>
                <c:pt idx="249">
                  <c:v>23.28578229110246</c:v>
                </c:pt>
                <c:pt idx="250">
                  <c:v>23.379299489058695</c:v>
                </c:pt>
                <c:pt idx="251">
                  <c:v>23.47281668701493</c:v>
                </c:pt>
                <c:pt idx="252">
                  <c:v>23.566333884971165</c:v>
                </c:pt>
                <c:pt idx="253">
                  <c:v>23.6598510829274</c:v>
                </c:pt>
                <c:pt idx="254">
                  <c:v>23.753368280883635</c:v>
                </c:pt>
                <c:pt idx="255">
                  <c:v>23.84688547883987</c:v>
                </c:pt>
                <c:pt idx="256">
                  <c:v>23.940402676796104</c:v>
                </c:pt>
                <c:pt idx="257">
                  <c:v>24.03391987475234</c:v>
                </c:pt>
                <c:pt idx="258">
                  <c:v>24.127437072708574</c:v>
                </c:pt>
                <c:pt idx="259">
                  <c:v>24.22095427066481</c:v>
                </c:pt>
                <c:pt idx="260">
                  <c:v>24.314471468621043</c:v>
                </c:pt>
                <c:pt idx="261">
                  <c:v>24.40798866657728</c:v>
                </c:pt>
                <c:pt idx="262">
                  <c:v>24.501505864533513</c:v>
                </c:pt>
                <c:pt idx="263">
                  <c:v>24.595023062489748</c:v>
                </c:pt>
                <c:pt idx="264">
                  <c:v>24.688540260445983</c:v>
                </c:pt>
                <c:pt idx="265">
                  <c:v>24.782057458402218</c:v>
                </c:pt>
                <c:pt idx="266">
                  <c:v>24.875574656358452</c:v>
                </c:pt>
                <c:pt idx="267">
                  <c:v>24.969091854314687</c:v>
                </c:pt>
                <c:pt idx="268">
                  <c:v>25.062609052270922</c:v>
                </c:pt>
                <c:pt idx="269">
                  <c:v>25.156126250227157</c:v>
                </c:pt>
                <c:pt idx="270">
                  <c:v>25.24964344818339</c:v>
                </c:pt>
                <c:pt idx="271">
                  <c:v>25.343160646139626</c:v>
                </c:pt>
                <c:pt idx="272">
                  <c:v>25.43667784409586</c:v>
                </c:pt>
                <c:pt idx="273">
                  <c:v>25.530195042052096</c:v>
                </c:pt>
                <c:pt idx="274">
                  <c:v>25.62371224000833</c:v>
                </c:pt>
                <c:pt idx="275">
                  <c:v>25.717229437964566</c:v>
                </c:pt>
                <c:pt idx="276">
                  <c:v>25.8107466359208</c:v>
                </c:pt>
                <c:pt idx="277">
                  <c:v>25.904263833877035</c:v>
                </c:pt>
                <c:pt idx="278">
                  <c:v>25.99778103183327</c:v>
                </c:pt>
                <c:pt idx="279">
                  <c:v>26.091298229789505</c:v>
                </c:pt>
                <c:pt idx="280">
                  <c:v>26.18481542774574</c:v>
                </c:pt>
                <c:pt idx="281">
                  <c:v>26.278332625701974</c:v>
                </c:pt>
                <c:pt idx="282">
                  <c:v>26.37184982365821</c:v>
                </c:pt>
                <c:pt idx="283">
                  <c:v>26.465367021614444</c:v>
                </c:pt>
                <c:pt idx="284">
                  <c:v>26.55888421957068</c:v>
                </c:pt>
                <c:pt idx="285">
                  <c:v>26.652401417526914</c:v>
                </c:pt>
                <c:pt idx="286">
                  <c:v>26.74591861548315</c:v>
                </c:pt>
                <c:pt idx="287">
                  <c:v>26.839435813439383</c:v>
                </c:pt>
                <c:pt idx="288">
                  <c:v>26.932953011395618</c:v>
                </c:pt>
                <c:pt idx="289">
                  <c:v>27.026470209351853</c:v>
                </c:pt>
                <c:pt idx="290">
                  <c:v>27.119987407308088</c:v>
                </c:pt>
                <c:pt idx="291">
                  <c:v>27.213504605264323</c:v>
                </c:pt>
                <c:pt idx="292">
                  <c:v>27.307021803220557</c:v>
                </c:pt>
                <c:pt idx="293">
                  <c:v>27.400539001176792</c:v>
                </c:pt>
                <c:pt idx="294">
                  <c:v>27.494056199133027</c:v>
                </c:pt>
                <c:pt idx="295">
                  <c:v>27.587573397089262</c:v>
                </c:pt>
                <c:pt idx="296">
                  <c:v>27.681090595045497</c:v>
                </c:pt>
                <c:pt idx="297">
                  <c:v>27.77460779300173</c:v>
                </c:pt>
                <c:pt idx="298">
                  <c:v>27.868124990957966</c:v>
                </c:pt>
                <c:pt idx="299">
                  <c:v>27.9616421889142</c:v>
                </c:pt>
                <c:pt idx="300">
                  <c:v>28.055159386870436</c:v>
                </c:pt>
                <c:pt idx="301">
                  <c:v>28.14867658482667</c:v>
                </c:pt>
                <c:pt idx="302">
                  <c:v>28.242193782782905</c:v>
                </c:pt>
                <c:pt idx="303">
                  <c:v>28.33571098073914</c:v>
                </c:pt>
                <c:pt idx="304">
                  <c:v>28.429228178695375</c:v>
                </c:pt>
                <c:pt idx="305">
                  <c:v>28.52274537665161</c:v>
                </c:pt>
                <c:pt idx="306">
                  <c:v>28.616262574607845</c:v>
                </c:pt>
                <c:pt idx="307">
                  <c:v>28.70977977256408</c:v>
                </c:pt>
                <c:pt idx="308">
                  <c:v>28.803296970520314</c:v>
                </c:pt>
                <c:pt idx="309">
                  <c:v>28.89681416847655</c:v>
                </c:pt>
                <c:pt idx="310">
                  <c:v>28.990331366432784</c:v>
                </c:pt>
                <c:pt idx="311">
                  <c:v>29.08384856438902</c:v>
                </c:pt>
                <c:pt idx="312">
                  <c:v>29.177365762345254</c:v>
                </c:pt>
                <c:pt idx="313">
                  <c:v>29.27088296030149</c:v>
                </c:pt>
                <c:pt idx="314">
                  <c:v>29.364400158257723</c:v>
                </c:pt>
                <c:pt idx="315">
                  <c:v>29.457917356213958</c:v>
                </c:pt>
                <c:pt idx="316">
                  <c:v>29.551434554170193</c:v>
                </c:pt>
                <c:pt idx="317">
                  <c:v>29.644951752126428</c:v>
                </c:pt>
                <c:pt idx="318">
                  <c:v>29.738468950082662</c:v>
                </c:pt>
                <c:pt idx="319">
                  <c:v>29.831986148038897</c:v>
                </c:pt>
                <c:pt idx="320">
                  <c:v>29.925503345995132</c:v>
                </c:pt>
                <c:pt idx="321">
                  <c:v>30.019020543951367</c:v>
                </c:pt>
                <c:pt idx="322">
                  <c:v>30.1125377419076</c:v>
                </c:pt>
                <c:pt idx="323">
                  <c:v>30.206054939863836</c:v>
                </c:pt>
                <c:pt idx="324">
                  <c:v>30.29957213782007</c:v>
                </c:pt>
                <c:pt idx="325">
                  <c:v>30.393089335776306</c:v>
                </c:pt>
                <c:pt idx="326">
                  <c:v>30.48660653373254</c:v>
                </c:pt>
                <c:pt idx="327">
                  <c:v>30.580123731688776</c:v>
                </c:pt>
                <c:pt idx="328">
                  <c:v>30.67364092964501</c:v>
                </c:pt>
                <c:pt idx="329">
                  <c:v>30.767158127601245</c:v>
                </c:pt>
                <c:pt idx="330">
                  <c:v>30.86067532555748</c:v>
                </c:pt>
                <c:pt idx="331">
                  <c:v>30.954192523513715</c:v>
                </c:pt>
                <c:pt idx="332">
                  <c:v>31.04770972146995</c:v>
                </c:pt>
                <c:pt idx="333">
                  <c:v>31.141226919426185</c:v>
                </c:pt>
                <c:pt idx="334">
                  <c:v>31.23474411738242</c:v>
                </c:pt>
                <c:pt idx="335">
                  <c:v>31.328261315338654</c:v>
                </c:pt>
                <c:pt idx="336">
                  <c:v>31.42177851329489</c:v>
                </c:pt>
                <c:pt idx="337">
                  <c:v>31.515295711251124</c:v>
                </c:pt>
                <c:pt idx="338">
                  <c:v>31.60881290920736</c:v>
                </c:pt>
                <c:pt idx="339">
                  <c:v>31.702330107163593</c:v>
                </c:pt>
                <c:pt idx="340">
                  <c:v>31.79584730511983</c:v>
                </c:pt>
                <c:pt idx="341">
                  <c:v>31.889364503076063</c:v>
                </c:pt>
                <c:pt idx="342">
                  <c:v>31.982881701032298</c:v>
                </c:pt>
                <c:pt idx="343">
                  <c:v>32.07639889898853</c:v>
                </c:pt>
                <c:pt idx="344">
                  <c:v>32.16991609694476</c:v>
                </c:pt>
                <c:pt idx="345">
                  <c:v>32.26343329490099</c:v>
                </c:pt>
                <c:pt idx="346">
                  <c:v>32.35695049285722</c:v>
                </c:pt>
                <c:pt idx="347">
                  <c:v>32.450467690813454</c:v>
                </c:pt>
                <c:pt idx="348">
                  <c:v>32.543984888769685</c:v>
                </c:pt>
                <c:pt idx="349">
                  <c:v>32.63750208672592</c:v>
                </c:pt>
                <c:pt idx="350">
                  <c:v>32.73101928468215</c:v>
                </c:pt>
                <c:pt idx="351">
                  <c:v>32.82453648263838</c:v>
                </c:pt>
                <c:pt idx="352">
                  <c:v>32.91805368059461</c:v>
                </c:pt>
                <c:pt idx="353">
                  <c:v>33.01157087855084</c:v>
                </c:pt>
                <c:pt idx="354">
                  <c:v>33.10508807650707</c:v>
                </c:pt>
                <c:pt idx="355">
                  <c:v>33.198605274463304</c:v>
                </c:pt>
                <c:pt idx="356">
                  <c:v>33.292122472419535</c:v>
                </c:pt>
                <c:pt idx="357">
                  <c:v>33.38563967037577</c:v>
                </c:pt>
                <c:pt idx="358">
                  <c:v>33.479156868332</c:v>
                </c:pt>
                <c:pt idx="359">
                  <c:v>33.57267406628823</c:v>
                </c:pt>
                <c:pt idx="360">
                  <c:v>33.66619126424446</c:v>
                </c:pt>
                <c:pt idx="361">
                  <c:v>33.75970846220069</c:v>
                </c:pt>
                <c:pt idx="362">
                  <c:v>33.85322566015692</c:v>
                </c:pt>
                <c:pt idx="363">
                  <c:v>33.946742858113154</c:v>
                </c:pt>
                <c:pt idx="364">
                  <c:v>34.040260056069386</c:v>
                </c:pt>
                <c:pt idx="365">
                  <c:v>34.13377725402562</c:v>
                </c:pt>
                <c:pt idx="366">
                  <c:v>34.22729445198185</c:v>
                </c:pt>
                <c:pt idx="367">
                  <c:v>34.32081164993808</c:v>
                </c:pt>
                <c:pt idx="368">
                  <c:v>34.41432884789431</c:v>
                </c:pt>
                <c:pt idx="369">
                  <c:v>34.50784604585054</c:v>
                </c:pt>
                <c:pt idx="370">
                  <c:v>34.60136324380677</c:v>
                </c:pt>
                <c:pt idx="371">
                  <c:v>34.694880441763004</c:v>
                </c:pt>
                <c:pt idx="372">
                  <c:v>34.788397639719236</c:v>
                </c:pt>
                <c:pt idx="373">
                  <c:v>34.88191483767547</c:v>
                </c:pt>
                <c:pt idx="374">
                  <c:v>34.9754320356317</c:v>
                </c:pt>
                <c:pt idx="375">
                  <c:v>35.06894923358793</c:v>
                </c:pt>
                <c:pt idx="376">
                  <c:v>35.16246643154416</c:v>
                </c:pt>
                <c:pt idx="377">
                  <c:v>35.25598362950039</c:v>
                </c:pt>
                <c:pt idx="378">
                  <c:v>35.34950082745662</c:v>
                </c:pt>
                <c:pt idx="379">
                  <c:v>35.443018025412854</c:v>
                </c:pt>
                <c:pt idx="380">
                  <c:v>35.536535223369086</c:v>
                </c:pt>
                <c:pt idx="381">
                  <c:v>35.63005242132532</c:v>
                </c:pt>
                <c:pt idx="382">
                  <c:v>35.72356961928155</c:v>
                </c:pt>
                <c:pt idx="383">
                  <c:v>35.81708681723778</c:v>
                </c:pt>
                <c:pt idx="384">
                  <c:v>35.91060401519401</c:v>
                </c:pt>
                <c:pt idx="385">
                  <c:v>36.00412121315024</c:v>
                </c:pt>
                <c:pt idx="386">
                  <c:v>36.09763841110647</c:v>
                </c:pt>
                <c:pt idx="387">
                  <c:v>36.191155609062704</c:v>
                </c:pt>
                <c:pt idx="388">
                  <c:v>36.284672807018936</c:v>
                </c:pt>
                <c:pt idx="389">
                  <c:v>36.37819000497517</c:v>
                </c:pt>
                <c:pt idx="390">
                  <c:v>36.4717072029314</c:v>
                </c:pt>
                <c:pt idx="391">
                  <c:v>36.56522440088763</c:v>
                </c:pt>
                <c:pt idx="392">
                  <c:v>36.65874159884386</c:v>
                </c:pt>
                <c:pt idx="393">
                  <c:v>36.75225879680009</c:v>
                </c:pt>
                <c:pt idx="394">
                  <c:v>36.84577599475632</c:v>
                </c:pt>
                <c:pt idx="395">
                  <c:v>36.939293192712555</c:v>
                </c:pt>
                <c:pt idx="396">
                  <c:v>37.032810390668786</c:v>
                </c:pt>
                <c:pt idx="397">
                  <c:v>37.12632758862502</c:v>
                </c:pt>
                <c:pt idx="398">
                  <c:v>37.21984478658125</c:v>
                </c:pt>
                <c:pt idx="399">
                  <c:v>37.31336198453748</c:v>
                </c:pt>
                <c:pt idx="400">
                  <c:v>37.40687918249371</c:v>
                </c:pt>
              </c:numCache>
            </c:numRef>
          </c:xVal>
          <c:yVal>
            <c:numRef>
              <c:f>Modelbaseline!$M$5:$M$405</c:f>
              <c:numCache>
                <c:ptCount val="401"/>
                <c:pt idx="0">
                  <c:v>0.99</c:v>
                </c:pt>
                <c:pt idx="1">
                  <c:v>0.99</c:v>
                </c:pt>
                <c:pt idx="2">
                  <c:v>0.99</c:v>
                </c:pt>
                <c:pt idx="3">
                  <c:v>0.99</c:v>
                </c:pt>
                <c:pt idx="4">
                  <c:v>0.99</c:v>
                </c:pt>
                <c:pt idx="5">
                  <c:v>0.99</c:v>
                </c:pt>
                <c:pt idx="6">
                  <c:v>0.99</c:v>
                </c:pt>
                <c:pt idx="7">
                  <c:v>0.99</c:v>
                </c:pt>
                <c:pt idx="8">
                  <c:v>0.99</c:v>
                </c:pt>
                <c:pt idx="9">
                  <c:v>0.99</c:v>
                </c:pt>
                <c:pt idx="10">
                  <c:v>0.99</c:v>
                </c:pt>
                <c:pt idx="11">
                  <c:v>0.99</c:v>
                </c:pt>
                <c:pt idx="12">
                  <c:v>0.99</c:v>
                </c:pt>
                <c:pt idx="13">
                  <c:v>0.99</c:v>
                </c:pt>
                <c:pt idx="14">
                  <c:v>0.99</c:v>
                </c:pt>
                <c:pt idx="15">
                  <c:v>0.99</c:v>
                </c:pt>
                <c:pt idx="16">
                  <c:v>0.99</c:v>
                </c:pt>
                <c:pt idx="17">
                  <c:v>0.99</c:v>
                </c:pt>
                <c:pt idx="18">
                  <c:v>0.99</c:v>
                </c:pt>
                <c:pt idx="19">
                  <c:v>0.99</c:v>
                </c:pt>
                <c:pt idx="20">
                  <c:v>0.99</c:v>
                </c:pt>
                <c:pt idx="21">
                  <c:v>0.99</c:v>
                </c:pt>
                <c:pt idx="22">
                  <c:v>0.99</c:v>
                </c:pt>
                <c:pt idx="23">
                  <c:v>0.99</c:v>
                </c:pt>
                <c:pt idx="24">
                  <c:v>0.99</c:v>
                </c:pt>
                <c:pt idx="25">
                  <c:v>0.99</c:v>
                </c:pt>
                <c:pt idx="26">
                  <c:v>0.99</c:v>
                </c:pt>
                <c:pt idx="27">
                  <c:v>0.99</c:v>
                </c:pt>
                <c:pt idx="28">
                  <c:v>0.99</c:v>
                </c:pt>
                <c:pt idx="29">
                  <c:v>0.99</c:v>
                </c:pt>
                <c:pt idx="30">
                  <c:v>0.99</c:v>
                </c:pt>
                <c:pt idx="31">
                  <c:v>0.99</c:v>
                </c:pt>
                <c:pt idx="32">
                  <c:v>0.99</c:v>
                </c:pt>
                <c:pt idx="33">
                  <c:v>0.99</c:v>
                </c:pt>
                <c:pt idx="34">
                  <c:v>0.99</c:v>
                </c:pt>
                <c:pt idx="35">
                  <c:v>0.99</c:v>
                </c:pt>
                <c:pt idx="36">
                  <c:v>0.99</c:v>
                </c:pt>
                <c:pt idx="37">
                  <c:v>0.99</c:v>
                </c:pt>
                <c:pt idx="38">
                  <c:v>0.99</c:v>
                </c:pt>
                <c:pt idx="39">
                  <c:v>0.99</c:v>
                </c:pt>
                <c:pt idx="40">
                  <c:v>0.99</c:v>
                </c:pt>
                <c:pt idx="41">
                  <c:v>0.99</c:v>
                </c:pt>
                <c:pt idx="42">
                  <c:v>0.99</c:v>
                </c:pt>
                <c:pt idx="43">
                  <c:v>0.99</c:v>
                </c:pt>
                <c:pt idx="44">
                  <c:v>0.99</c:v>
                </c:pt>
                <c:pt idx="45">
                  <c:v>0.99</c:v>
                </c:pt>
                <c:pt idx="46">
                  <c:v>0.99</c:v>
                </c:pt>
                <c:pt idx="47">
                  <c:v>0.99</c:v>
                </c:pt>
                <c:pt idx="48">
                  <c:v>0.99</c:v>
                </c:pt>
                <c:pt idx="49">
                  <c:v>0.99</c:v>
                </c:pt>
                <c:pt idx="50">
                  <c:v>0.99</c:v>
                </c:pt>
                <c:pt idx="51">
                  <c:v>0.99</c:v>
                </c:pt>
                <c:pt idx="52">
                  <c:v>0.99</c:v>
                </c:pt>
                <c:pt idx="53">
                  <c:v>0.99</c:v>
                </c:pt>
                <c:pt idx="54">
                  <c:v>0.99</c:v>
                </c:pt>
                <c:pt idx="55">
                  <c:v>0.99</c:v>
                </c:pt>
                <c:pt idx="56">
                  <c:v>0.99</c:v>
                </c:pt>
                <c:pt idx="57">
                  <c:v>0.99</c:v>
                </c:pt>
                <c:pt idx="58">
                  <c:v>0.99</c:v>
                </c:pt>
                <c:pt idx="59">
                  <c:v>0.99</c:v>
                </c:pt>
                <c:pt idx="60">
                  <c:v>0.99</c:v>
                </c:pt>
                <c:pt idx="61">
                  <c:v>0.99</c:v>
                </c:pt>
                <c:pt idx="62">
                  <c:v>0.99</c:v>
                </c:pt>
                <c:pt idx="63">
                  <c:v>0.99</c:v>
                </c:pt>
                <c:pt idx="64">
                  <c:v>0.99</c:v>
                </c:pt>
                <c:pt idx="65">
                  <c:v>0.99</c:v>
                </c:pt>
                <c:pt idx="66">
                  <c:v>0.99</c:v>
                </c:pt>
                <c:pt idx="67">
                  <c:v>0.99</c:v>
                </c:pt>
                <c:pt idx="68">
                  <c:v>0.99</c:v>
                </c:pt>
                <c:pt idx="69">
                  <c:v>0.99</c:v>
                </c:pt>
                <c:pt idx="70">
                  <c:v>0.99</c:v>
                </c:pt>
                <c:pt idx="71">
                  <c:v>0.99</c:v>
                </c:pt>
                <c:pt idx="72">
                  <c:v>0.99</c:v>
                </c:pt>
                <c:pt idx="73">
                  <c:v>0.99</c:v>
                </c:pt>
                <c:pt idx="74">
                  <c:v>0.99</c:v>
                </c:pt>
                <c:pt idx="75">
                  <c:v>0.99</c:v>
                </c:pt>
                <c:pt idx="76">
                  <c:v>0.99</c:v>
                </c:pt>
                <c:pt idx="77">
                  <c:v>0.99</c:v>
                </c:pt>
                <c:pt idx="78">
                  <c:v>0.99</c:v>
                </c:pt>
                <c:pt idx="79">
                  <c:v>0.99</c:v>
                </c:pt>
                <c:pt idx="80">
                  <c:v>0.99</c:v>
                </c:pt>
                <c:pt idx="81">
                  <c:v>0.99</c:v>
                </c:pt>
                <c:pt idx="82">
                  <c:v>0.99</c:v>
                </c:pt>
                <c:pt idx="83">
                  <c:v>0.99</c:v>
                </c:pt>
                <c:pt idx="84">
                  <c:v>0.99</c:v>
                </c:pt>
                <c:pt idx="85">
                  <c:v>0.99</c:v>
                </c:pt>
                <c:pt idx="86">
                  <c:v>0.99</c:v>
                </c:pt>
                <c:pt idx="87">
                  <c:v>0.99</c:v>
                </c:pt>
                <c:pt idx="88">
                  <c:v>0.99</c:v>
                </c:pt>
                <c:pt idx="89">
                  <c:v>0.99</c:v>
                </c:pt>
                <c:pt idx="90">
                  <c:v>0.99</c:v>
                </c:pt>
                <c:pt idx="91">
                  <c:v>0.99</c:v>
                </c:pt>
                <c:pt idx="92">
                  <c:v>0.99</c:v>
                </c:pt>
                <c:pt idx="93">
                  <c:v>0.99</c:v>
                </c:pt>
                <c:pt idx="94">
                  <c:v>0.99</c:v>
                </c:pt>
                <c:pt idx="95">
                  <c:v>0.99</c:v>
                </c:pt>
                <c:pt idx="96">
                  <c:v>0.99</c:v>
                </c:pt>
                <c:pt idx="97">
                  <c:v>0.99</c:v>
                </c:pt>
                <c:pt idx="98">
                  <c:v>0.99</c:v>
                </c:pt>
                <c:pt idx="99">
                  <c:v>0.99</c:v>
                </c:pt>
                <c:pt idx="100">
                  <c:v>0.99</c:v>
                </c:pt>
                <c:pt idx="101">
                  <c:v>0.99</c:v>
                </c:pt>
                <c:pt idx="102">
                  <c:v>0.99</c:v>
                </c:pt>
                <c:pt idx="103">
                  <c:v>0.99</c:v>
                </c:pt>
                <c:pt idx="104">
                  <c:v>0.99</c:v>
                </c:pt>
                <c:pt idx="105">
                  <c:v>0.99</c:v>
                </c:pt>
                <c:pt idx="106">
                  <c:v>0.99</c:v>
                </c:pt>
                <c:pt idx="107">
                  <c:v>0.99</c:v>
                </c:pt>
                <c:pt idx="108">
                  <c:v>0.99</c:v>
                </c:pt>
                <c:pt idx="109">
                  <c:v>0.99</c:v>
                </c:pt>
                <c:pt idx="110">
                  <c:v>0.99</c:v>
                </c:pt>
                <c:pt idx="111">
                  <c:v>0.99</c:v>
                </c:pt>
                <c:pt idx="112">
                  <c:v>0.99</c:v>
                </c:pt>
                <c:pt idx="113">
                  <c:v>0.99</c:v>
                </c:pt>
                <c:pt idx="114">
                  <c:v>0.99</c:v>
                </c:pt>
                <c:pt idx="115">
                  <c:v>0.99</c:v>
                </c:pt>
                <c:pt idx="116">
                  <c:v>0.99</c:v>
                </c:pt>
                <c:pt idx="117">
                  <c:v>0.99</c:v>
                </c:pt>
                <c:pt idx="118">
                  <c:v>0.99</c:v>
                </c:pt>
                <c:pt idx="119">
                  <c:v>0.99</c:v>
                </c:pt>
                <c:pt idx="120">
                  <c:v>0.99</c:v>
                </c:pt>
                <c:pt idx="121">
                  <c:v>0.99</c:v>
                </c:pt>
                <c:pt idx="122">
                  <c:v>0.99</c:v>
                </c:pt>
                <c:pt idx="123">
                  <c:v>0.99</c:v>
                </c:pt>
                <c:pt idx="124">
                  <c:v>0.99</c:v>
                </c:pt>
                <c:pt idx="125">
                  <c:v>0.99</c:v>
                </c:pt>
                <c:pt idx="126">
                  <c:v>0.99</c:v>
                </c:pt>
                <c:pt idx="127">
                  <c:v>0.99</c:v>
                </c:pt>
                <c:pt idx="128">
                  <c:v>0.99</c:v>
                </c:pt>
                <c:pt idx="129">
                  <c:v>0.99</c:v>
                </c:pt>
                <c:pt idx="130">
                  <c:v>0.99</c:v>
                </c:pt>
                <c:pt idx="131">
                  <c:v>0.99</c:v>
                </c:pt>
                <c:pt idx="132">
                  <c:v>0.99</c:v>
                </c:pt>
                <c:pt idx="133">
                  <c:v>0.99</c:v>
                </c:pt>
                <c:pt idx="134">
                  <c:v>0.99</c:v>
                </c:pt>
                <c:pt idx="135">
                  <c:v>0.99</c:v>
                </c:pt>
                <c:pt idx="136">
                  <c:v>0.99</c:v>
                </c:pt>
                <c:pt idx="137">
                  <c:v>0.99</c:v>
                </c:pt>
                <c:pt idx="138">
                  <c:v>0.99</c:v>
                </c:pt>
                <c:pt idx="139">
                  <c:v>0.99</c:v>
                </c:pt>
                <c:pt idx="140">
                  <c:v>0.99</c:v>
                </c:pt>
                <c:pt idx="141">
                  <c:v>0.99</c:v>
                </c:pt>
                <c:pt idx="142">
                  <c:v>0.99</c:v>
                </c:pt>
                <c:pt idx="143">
                  <c:v>0.99</c:v>
                </c:pt>
                <c:pt idx="144">
                  <c:v>0.99</c:v>
                </c:pt>
                <c:pt idx="145">
                  <c:v>0.99</c:v>
                </c:pt>
                <c:pt idx="146">
                  <c:v>0.99</c:v>
                </c:pt>
                <c:pt idx="147">
                  <c:v>0.99</c:v>
                </c:pt>
                <c:pt idx="148">
                  <c:v>0.99</c:v>
                </c:pt>
                <c:pt idx="149">
                  <c:v>0.99</c:v>
                </c:pt>
                <c:pt idx="150">
                  <c:v>0.99</c:v>
                </c:pt>
                <c:pt idx="151">
                  <c:v>0.99</c:v>
                </c:pt>
                <c:pt idx="152">
                  <c:v>0.99</c:v>
                </c:pt>
                <c:pt idx="153">
                  <c:v>0.99</c:v>
                </c:pt>
                <c:pt idx="154">
                  <c:v>0.99</c:v>
                </c:pt>
                <c:pt idx="155">
                  <c:v>0.99</c:v>
                </c:pt>
                <c:pt idx="156">
                  <c:v>0.99</c:v>
                </c:pt>
                <c:pt idx="157">
                  <c:v>0.99</c:v>
                </c:pt>
                <c:pt idx="158">
                  <c:v>0.99</c:v>
                </c:pt>
                <c:pt idx="159">
                  <c:v>0.99</c:v>
                </c:pt>
                <c:pt idx="160">
                  <c:v>0.99</c:v>
                </c:pt>
                <c:pt idx="161">
                  <c:v>0.99</c:v>
                </c:pt>
                <c:pt idx="162">
                  <c:v>0.99</c:v>
                </c:pt>
                <c:pt idx="163">
                  <c:v>0.99</c:v>
                </c:pt>
                <c:pt idx="164">
                  <c:v>0.99</c:v>
                </c:pt>
                <c:pt idx="165">
                  <c:v>0.99</c:v>
                </c:pt>
                <c:pt idx="166">
                  <c:v>0.99</c:v>
                </c:pt>
                <c:pt idx="167">
                  <c:v>0.99</c:v>
                </c:pt>
                <c:pt idx="168">
                  <c:v>0.99</c:v>
                </c:pt>
                <c:pt idx="169">
                  <c:v>0.99</c:v>
                </c:pt>
                <c:pt idx="170">
                  <c:v>0.99</c:v>
                </c:pt>
                <c:pt idx="171">
                  <c:v>0.99</c:v>
                </c:pt>
                <c:pt idx="172">
                  <c:v>0.99</c:v>
                </c:pt>
                <c:pt idx="173">
                  <c:v>0.99</c:v>
                </c:pt>
                <c:pt idx="174">
                  <c:v>0.99</c:v>
                </c:pt>
                <c:pt idx="175">
                  <c:v>0.99</c:v>
                </c:pt>
                <c:pt idx="176">
                  <c:v>0.99</c:v>
                </c:pt>
                <c:pt idx="177">
                  <c:v>0.99</c:v>
                </c:pt>
                <c:pt idx="178">
                  <c:v>0.99</c:v>
                </c:pt>
                <c:pt idx="179">
                  <c:v>0.99</c:v>
                </c:pt>
                <c:pt idx="180">
                  <c:v>0.99</c:v>
                </c:pt>
                <c:pt idx="181">
                  <c:v>0.99</c:v>
                </c:pt>
                <c:pt idx="182">
                  <c:v>0.99</c:v>
                </c:pt>
                <c:pt idx="183">
                  <c:v>0.99</c:v>
                </c:pt>
                <c:pt idx="184">
                  <c:v>0.99</c:v>
                </c:pt>
                <c:pt idx="185">
                  <c:v>0.99</c:v>
                </c:pt>
                <c:pt idx="186">
                  <c:v>0.99</c:v>
                </c:pt>
                <c:pt idx="187">
                  <c:v>0.99</c:v>
                </c:pt>
                <c:pt idx="188">
                  <c:v>0.99</c:v>
                </c:pt>
                <c:pt idx="189">
                  <c:v>0.99</c:v>
                </c:pt>
                <c:pt idx="190">
                  <c:v>0.99</c:v>
                </c:pt>
                <c:pt idx="191">
                  <c:v>0.99</c:v>
                </c:pt>
                <c:pt idx="192">
                  <c:v>0.99</c:v>
                </c:pt>
                <c:pt idx="193">
                  <c:v>0.99</c:v>
                </c:pt>
                <c:pt idx="194">
                  <c:v>0.99</c:v>
                </c:pt>
                <c:pt idx="195">
                  <c:v>0.99</c:v>
                </c:pt>
                <c:pt idx="196">
                  <c:v>0.99</c:v>
                </c:pt>
                <c:pt idx="197">
                  <c:v>0.99</c:v>
                </c:pt>
                <c:pt idx="198">
                  <c:v>0.99</c:v>
                </c:pt>
                <c:pt idx="199">
                  <c:v>0.99</c:v>
                </c:pt>
                <c:pt idx="200">
                  <c:v>0.99</c:v>
                </c:pt>
                <c:pt idx="201">
                  <c:v>0.99</c:v>
                </c:pt>
                <c:pt idx="202">
                  <c:v>0.99</c:v>
                </c:pt>
                <c:pt idx="203">
                  <c:v>0.99</c:v>
                </c:pt>
                <c:pt idx="204">
                  <c:v>0.99</c:v>
                </c:pt>
                <c:pt idx="205">
                  <c:v>0.99</c:v>
                </c:pt>
                <c:pt idx="206">
                  <c:v>0.99</c:v>
                </c:pt>
                <c:pt idx="207">
                  <c:v>0.99</c:v>
                </c:pt>
                <c:pt idx="208">
                  <c:v>0.99</c:v>
                </c:pt>
                <c:pt idx="209">
                  <c:v>0.99</c:v>
                </c:pt>
                <c:pt idx="210">
                  <c:v>0.99</c:v>
                </c:pt>
                <c:pt idx="211">
                  <c:v>0.99</c:v>
                </c:pt>
                <c:pt idx="212">
                  <c:v>0.99</c:v>
                </c:pt>
                <c:pt idx="213">
                  <c:v>0.99</c:v>
                </c:pt>
                <c:pt idx="214">
                  <c:v>0.99</c:v>
                </c:pt>
                <c:pt idx="215">
                  <c:v>0.99</c:v>
                </c:pt>
                <c:pt idx="216">
                  <c:v>0.99</c:v>
                </c:pt>
                <c:pt idx="217">
                  <c:v>0.99</c:v>
                </c:pt>
                <c:pt idx="218">
                  <c:v>0.99</c:v>
                </c:pt>
                <c:pt idx="219">
                  <c:v>0.99</c:v>
                </c:pt>
                <c:pt idx="220">
                  <c:v>0.99</c:v>
                </c:pt>
                <c:pt idx="221">
                  <c:v>0.99</c:v>
                </c:pt>
                <c:pt idx="222">
                  <c:v>0.99</c:v>
                </c:pt>
                <c:pt idx="223">
                  <c:v>0.99</c:v>
                </c:pt>
                <c:pt idx="224">
                  <c:v>0.99</c:v>
                </c:pt>
                <c:pt idx="225">
                  <c:v>0.99</c:v>
                </c:pt>
                <c:pt idx="226">
                  <c:v>0.99</c:v>
                </c:pt>
                <c:pt idx="227">
                  <c:v>0.99</c:v>
                </c:pt>
                <c:pt idx="228">
                  <c:v>0.99</c:v>
                </c:pt>
                <c:pt idx="229">
                  <c:v>0.99</c:v>
                </c:pt>
                <c:pt idx="230">
                  <c:v>0.99</c:v>
                </c:pt>
                <c:pt idx="231">
                  <c:v>0.99</c:v>
                </c:pt>
                <c:pt idx="232">
                  <c:v>0.99</c:v>
                </c:pt>
                <c:pt idx="233">
                  <c:v>0.99</c:v>
                </c:pt>
                <c:pt idx="234">
                  <c:v>0.99</c:v>
                </c:pt>
                <c:pt idx="235">
                  <c:v>0.99</c:v>
                </c:pt>
                <c:pt idx="236">
                  <c:v>0.99</c:v>
                </c:pt>
                <c:pt idx="237">
                  <c:v>0.99</c:v>
                </c:pt>
                <c:pt idx="238">
                  <c:v>0.99</c:v>
                </c:pt>
                <c:pt idx="239">
                  <c:v>0.99</c:v>
                </c:pt>
                <c:pt idx="240">
                  <c:v>0.99</c:v>
                </c:pt>
                <c:pt idx="241">
                  <c:v>0.99</c:v>
                </c:pt>
                <c:pt idx="242">
                  <c:v>0.99</c:v>
                </c:pt>
                <c:pt idx="243">
                  <c:v>0.99</c:v>
                </c:pt>
                <c:pt idx="244">
                  <c:v>0.99</c:v>
                </c:pt>
                <c:pt idx="245">
                  <c:v>0.99</c:v>
                </c:pt>
                <c:pt idx="246">
                  <c:v>0.99</c:v>
                </c:pt>
                <c:pt idx="247">
                  <c:v>0.99</c:v>
                </c:pt>
                <c:pt idx="248">
                  <c:v>0.99</c:v>
                </c:pt>
                <c:pt idx="249">
                  <c:v>0.99</c:v>
                </c:pt>
                <c:pt idx="250">
                  <c:v>0.99</c:v>
                </c:pt>
                <c:pt idx="251">
                  <c:v>0.99</c:v>
                </c:pt>
                <c:pt idx="252">
                  <c:v>0.99</c:v>
                </c:pt>
                <c:pt idx="253">
                  <c:v>0.99</c:v>
                </c:pt>
                <c:pt idx="254">
                  <c:v>0.99</c:v>
                </c:pt>
                <c:pt idx="255">
                  <c:v>0.99</c:v>
                </c:pt>
                <c:pt idx="256">
                  <c:v>0.99</c:v>
                </c:pt>
                <c:pt idx="257">
                  <c:v>0.99</c:v>
                </c:pt>
                <c:pt idx="258">
                  <c:v>0.99</c:v>
                </c:pt>
                <c:pt idx="259">
                  <c:v>0.99</c:v>
                </c:pt>
                <c:pt idx="260">
                  <c:v>0.99</c:v>
                </c:pt>
                <c:pt idx="261">
                  <c:v>0.99</c:v>
                </c:pt>
                <c:pt idx="262">
                  <c:v>0.99</c:v>
                </c:pt>
                <c:pt idx="263">
                  <c:v>0.99</c:v>
                </c:pt>
                <c:pt idx="264">
                  <c:v>0.99</c:v>
                </c:pt>
                <c:pt idx="265">
                  <c:v>0.99</c:v>
                </c:pt>
                <c:pt idx="266">
                  <c:v>0.99</c:v>
                </c:pt>
                <c:pt idx="267">
                  <c:v>0.99</c:v>
                </c:pt>
                <c:pt idx="268">
                  <c:v>0.99</c:v>
                </c:pt>
                <c:pt idx="269">
                  <c:v>0.99</c:v>
                </c:pt>
                <c:pt idx="270">
                  <c:v>0.99</c:v>
                </c:pt>
                <c:pt idx="271">
                  <c:v>0.99</c:v>
                </c:pt>
                <c:pt idx="272">
                  <c:v>0.99</c:v>
                </c:pt>
                <c:pt idx="273">
                  <c:v>0.99</c:v>
                </c:pt>
                <c:pt idx="274">
                  <c:v>0.99</c:v>
                </c:pt>
                <c:pt idx="275">
                  <c:v>0.99</c:v>
                </c:pt>
                <c:pt idx="276">
                  <c:v>0.99</c:v>
                </c:pt>
                <c:pt idx="277">
                  <c:v>0.99</c:v>
                </c:pt>
                <c:pt idx="278">
                  <c:v>0.99</c:v>
                </c:pt>
                <c:pt idx="279">
                  <c:v>0.99</c:v>
                </c:pt>
                <c:pt idx="280">
                  <c:v>0.99</c:v>
                </c:pt>
                <c:pt idx="281">
                  <c:v>0.99</c:v>
                </c:pt>
                <c:pt idx="282">
                  <c:v>0.99</c:v>
                </c:pt>
                <c:pt idx="283">
                  <c:v>0.99</c:v>
                </c:pt>
                <c:pt idx="284">
                  <c:v>0.99</c:v>
                </c:pt>
                <c:pt idx="285">
                  <c:v>0.99</c:v>
                </c:pt>
                <c:pt idx="286">
                  <c:v>0.99</c:v>
                </c:pt>
                <c:pt idx="287">
                  <c:v>0.99</c:v>
                </c:pt>
                <c:pt idx="288">
                  <c:v>0.99</c:v>
                </c:pt>
                <c:pt idx="289">
                  <c:v>0.99</c:v>
                </c:pt>
                <c:pt idx="290">
                  <c:v>0.99</c:v>
                </c:pt>
                <c:pt idx="291">
                  <c:v>0.99</c:v>
                </c:pt>
                <c:pt idx="292">
                  <c:v>0.99</c:v>
                </c:pt>
                <c:pt idx="293">
                  <c:v>0.99</c:v>
                </c:pt>
                <c:pt idx="294">
                  <c:v>0.99</c:v>
                </c:pt>
                <c:pt idx="295">
                  <c:v>0.99</c:v>
                </c:pt>
                <c:pt idx="296">
                  <c:v>0.99</c:v>
                </c:pt>
                <c:pt idx="297">
                  <c:v>0.99</c:v>
                </c:pt>
                <c:pt idx="298">
                  <c:v>0.99</c:v>
                </c:pt>
                <c:pt idx="299">
                  <c:v>0.99</c:v>
                </c:pt>
                <c:pt idx="300">
                  <c:v>0.99</c:v>
                </c:pt>
                <c:pt idx="301">
                  <c:v>0.99</c:v>
                </c:pt>
                <c:pt idx="302">
                  <c:v>0.99</c:v>
                </c:pt>
                <c:pt idx="303">
                  <c:v>0.99</c:v>
                </c:pt>
                <c:pt idx="304">
                  <c:v>0.99</c:v>
                </c:pt>
                <c:pt idx="305">
                  <c:v>0.99</c:v>
                </c:pt>
                <c:pt idx="306">
                  <c:v>0.99</c:v>
                </c:pt>
                <c:pt idx="307">
                  <c:v>0.99</c:v>
                </c:pt>
                <c:pt idx="308">
                  <c:v>0.99</c:v>
                </c:pt>
                <c:pt idx="309">
                  <c:v>0.99</c:v>
                </c:pt>
                <c:pt idx="310">
                  <c:v>0.99</c:v>
                </c:pt>
                <c:pt idx="311">
                  <c:v>0.99</c:v>
                </c:pt>
                <c:pt idx="312">
                  <c:v>0.99</c:v>
                </c:pt>
                <c:pt idx="313">
                  <c:v>0.99</c:v>
                </c:pt>
                <c:pt idx="314">
                  <c:v>0.99</c:v>
                </c:pt>
                <c:pt idx="315">
                  <c:v>0.99</c:v>
                </c:pt>
                <c:pt idx="316">
                  <c:v>0.99</c:v>
                </c:pt>
                <c:pt idx="317">
                  <c:v>0.99</c:v>
                </c:pt>
                <c:pt idx="318">
                  <c:v>0.99</c:v>
                </c:pt>
                <c:pt idx="319">
                  <c:v>0.99</c:v>
                </c:pt>
                <c:pt idx="320">
                  <c:v>0.99</c:v>
                </c:pt>
                <c:pt idx="321">
                  <c:v>0.99</c:v>
                </c:pt>
                <c:pt idx="322">
                  <c:v>0.99</c:v>
                </c:pt>
                <c:pt idx="323">
                  <c:v>0.99</c:v>
                </c:pt>
                <c:pt idx="324">
                  <c:v>0.99</c:v>
                </c:pt>
                <c:pt idx="325">
                  <c:v>0.99</c:v>
                </c:pt>
                <c:pt idx="326">
                  <c:v>0.99</c:v>
                </c:pt>
                <c:pt idx="327">
                  <c:v>0.99</c:v>
                </c:pt>
                <c:pt idx="328">
                  <c:v>0.99</c:v>
                </c:pt>
                <c:pt idx="329">
                  <c:v>0.99</c:v>
                </c:pt>
                <c:pt idx="330">
                  <c:v>0.99</c:v>
                </c:pt>
                <c:pt idx="331">
                  <c:v>0.99</c:v>
                </c:pt>
                <c:pt idx="332">
                  <c:v>0.99</c:v>
                </c:pt>
                <c:pt idx="333">
                  <c:v>0.99</c:v>
                </c:pt>
                <c:pt idx="334">
                  <c:v>0.99</c:v>
                </c:pt>
                <c:pt idx="335">
                  <c:v>0.99</c:v>
                </c:pt>
                <c:pt idx="336">
                  <c:v>0.99</c:v>
                </c:pt>
                <c:pt idx="337">
                  <c:v>0.99</c:v>
                </c:pt>
                <c:pt idx="338">
                  <c:v>0.99</c:v>
                </c:pt>
                <c:pt idx="339">
                  <c:v>0.99</c:v>
                </c:pt>
                <c:pt idx="340">
                  <c:v>0.99</c:v>
                </c:pt>
                <c:pt idx="341">
                  <c:v>0.99</c:v>
                </c:pt>
                <c:pt idx="342">
                  <c:v>0.99</c:v>
                </c:pt>
                <c:pt idx="343">
                  <c:v>0.99</c:v>
                </c:pt>
                <c:pt idx="344">
                  <c:v>0.99</c:v>
                </c:pt>
                <c:pt idx="345">
                  <c:v>0.99</c:v>
                </c:pt>
                <c:pt idx="346">
                  <c:v>0.99</c:v>
                </c:pt>
                <c:pt idx="347">
                  <c:v>0.99</c:v>
                </c:pt>
                <c:pt idx="348">
                  <c:v>0.99</c:v>
                </c:pt>
                <c:pt idx="349">
                  <c:v>0.99</c:v>
                </c:pt>
                <c:pt idx="350">
                  <c:v>0.99</c:v>
                </c:pt>
                <c:pt idx="351">
                  <c:v>0.99</c:v>
                </c:pt>
                <c:pt idx="352">
                  <c:v>0.99</c:v>
                </c:pt>
                <c:pt idx="353">
                  <c:v>0.99</c:v>
                </c:pt>
                <c:pt idx="354">
                  <c:v>0.99</c:v>
                </c:pt>
                <c:pt idx="355">
                  <c:v>0.99</c:v>
                </c:pt>
                <c:pt idx="356">
                  <c:v>0.99</c:v>
                </c:pt>
                <c:pt idx="357">
                  <c:v>0.99</c:v>
                </c:pt>
                <c:pt idx="358">
                  <c:v>0.99</c:v>
                </c:pt>
                <c:pt idx="359">
                  <c:v>0.99</c:v>
                </c:pt>
                <c:pt idx="360">
                  <c:v>0.99</c:v>
                </c:pt>
                <c:pt idx="361">
                  <c:v>0.99</c:v>
                </c:pt>
                <c:pt idx="362">
                  <c:v>0.99</c:v>
                </c:pt>
                <c:pt idx="363">
                  <c:v>0.99</c:v>
                </c:pt>
                <c:pt idx="364">
                  <c:v>0.99</c:v>
                </c:pt>
                <c:pt idx="365">
                  <c:v>0.99</c:v>
                </c:pt>
                <c:pt idx="366">
                  <c:v>0.99</c:v>
                </c:pt>
                <c:pt idx="367">
                  <c:v>0.99</c:v>
                </c:pt>
                <c:pt idx="368">
                  <c:v>0.99</c:v>
                </c:pt>
                <c:pt idx="369">
                  <c:v>0.99</c:v>
                </c:pt>
                <c:pt idx="370">
                  <c:v>0.99</c:v>
                </c:pt>
                <c:pt idx="371">
                  <c:v>0.99</c:v>
                </c:pt>
                <c:pt idx="372">
                  <c:v>0.99</c:v>
                </c:pt>
                <c:pt idx="373">
                  <c:v>0.99</c:v>
                </c:pt>
                <c:pt idx="374">
                  <c:v>0.99</c:v>
                </c:pt>
                <c:pt idx="375">
                  <c:v>0.99</c:v>
                </c:pt>
                <c:pt idx="376">
                  <c:v>0.99</c:v>
                </c:pt>
                <c:pt idx="377">
                  <c:v>0.99</c:v>
                </c:pt>
                <c:pt idx="378">
                  <c:v>0.99</c:v>
                </c:pt>
                <c:pt idx="379">
                  <c:v>0.99</c:v>
                </c:pt>
                <c:pt idx="380">
                  <c:v>0.99</c:v>
                </c:pt>
                <c:pt idx="381">
                  <c:v>0.99</c:v>
                </c:pt>
                <c:pt idx="382">
                  <c:v>0.99</c:v>
                </c:pt>
                <c:pt idx="383">
                  <c:v>0.99</c:v>
                </c:pt>
                <c:pt idx="384">
                  <c:v>0.99</c:v>
                </c:pt>
                <c:pt idx="385">
                  <c:v>0.99</c:v>
                </c:pt>
                <c:pt idx="386">
                  <c:v>0.99</c:v>
                </c:pt>
                <c:pt idx="387">
                  <c:v>0.99</c:v>
                </c:pt>
                <c:pt idx="388">
                  <c:v>0.99</c:v>
                </c:pt>
                <c:pt idx="389">
                  <c:v>0.99</c:v>
                </c:pt>
                <c:pt idx="390">
                  <c:v>0.99</c:v>
                </c:pt>
                <c:pt idx="391">
                  <c:v>0.99</c:v>
                </c:pt>
                <c:pt idx="392">
                  <c:v>0.99</c:v>
                </c:pt>
                <c:pt idx="393">
                  <c:v>0.99</c:v>
                </c:pt>
                <c:pt idx="394">
                  <c:v>0.99</c:v>
                </c:pt>
                <c:pt idx="395">
                  <c:v>0.99</c:v>
                </c:pt>
                <c:pt idx="396">
                  <c:v>0.99</c:v>
                </c:pt>
                <c:pt idx="397">
                  <c:v>0.99</c:v>
                </c:pt>
                <c:pt idx="398">
                  <c:v>0.99</c:v>
                </c:pt>
                <c:pt idx="399">
                  <c:v>0.99</c:v>
                </c:pt>
                <c:pt idx="400">
                  <c:v>0.99</c:v>
                </c:pt>
              </c:numCache>
            </c:numRef>
          </c:yVal>
          <c:smooth val="1"/>
        </c:ser>
        <c:ser>
          <c:idx val="1"/>
          <c:order val="2"/>
          <c:spPr>
            <a:ln w="38100">
              <a:solidFill>
                <a:srgbClr val="DD080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Modelbaseline!$B$5:$B$529</c:f>
              <c:numCache>
                <c:ptCount val="525"/>
                <c:pt idx="0">
                  <c:v>0.5777231554215532</c:v>
                </c:pt>
                <c:pt idx="1">
                  <c:v>0.5823395998101583</c:v>
                </c:pt>
                <c:pt idx="2">
                  <c:v>0.5869929330764089</c:v>
                </c:pt>
                <c:pt idx="3">
                  <c:v>0.5916834499903002</c:v>
                </c:pt>
                <c:pt idx="4">
                  <c:v>0.596411447677264</c:v>
                </c:pt>
                <c:pt idx="5">
                  <c:v>0.6011772256369867</c:v>
                </c:pt>
                <c:pt idx="6">
                  <c:v>0.6059810857623855</c:v>
                </c:pt>
                <c:pt idx="7">
                  <c:v>0.6108233323587289</c:v>
                </c:pt>
                <c:pt idx="8">
                  <c:v>0.6157042721629143</c:v>
                </c:pt>
                <c:pt idx="9">
                  <c:v>0.620624214362899</c:v>
                </c:pt>
                <c:pt idx="10">
                  <c:v>0.6255834706172855</c:v>
                </c:pt>
                <c:pt idx="11">
                  <c:v>0.6305823550750637</c:v>
                </c:pt>
                <c:pt idx="12">
                  <c:v>0.6356211843955116</c:v>
                </c:pt>
                <c:pt idx="13">
                  <c:v>0.6407002777682539</c:v>
                </c:pt>
                <c:pt idx="14">
                  <c:v>0.6458199569334813</c:v>
                </c:pt>
                <c:pt idx="15">
                  <c:v>0.6509805462023317</c:v>
                </c:pt>
                <c:pt idx="16">
                  <c:v>0.6561823724774343</c:v>
                </c:pt>
                <c:pt idx="17">
                  <c:v>0.6614257652736164</c:v>
                </c:pt>
                <c:pt idx="18">
                  <c:v>0.6667110567387794</c:v>
                </c:pt>
                <c:pt idx="19">
                  <c:v>0.6720385816749348</c:v>
                </c:pt>
                <c:pt idx="20">
                  <c:v>0.6774086775594176</c:v>
                </c:pt>
                <c:pt idx="21">
                  <c:v>0.6828216845662594</c:v>
                </c:pt>
                <c:pt idx="22">
                  <c:v>0.6882779455877411</c:v>
                </c:pt>
                <c:pt idx="23">
                  <c:v>0.6937778062561104</c:v>
                </c:pt>
                <c:pt idx="24">
                  <c:v>0.6993216149654791</c:v>
                </c:pt>
                <c:pt idx="25">
                  <c:v>0.7049097228938956</c:v>
                </c:pt>
                <c:pt idx="26">
                  <c:v>0.7105424840255702</c:v>
                </c:pt>
                <c:pt idx="27">
                  <c:v>0.7162202551733302</c:v>
                </c:pt>
                <c:pt idx="28">
                  <c:v>0.7219433960012029</c:v>
                </c:pt>
                <c:pt idx="29">
                  <c:v>0.7277122690472009</c:v>
                </c:pt>
                <c:pt idx="30">
                  <c:v>0.7335272397462913</c:v>
                </c:pt>
                <c:pt idx="31">
                  <c:v>0.7393886764535404</c:v>
                </c:pt>
                <c:pt idx="32">
                  <c:v>0.7452969504674523</c:v>
                </c:pt>
                <c:pt idx="33">
                  <c:v>0.7512524360534846</c:v>
                </c:pt>
                <c:pt idx="34">
                  <c:v>0.7572555104677593</c:v>
                </c:pt>
                <c:pt idx="35">
                  <c:v>0.7633065539809598</c:v>
                </c:pt>
                <c:pt idx="36">
                  <c:v>0.7694059499024196</c:v>
                </c:pt>
                <c:pt idx="37">
                  <c:v>0.775554084604403</c:v>
                </c:pt>
                <c:pt idx="38">
                  <c:v>0.7817513475465806</c:v>
                </c:pt>
                <c:pt idx="39">
                  <c:v>0.7879981313007003</c:v>
                </c:pt>
                <c:pt idx="40">
                  <c:v>0.7942948315754542</c:v>
                </c:pt>
                <c:pt idx="41">
                  <c:v>0.8006418472415462</c:v>
                </c:pt>
                <c:pt idx="42">
                  <c:v>0.8070395803569583</c:v>
                </c:pt>
                <c:pt idx="43">
                  <c:v>0.8134884361924191</c:v>
                </c:pt>
                <c:pt idx="44">
                  <c:v>0.8199888232570778</c:v>
                </c:pt>
                <c:pt idx="45">
                  <c:v>0.8265411533243776</c:v>
                </c:pt>
                <c:pt idx="46">
                  <c:v>0.833145841458146</c:v>
                </c:pt>
                <c:pt idx="47">
                  <c:v>0.8398033060388803</c:v>
                </c:pt>
                <c:pt idx="48">
                  <c:v>0.8465139687902578</c:v>
                </c:pt>
                <c:pt idx="49">
                  <c:v>0.8532782548058426</c:v>
                </c:pt>
                <c:pt idx="50">
                  <c:v>0.8600965925760211</c:v>
                </c:pt>
                <c:pt idx="51">
                  <c:v>0.8669694140151389</c:v>
                </c:pt>
                <c:pt idx="52">
                  <c:v>0.8738971544888648</c:v>
                </c:pt>
                <c:pt idx="53">
                  <c:v>0.8808802528417683</c:v>
                </c:pt>
                <c:pt idx="54">
                  <c:v>0.887919151425117</c:v>
                </c:pt>
                <c:pt idx="55">
                  <c:v>0.8950142961249009</c:v>
                </c:pt>
                <c:pt idx="56">
                  <c:v>0.9021661363900751</c:v>
                </c:pt>
                <c:pt idx="57">
                  <c:v>0.9093751252610314</c:v>
                </c:pt>
                <c:pt idx="58">
                  <c:v>0.9166417193982963</c:v>
                </c:pt>
                <c:pt idx="59">
                  <c:v>0.9239663791114597</c:v>
                </c:pt>
                <c:pt idx="60">
                  <c:v>0.9313495683883316</c:v>
                </c:pt>
                <c:pt idx="61">
                  <c:v>0.9387917549243363</c:v>
                </c:pt>
                <c:pt idx="62">
                  <c:v>0.9462934101521364</c:v>
                </c:pt>
                <c:pt idx="63">
                  <c:v>0.9538550092714994</c:v>
                </c:pt>
                <c:pt idx="64">
                  <c:v>0.9614770312793957</c:v>
                </c:pt>
                <c:pt idx="65">
                  <c:v>0.9691599590003451</c:v>
                </c:pt>
                <c:pt idx="66">
                  <c:v>0.9769042791169993</c:v>
                </c:pt>
                <c:pt idx="67">
                  <c:v>0.9847104822009799</c:v>
                </c:pt>
                <c:pt idx="68">
                  <c:v>0.9925790627439148</c:v>
                </c:pt>
                <c:pt idx="69">
                  <c:v>1.0005105191888488</c:v>
                </c:pt>
                <c:pt idx="70">
                  <c:v>1.008505353961708</c:v>
                </c:pt>
                <c:pt idx="71">
                  <c:v>1.0165640735032115</c:v>
                </c:pt>
                <c:pt idx="72">
                  <c:v>1.0246871883009165</c:v>
                </c:pt>
                <c:pt idx="73">
                  <c:v>1.03287521292156</c:v>
                </c:pt>
                <c:pt idx="74">
                  <c:v>1.0411286660436563</c:v>
                </c:pt>
                <c:pt idx="75">
                  <c:v>1.0494480704903524</c:v>
                </c:pt>
                <c:pt idx="76">
                  <c:v>1.0578339532625478</c:v>
                </c:pt>
                <c:pt idx="77">
                  <c:v>1.0662868455722763</c:v>
                </c:pt>
                <c:pt idx="78">
                  <c:v>1.0748072828763582</c:v>
                </c:pt>
                <c:pt idx="79">
                  <c:v>1.083395804910318</c:v>
                </c:pt>
                <c:pt idx="80">
                  <c:v>1.0920529557225738</c:v>
                </c:pt>
                <c:pt idx="81">
                  <c:v>1.100779283708903</c:v>
                </c:pt>
                <c:pt idx="82">
                  <c:v>1.1095753416471776</c:v>
                </c:pt>
                <c:pt idx="83">
                  <c:v>1.1184416867323843</c:v>
                </c:pt>
                <c:pt idx="84">
                  <c:v>1.127378880611917</c:v>
                </c:pt>
                <c:pt idx="85">
                  <c:v>1.136387489421158</c:v>
                </c:pt>
                <c:pt idx="86">
                  <c:v>1.1454680838193376</c:v>
                </c:pt>
                <c:pt idx="87">
                  <c:v>1.1546212390256854</c:v>
                </c:pt>
                <c:pt idx="88">
                  <c:v>1.1638475348558657</c:v>
                </c:pt>
                <c:pt idx="89">
                  <c:v>1.17314755575871</c:v>
                </c:pt>
                <c:pt idx="90">
                  <c:v>1.1825218908532353</c:v>
                </c:pt>
                <c:pt idx="91">
                  <c:v>1.1919711339659664</c:v>
                </c:pt>
                <c:pt idx="92">
                  <c:v>1.2014958836685494</c:v>
                </c:pt>
                <c:pt idx="93">
                  <c:v>1.2110967433156703</c:v>
                </c:pt>
                <c:pt idx="94">
                  <c:v>1.2207743210832742</c:v>
                </c:pt>
                <c:pt idx="95">
                  <c:v>1.2305292300070931</c:v>
                </c:pt>
                <c:pt idx="96">
                  <c:v>1.2403620880214752</c:v>
                </c:pt>
                <c:pt idx="97">
                  <c:v>1.2502735179985334</c:v>
                </c:pt>
                <c:pt idx="98">
                  <c:v>1.2602641477875962</c:v>
                </c:pt>
                <c:pt idx="99">
                  <c:v>1.270334610254986</c:v>
                </c:pt>
                <c:pt idx="100">
                  <c:v>1.2804855433241018</c:v>
                </c:pt>
                <c:pt idx="101">
                  <c:v>1.290717590015835</c:v>
                </c:pt>
                <c:pt idx="102">
                  <c:v>1.301031398489298</c:v>
                </c:pt>
                <c:pt idx="103">
                  <c:v>1.3114276220828855</c:v>
                </c:pt>
                <c:pt idx="104">
                  <c:v>1.3219069193556579</c:v>
                </c:pt>
                <c:pt idx="105">
                  <c:v>1.332469954129061</c:v>
                </c:pt>
                <c:pt idx="106">
                  <c:v>1.3431173955289748</c:v>
                </c:pt>
                <c:pt idx="107">
                  <c:v>1.353849918028101</c:v>
                </c:pt>
                <c:pt idx="108">
                  <c:v>1.364668201488687</c:v>
                </c:pt>
                <c:pt idx="109">
                  <c:v>1.3755729312055938</c:v>
                </c:pt>
                <c:pt idx="110">
                  <c:v>1.3865647979497164</c:v>
                </c:pt>
                <c:pt idx="111">
                  <c:v>1.3976444980116984</c:v>
                </c:pt>
                <c:pt idx="112">
                  <c:v>1.4088127332461045</c:v>
                </c:pt>
                <c:pt idx="113">
                  <c:v>1.4200702111158363</c:v>
                </c:pt>
                <c:pt idx="114">
                  <c:v>1.4314176447369584</c:v>
                </c:pt>
                <c:pt idx="115">
                  <c:v>1.4428557529238715</c:v>
                </c:pt>
                <c:pt idx="116">
                  <c:v>1.4543852602348462</c:v>
                </c:pt>
                <c:pt idx="117">
                  <c:v>1.4660068970179216</c:v>
                </c:pt>
                <c:pt idx="118">
                  <c:v>1.4777213994571683</c:v>
                </c:pt>
                <c:pt idx="119">
                  <c:v>1.4895295096193242</c:v>
                </c:pt>
                <c:pt idx="120">
                  <c:v>1.5014319755008008</c:v>
                </c:pt>
                <c:pt idx="121">
                  <c:v>1.5134295510750664</c:v>
                </c:pt>
                <c:pt idx="122">
                  <c:v>1.5255229963404062</c:v>
                </c:pt>
                <c:pt idx="123">
                  <c:v>1.537713077368066</c:v>
                </c:pt>
                <c:pt idx="124">
                  <c:v>1.5500005663507797</c:v>
                </c:pt>
                <c:pt idx="125">
                  <c:v>1.5623862416516838</c:v>
                </c:pt>
                <c:pt idx="126">
                  <c:v>1.5748708878536248</c:v>
                </c:pt>
                <c:pt idx="127">
                  <c:v>1.5874552958088588</c:v>
                </c:pt>
                <c:pt idx="128">
                  <c:v>1.6001402626891477</c:v>
                </c:pt>
                <c:pt idx="129">
                  <c:v>1.6129265920362597</c:v>
                </c:pt>
                <c:pt idx="130">
                  <c:v>1.6258150938128675</c:v>
                </c:pt>
                <c:pt idx="131">
                  <c:v>1.6388065844538573</c:v>
                </c:pt>
                <c:pt idx="132">
                  <c:v>1.6519018869180475</c:v>
                </c:pt>
                <c:pt idx="133">
                  <c:v>1.665101830740318</c:v>
                </c:pt>
                <c:pt idx="134">
                  <c:v>1.6784072520841598</c:v>
                </c:pt>
                <c:pt idx="135">
                  <c:v>1.6918189937946417</c:v>
                </c:pt>
                <c:pt idx="136">
                  <c:v>1.7053379054518008</c:v>
                </c:pt>
                <c:pt idx="137">
                  <c:v>1.7189648434244604</c:v>
                </c:pt>
                <c:pt idx="138">
                  <c:v>1.7327006709244788</c:v>
                </c:pt>
                <c:pt idx="139">
                  <c:v>1.7465462580614273</c:v>
                </c:pt>
                <c:pt idx="140">
                  <c:v>1.760502481897711</c:v>
                </c:pt>
                <c:pt idx="141">
                  <c:v>1.7745702265041254</c:v>
                </c:pt>
                <c:pt idx="142">
                  <c:v>1.7887503830158604</c:v>
                </c:pt>
                <c:pt idx="143">
                  <c:v>1.8030438496889485</c:v>
                </c:pt>
                <c:pt idx="144">
                  <c:v>1.8174515319571662</c:v>
                </c:pt>
                <c:pt idx="145">
                  <c:v>1.8319743424893902</c:v>
                </c:pt>
                <c:pt idx="146">
                  <c:v>1.8466132012474108</c:v>
                </c:pt>
                <c:pt idx="147">
                  <c:v>1.8613690355442079</c:v>
                </c:pt>
                <c:pt idx="148">
                  <c:v>1.876242780102692</c:v>
                </c:pt>
                <c:pt idx="149">
                  <c:v>1.8912353771149168</c:v>
                </c:pt>
                <c:pt idx="150">
                  <c:v>1.9063477763017616</c:v>
                </c:pt>
                <c:pt idx="151">
                  <c:v>1.9215809349730926</c:v>
                </c:pt>
                <c:pt idx="152">
                  <c:v>1.936935818088405</c:v>
                </c:pt>
                <c:pt idx="153">
                  <c:v>1.9524133983179657</c:v>
                </c:pt>
                <c:pt idx="154">
                  <c:v>1.9680146561043634</c:v>
                </c:pt>
                <c:pt idx="155">
                  <c:v>1.9837405797247114</c:v>
                </c:pt>
                <c:pt idx="156">
                  <c:v>1.9995921653531887</c:v>
                </c:pt>
                <c:pt idx="157">
                  <c:v>2.0155704171241573</c:v>
                </c:pt>
                <c:pt idx="158">
                  <c:v>2.0316763471957713</c:v>
                </c:pt>
                <c:pt idx="159">
                  <c:v>2.0479109758140934</c:v>
                </c:pt>
                <c:pt idx="160">
                  <c:v>2.064275331377723</c:v>
                </c:pt>
                <c:pt idx="161">
                  <c:v>2.0807704505029405</c:v>
                </c:pt>
                <c:pt idx="162">
                  <c:v>2.097397378089374</c:v>
                </c:pt>
                <c:pt idx="163">
                  <c:v>2.114157167386189</c:v>
                </c:pt>
                <c:pt idx="164">
                  <c:v>2.131050880058806</c:v>
                </c:pt>
                <c:pt idx="165">
                  <c:v>2.1480795862561566</c:v>
                </c:pt>
                <c:pt idx="166">
                  <c:v>2.1652443646784687</c:v>
                </c:pt>
                <c:pt idx="167">
                  <c:v>2.1825463026455996</c:v>
                </c:pt>
                <c:pt idx="168">
                  <c:v>2.199986496165916</c:v>
                </c:pt>
                <c:pt idx="169">
                  <c:v>2.2175660500057166</c:v>
                </c:pt>
                <c:pt idx="170">
                  <c:v>2.2352860777592185</c:v>
                </c:pt>
                <c:pt idx="171">
                  <c:v>2.2531477019190973</c:v>
                </c:pt>
                <c:pt idx="172">
                  <c:v>2.271152053947594</c:v>
                </c:pt>
                <c:pt idx="173">
                  <c:v>2.289300274348186</c:v>
                </c:pt>
                <c:pt idx="174">
                  <c:v>2.307593512737836</c:v>
                </c:pt>
                <c:pt idx="175">
                  <c:v>2.3260329279198144</c:v>
                </c:pt>
                <c:pt idx="176">
                  <c:v>2.344619687957105</c:v>
                </c:pt>
                <c:pt idx="177">
                  <c:v>2.3633549702463963</c:v>
                </c:pt>
                <c:pt idx="178">
                  <c:v>2.3822399615926675</c:v>
                </c:pt>
                <c:pt idx="179">
                  <c:v>2.401275858284364</c:v>
                </c:pt>
                <c:pt idx="180">
                  <c:v>2.4204638661691815</c:v>
                </c:pt>
                <c:pt idx="181">
                  <c:v>2.4398052007304476</c:v>
                </c:pt>
                <c:pt idx="182">
                  <c:v>2.459301087164121</c:v>
                </c:pt>
                <c:pt idx="183">
                  <c:v>2.478952760456402</c:v>
                </c:pt>
                <c:pt idx="184">
                  <c:v>2.4987614654619614</c:v>
                </c:pt>
                <c:pt idx="185">
                  <c:v>2.5187284569828017</c:v>
                </c:pt>
                <c:pt idx="186">
                  <c:v>2.538854999847739</c:v>
                </c:pt>
                <c:pt idx="187">
                  <c:v>2.5591423689925286</c:v>
                </c:pt>
                <c:pt idx="188">
                  <c:v>2.5795918495406243</c:v>
                </c:pt>
                <c:pt idx="189">
                  <c:v>2.6002047368845886</c:v>
                </c:pt>
                <c:pt idx="190">
                  <c:v>2.6209823367681464</c:v>
                </c:pt>
                <c:pt idx="191">
                  <c:v>2.6419259653689044</c:v>
                </c:pt>
                <c:pt idx="192">
                  <c:v>2.66303694938172</c:v>
                </c:pt>
                <c:pt idx="193">
                  <c:v>2.6843166261027465</c:v>
                </c:pt>
                <c:pt idx="194">
                  <c:v>2.7057663435141417</c:v>
                </c:pt>
                <c:pt idx="195">
                  <c:v>2.7273874603694606</c:v>
                </c:pt>
                <c:pt idx="196">
                  <c:v>2.7491813462797468</c:v>
                </c:pt>
                <c:pt idx="197">
                  <c:v>2.7711493818002046</c:v>
                </c:pt>
                <c:pt idx="198">
                  <c:v>2.793292958517783</c:v>
                </c:pt>
                <c:pt idx="199">
                  <c:v>2.81561347913924</c:v>
                </c:pt>
                <c:pt idx="200">
                  <c:v>2.8381123575800213</c:v>
                </c:pt>
                <c:pt idx="201">
                  <c:v>2.860791019053823</c:v>
                </c:pt>
                <c:pt idx="202">
                  <c:v>2.8836509001628756</c:v>
                </c:pt>
                <c:pt idx="203">
                  <c:v>2.906693448988947</c:v>
                </c:pt>
                <c:pt idx="204">
                  <c:v>2.9299201251850735</c:v>
                </c:pt>
                <c:pt idx="205">
                  <c:v>2.95333240006802</c:v>
                </c:pt>
                <c:pt idx="206">
                  <c:v>2.9769317567114832</c:v>
                </c:pt>
                <c:pt idx="207">
                  <c:v>3.000719690040041</c:v>
                </c:pt>
                <c:pt idx="208">
                  <c:v>3.024697706923845</c:v>
                </c:pt>
                <c:pt idx="209">
                  <c:v>3.0488673262740806</c:v>
                </c:pt>
                <c:pt idx="210">
                  <c:v>3.073230079139179</c:v>
                </c:pt>
                <c:pt idx="211">
                  <c:v>3.097787508801805</c:v>
                </c:pt>
                <c:pt idx="212">
                  <c:v>3.122541170876618</c:v>
                </c:pt>
                <c:pt idx="213">
                  <c:v>3.147492633408813</c:v>
                </c:pt>
                <c:pt idx="214">
                  <c:v>3.1726434769734517</c:v>
                </c:pt>
                <c:pt idx="215">
                  <c:v>3.1979952947755828</c:v>
                </c:pt>
                <c:pt idx="216">
                  <c:v>3.2235496927511673</c:v>
                </c:pt>
                <c:pt idx="217">
                  <c:v>3.2493082896688086</c:v>
                </c:pt>
                <c:pt idx="218">
                  <c:v>3.275272717232292</c:v>
                </c:pt>
                <c:pt idx="219">
                  <c:v>3.3014446201839514</c:v>
                </c:pt>
                <c:pt idx="220">
                  <c:v>3.327825656408851</c:v>
                </c:pt>
                <c:pt idx="221">
                  <c:v>3.3544174970398117</c:v>
                </c:pt>
                <c:pt idx="222">
                  <c:v>3.381221826563265</c:v>
                </c:pt>
                <c:pt idx="223">
                  <c:v>3.4082403429259647</c:v>
                </c:pt>
                <c:pt idx="224">
                  <c:v>3.43547475764254</c:v>
                </c:pt>
                <c:pt idx="225">
                  <c:v>3.462926795903914</c:v>
                </c:pt>
                <c:pt idx="226">
                  <c:v>3.490598196686589</c:v>
                </c:pt>
                <c:pt idx="227">
                  <c:v>3.5184907128628042</c:v>
                </c:pt>
                <c:pt idx="228">
                  <c:v>3.5466061113115708</c:v>
                </c:pt>
                <c:pt idx="229">
                  <c:v>3.574946173030597</c:v>
                </c:pt>
                <c:pt idx="230">
                  <c:v>3.603512693249111</c:v>
                </c:pt>
                <c:pt idx="231">
                  <c:v>3.632307481541575</c:v>
                </c:pt>
                <c:pt idx="232">
                  <c:v>3.6613323619423195</c:v>
                </c:pt>
                <c:pt idx="233">
                  <c:v>3.6905891730610887</c:v>
                </c:pt>
                <c:pt idx="234">
                  <c:v>3.720079768199505</c:v>
                </c:pt>
                <c:pt idx="235">
                  <c:v>3.749806015468472</c:v>
                </c:pt>
                <c:pt idx="236">
                  <c:v>3.779769797906509</c:v>
                </c:pt>
                <c:pt idx="237">
                  <c:v>3.8099730135990373</c:v>
                </c:pt>
                <c:pt idx="238">
                  <c:v>3.8404175757986136</c:v>
                </c:pt>
                <c:pt idx="239">
                  <c:v>3.8711054130461275</c:v>
                </c:pt>
                <c:pt idx="240">
                  <c:v>3.9020384692929984</c:v>
                </c:pt>
                <c:pt idx="241">
                  <c:v>3.933218704024192</c:v>
                </c:pt>
                <c:pt idx="242">
                  <c:v>3.9646480923825327</c:v>
                </c:pt>
                <c:pt idx="243">
                  <c:v>3.996328625293696</c:v>
                </c:pt>
                <c:pt idx="244">
                  <c:v>4.02826230959236</c:v>
                </c:pt>
                <c:pt idx="245">
                  <c:v>4.060451168149325</c:v>
                </c:pt>
                <c:pt idx="246">
                  <c:v>4.092897239999659</c:v>
                </c:pt>
                <c:pt idx="247">
                  <c:v>4.125602580471857</c:v>
                </c:pt>
                <c:pt idx="248">
                  <c:v>4.158569261318045</c:v>
                </c:pt>
                <c:pt idx="249">
                  <c:v>4.191799370845211</c:v>
                </c:pt>
                <c:pt idx="250">
                  <c:v>4.225295014047494</c:v>
                </c:pt>
                <c:pt idx="251">
                  <c:v>4.259058312739527</c:v>
                </c:pt>
                <c:pt idx="252">
                  <c:v>4.293091405690843</c:v>
                </c:pt>
                <c:pt idx="253">
                  <c:v>4.32739644876136</c:v>
                </c:pt>
                <c:pt idx="254">
                  <c:v>4.361975615037944</c:v>
                </c:pt>
                <c:pt idx="255">
                  <c:v>4.396831094972069</c:v>
                </c:pt>
                <c:pt idx="256">
                  <c:v>4.431965096518568</c:v>
                </c:pt>
                <c:pt idx="257">
                  <c:v>4.467379845275502</c:v>
                </c:pt>
                <c:pt idx="258">
                  <c:v>4.503077584625143</c:v>
                </c:pt>
                <c:pt idx="259">
                  <c:v>4.539060575876079</c:v>
                </c:pt>
                <c:pt idx="260">
                  <c:v>4.5753310984064655</c:v>
                </c:pt>
                <c:pt idx="261">
                  <c:v>4.611891449808406</c:v>
                </c:pt>
                <c:pt idx="262">
                  <c:v>4.648743946033504</c:v>
                </c:pt>
                <c:pt idx="263">
                  <c:v>4.685890921539566</c:v>
                </c:pt>
                <c:pt idx="264">
                  <c:v>4.723334729438478</c:v>
                </c:pt>
                <c:pt idx="265">
                  <c:v>4.761077741645268</c:v>
                </c:pt>
                <c:pt idx="266">
                  <c:v>4.799122349028357</c:v>
                </c:pt>
                <c:pt idx="267">
                  <c:v>4.837470961561009</c:v>
                </c:pt>
                <c:pt idx="268">
                  <c:v>4.876126008473997</c:v>
                </c:pt>
                <c:pt idx="269">
                  <c:v>4.915089938409481</c:v>
                </c:pt>
                <c:pt idx="270">
                  <c:v>4.954365219576123</c:v>
                </c:pt>
                <c:pt idx="271">
                  <c:v>4.993954339905434</c:v>
                </c:pt>
                <c:pt idx="272">
                  <c:v>5.033859807209381</c:v>
                </c:pt>
                <c:pt idx="273">
                  <c:v>5.074084149339239</c:v>
                </c:pt>
                <c:pt idx="274">
                  <c:v>5.114629914345725</c:v>
                </c:pt>
                <c:pt idx="275">
                  <c:v>5.155499670640409</c:v>
                </c:pt>
                <c:pt idx="276">
                  <c:v>5.196696007158403</c:v>
                </c:pt>
                <c:pt idx="277">
                  <c:v>5.238221533522374</c:v>
                </c:pt>
                <c:pt idx="278">
                  <c:v>5.2800788802078396</c:v>
                </c:pt>
                <c:pt idx="279">
                  <c:v>5.322270698709805</c:v>
                </c:pt>
                <c:pt idx="280">
                  <c:v>5.364799661710724</c:v>
                </c:pt>
                <c:pt idx="281">
                  <c:v>5.407668463249802</c:v>
                </c:pt>
                <c:pt idx="282">
                  <c:v>5.450879818893651</c:v>
                </c:pt>
                <c:pt idx="283">
                  <c:v>5.494436465908357</c:v>
                </c:pt>
                <c:pt idx="284">
                  <c:v>5.5383411634326976</c:v>
                </c:pt>
                <c:pt idx="285">
                  <c:v>5.582596692653185</c:v>
                </c:pt>
                <c:pt idx="286">
                  <c:v>5.627205856980068</c:v>
                </c:pt>
                <c:pt idx="287">
                  <c:v>5.672171482224962</c:v>
                </c:pt>
                <c:pt idx="288">
                  <c:v>5.7174964167798485</c:v>
                </c:pt>
                <c:pt idx="289">
                  <c:v>5.763183531797515</c:v>
                </c:pt>
                <c:pt idx="290">
                  <c:v>5.809235721373429</c:v>
                </c:pt>
                <c:pt idx="291">
                  <c:v>5.855655902729068</c:v>
                </c:pt>
                <c:pt idx="292">
                  <c:v>5.902447016396707</c:v>
                </c:pt>
                <c:pt idx="293">
                  <c:v>5.949612026405702</c:v>
                </c:pt>
                <c:pt idx="294">
                  <c:v>5.997153920470233</c:v>
                </c:pt>
                <c:pt idx="295">
                  <c:v>6.045075710178586</c:v>
                </c:pt>
                <c:pt idx="296">
                  <c:v>6.093380431183899</c:v>
                </c:pt>
                <c:pt idx="297">
                  <c:v>6.1420711433964845</c:v>
                </c:pt>
                <c:pt idx="298">
                  <c:v>6.191150931177635</c:v>
                </c:pt>
                <c:pt idx="299">
                  <c:v>6.2406229035350345</c:v>
                </c:pt>
                <c:pt idx="300">
                  <c:v>6.2904901943196725</c:v>
                </c:pt>
                <c:pt idx="301">
                  <c:v>6.340755962424389</c:v>
                </c:pt>
                <c:pt idx="302">
                  <c:v>6.39142339198395</c:v>
                </c:pt>
                <c:pt idx="303">
                  <c:v>6.442495692576776</c:v>
                </c:pt>
                <c:pt idx="304">
                  <c:v>6.4939760994282345</c:v>
                </c:pt>
                <c:pt idx="305">
                  <c:v>6.545867873615592</c:v>
                </c:pt>
                <c:pt idx="306">
                  <c:v>6.598174302274581</c:v>
                </c:pt>
                <c:pt idx="307">
                  <c:v>6.650898698807641</c:v>
                </c:pt>
                <c:pt idx="308">
                  <c:v>6.704044403093785</c:v>
                </c:pt>
                <c:pt idx="309">
                  <c:v>6.7576147817001955</c:v>
                </c:pt>
                <c:pt idx="310">
                  <c:v>6.811613228095467</c:v>
                </c:pt>
                <c:pt idx="311">
                  <c:v>6.866043162864561</c:v>
                </c:pt>
                <c:pt idx="312">
                  <c:v>6.92090803392551</c:v>
                </c:pt>
                <c:pt idx="313">
                  <c:v>6.976211316747809</c:v>
                </c:pt>
                <c:pt idx="314">
                  <c:v>7.03195651457258</c:v>
                </c:pt>
                <c:pt idx="315">
                  <c:v>7.088147158634489</c:v>
                </c:pt>
                <c:pt idx="316">
                  <c:v>7.144786808385433</c:v>
                </c:pt>
                <c:pt idx="317">
                  <c:v>7.2018790517200175</c:v>
                </c:pt>
                <c:pt idx="318">
                  <c:v>7.259427505202841</c:v>
                </c:pt>
                <c:pt idx="319">
                  <c:v>7.317435814297579</c:v>
                </c:pt>
                <c:pt idx="320">
                  <c:v>7.375907653597918</c:v>
                </c:pt>
                <c:pt idx="321">
                  <c:v>7.434846727060323</c:v>
                </c:pt>
                <c:pt idx="322">
                  <c:v>7.494256768238669</c:v>
                </c:pt>
                <c:pt idx="323">
                  <c:v>7.554141540520746</c:v>
                </c:pt>
                <c:pt idx="324">
                  <c:v>7.614504837366657</c:v>
                </c:pt>
                <c:pt idx="325">
                  <c:v>7.675350482549114</c:v>
                </c:pt>
                <c:pt idx="326">
                  <c:v>7.736682330395722</c:v>
                </c:pt>
                <c:pt idx="327">
                  <c:v>7.798504266032898</c:v>
                </c:pt>
                <c:pt idx="328">
                  <c:v>7.860820205632329</c:v>
                </c:pt>
                <c:pt idx="329">
                  <c:v>7.923634096658815</c:v>
                </c:pt>
                <c:pt idx="330">
                  <c:v>7.986949918120379</c:v>
                </c:pt>
                <c:pt idx="331">
                  <c:v>8.050771680820326</c:v>
                </c:pt>
                <c:pt idx="332">
                  <c:v>8.115103427611306</c:v>
                </c:pt>
                <c:pt idx="333">
                  <c:v>8.179949233651419</c:v>
                </c:pt>
                <c:pt idx="334">
                  <c:v>8.245313206662354</c:v>
                </c:pt>
                <c:pt idx="335">
                  <c:v>8.311199487189599</c:v>
                </c:pt>
                <c:pt idx="336">
                  <c:v>8.37761224886473</c:v>
                </c:pt>
                <c:pt idx="337">
                  <c:v>8.44455569866979</c:v>
                </c:pt>
                <c:pt idx="338">
                  <c:v>8.512034077203783</c:v>
                </c:pt>
                <c:pt idx="339">
                  <c:v>8.58005165895131</c:v>
                </c:pt>
                <c:pt idx="340">
                  <c:v>8.648612752553328</c:v>
                </c:pt>
                <c:pt idx="341">
                  <c:v>8.717721701080087</c:v>
                </c:pt>
                <c:pt idx="342">
                  <c:v>8.78738288230625</c:v>
                </c:pt>
                <c:pt idx="343">
                  <c:v>8.857600708988217</c:v>
                </c:pt>
                <c:pt idx="344">
                  <c:v>8.928379629143631</c:v>
                </c:pt>
                <c:pt idx="345">
                  <c:v>8.999724126333158</c:v>
                </c:pt>
                <c:pt idx="346">
                  <c:v>9.071638719944506</c:v>
                </c:pt>
                <c:pt idx="347">
                  <c:v>9.1441279654787</c:v>
                </c:pt>
                <c:pt idx="348">
                  <c:v>9.217196454838662</c:v>
                </c:pt>
                <c:pt idx="349">
                  <c:v>9.290848816620086</c:v>
                </c:pt>
                <c:pt idx="350">
                  <c:v>9.365089716404636</c:v>
                </c:pt>
                <c:pt idx="351">
                  <c:v>9.439923857055508</c:v>
                </c:pt>
                <c:pt idx="352">
                  <c:v>9.515355979015315</c:v>
                </c:pt>
                <c:pt idx="353">
                  <c:v>9.591390860606403</c:v>
                </c:pt>
                <c:pt idx="354">
                  <c:v>9.668033318333508</c:v>
                </c:pt>
                <c:pt idx="355">
                  <c:v>9.745288207188887</c:v>
                </c:pt>
                <c:pt idx="356">
                  <c:v>9.823160420959843</c:v>
                </c:pt>
                <c:pt idx="357">
                  <c:v>9.901654892538744</c:v>
                </c:pt>
                <c:pt idx="358">
                  <c:v>9.98077659423549</c:v>
                </c:pt>
                <c:pt idx="359">
                  <c:v>10.060530538092495</c:v>
                </c:pt>
                <c:pt idx="360">
                  <c:v>10.140921776202175</c:v>
                </c:pt>
                <c:pt idx="361">
                  <c:v>10.221955401026982</c:v>
                </c:pt>
                <c:pt idx="362">
                  <c:v>10.303636545721991</c:v>
                </c:pt>
                <c:pt idx="363">
                  <c:v>10.385970384460062</c:v>
                </c:pt>
                <c:pt idx="364">
                  <c:v>10.468962132759602</c:v>
                </c:pt>
                <c:pt idx="365">
                  <c:v>10.552617047814953</c:v>
                </c:pt>
                <c:pt idx="366">
                  <c:v>10.636940428829412</c:v>
                </c:pt>
                <c:pt idx="367">
                  <c:v>10.721937617350907</c:v>
                </c:pt>
                <c:pt idx="368">
                  <c:v>10.807613997610373</c:v>
                </c:pt>
                <c:pt idx="369">
                  <c:v>10.893974996862813</c:v>
                </c:pt>
                <c:pt idx="370">
                  <c:v>10.981026085731198</c:v>
                </c:pt>
                <c:pt idx="371">
                  <c:v>11.068772778552628</c:v>
                </c:pt>
                <c:pt idx="372">
                  <c:v>11.157220633728194</c:v>
                </c:pt>
                <c:pt idx="373">
                  <c:v>11.24637525407472</c:v>
                </c:pt>
                <c:pt idx="374">
                  <c:v>11.336242287179772</c:v>
                </c:pt>
                <c:pt idx="375">
                  <c:v>11.4268274257594</c:v>
                </c:pt>
                <c:pt idx="376">
                  <c:v>11.518136408018762</c:v>
                </c:pt>
                <c:pt idx="377">
                  <c:v>11.610175018015598</c:v>
                </c:pt>
                <c:pt idx="378">
                  <c:v>11.70294908602666</c:v>
                </c:pt>
                <c:pt idx="379">
                  <c:v>11.796464488916994</c:v>
                </c:pt>
                <c:pt idx="380">
                  <c:v>11.890727150512244</c:v>
                </c:pt>
                <c:pt idx="381">
                  <c:v>11.985743041973901</c:v>
                </c:pt>
                <c:pt idx="382">
                  <c:v>12.081518182177536</c:v>
                </c:pt>
                <c:pt idx="383">
                  <c:v>12.17805863809409</c:v>
                </c:pt>
                <c:pt idx="384">
                  <c:v>12.27537052517418</c:v>
                </c:pt>
                <c:pt idx="385">
                  <c:v>12.373460007735499</c:v>
                </c:pt>
                <c:pt idx="386">
                  <c:v>12.472333299353284</c:v>
                </c:pt>
                <c:pt idx="387">
                  <c:v>12.571996663253943</c:v>
                </c:pt>
                <c:pt idx="388">
                  <c:v>12.672456412711787</c:v>
                </c:pt>
                <c:pt idx="389">
                  <c:v>12.773718911448956</c:v>
                </c:pt>
                <c:pt idx="390">
                  <c:v>12.875790574038543</c:v>
                </c:pt>
                <c:pt idx="391">
                  <c:v>12.978677866310921</c:v>
                </c:pt>
                <c:pt idx="392">
                  <c:v>13.082387305763334</c:v>
                </c:pt>
                <c:pt idx="393">
                  <c:v>13.186925461972745</c:v>
                </c:pt>
                <c:pt idx="394">
                  <c:v>13.292298957012008</c:v>
                </c:pt>
                <c:pt idx="395">
                  <c:v>13.398514465869338</c:v>
                </c:pt>
                <c:pt idx="396">
                  <c:v>13.505578716871142</c:v>
                </c:pt>
                <c:pt idx="397">
                  <c:v>13.613498492108251</c:v>
                </c:pt>
                <c:pt idx="398">
                  <c:v>13.72228062786551</c:v>
                </c:pt>
                <c:pt idx="399">
                  <c:v>13.831932015054853</c:v>
                </c:pt>
                <c:pt idx="400">
                  <c:v>13.9424595996518</c:v>
                </c:pt>
                <c:pt idx="401">
                  <c:v>14.053870383135463</c:v>
                </c:pt>
                <c:pt idx="402">
                  <c:v>14.166171422932061</c:v>
                </c:pt>
                <c:pt idx="403">
                  <c:v>14.279369832861981</c:v>
                </c:pt>
                <c:pt idx="404">
                  <c:v>14.393472783590408</c:v>
                </c:pt>
                <c:pt idx="405">
                  <c:v>14.508487503081552</c:v>
                </c:pt>
                <c:pt idx="406">
                  <c:v>14.624421277056522</c:v>
                </c:pt>
                <c:pt idx="407">
                  <c:v>14.741281449454847</c:v>
                </c:pt>
                <c:pt idx="408">
                  <c:v>14.859075422899673</c:v>
                </c:pt>
                <c:pt idx="409">
                  <c:v>14.977810659166698</c:v>
                </c:pt>
                <c:pt idx="410">
                  <c:v>15.09749467965684</c:v>
                </c:pt>
                <c:pt idx="411">
                  <c:v>15.2181350658727</c:v>
                </c:pt>
                <c:pt idx="412">
                  <c:v>15.339739459898926</c:v>
                </c:pt>
                <c:pt idx="413">
                  <c:v>15.46231556488583</c:v>
                </c:pt>
                <c:pt idx="414">
                  <c:v>15.58587114553796</c:v>
                </c:pt>
                <c:pt idx="415">
                  <c:v>15.710414028606088</c:v>
                </c:pt>
                <c:pt idx="416">
                  <c:v>15.835952103381894</c:v>
                </c:pt>
                <c:pt idx="417">
                  <c:v>15.962493322198952</c:v>
                </c:pt>
                <c:pt idx="418">
                  <c:v>16.090045700935868</c:v>
                </c:pt>
                <c:pt idx="419">
                  <c:v>16.218617319524167</c:v>
                </c:pt>
                <c:pt idx="420">
                  <c:v>16.348216322460136</c:v>
                </c:pt>
                <c:pt idx="421">
                  <c:v>16.478850919320735</c:v>
                </c:pt>
                <c:pt idx="422">
                  <c:v>16.610529385283634</c:v>
                </c:pt>
                <c:pt idx="423">
                  <c:v>16.743260061651462</c:v>
                </c:pt>
                <c:pt idx="424">
                  <c:v>16.87705135638011</c:v>
                </c:pt>
                <c:pt idx="425">
                  <c:v>17.011911744611414</c:v>
                </c:pt>
                <c:pt idx="426">
                  <c:v>17.147849769209987</c:v>
                </c:pt>
                <c:pt idx="427">
                  <c:v>17.284874041304388</c:v>
                </c:pt>
                <c:pt idx="428">
                  <c:v>17.422993240832586</c:v>
                </c:pt>
                <c:pt idx="429">
                  <c:v>17.562216117091822</c:v>
                </c:pt>
                <c:pt idx="430">
                  <c:v>17.702551489292816</c:v>
                </c:pt>
                <c:pt idx="431">
                  <c:v>17.844008247118477</c:v>
                </c:pt>
                <c:pt idx="432">
                  <c:v>17.98659535128696</c:v>
                </c:pt>
                <c:pt idx="433">
                  <c:v>18.13032183411934</c:v>
                </c:pt>
                <c:pt idx="434">
                  <c:v>18.275196800111754</c:v>
                </c:pt>
                <c:pt idx="435">
                  <c:v>18.421229426512152</c:v>
                </c:pt>
                <c:pt idx="436">
                  <c:v>18.568428963901614</c:v>
                </c:pt>
                <c:pt idx="437">
                  <c:v>18.71680473678036</c:v>
                </c:pt>
                <c:pt idx="438">
                  <c:v>18.866366144158405</c:v>
                </c:pt>
                <c:pt idx="439">
                  <c:v>19.01712266015095</c:v>
                </c:pt>
                <c:pt idx="440">
                  <c:v>19.16908383457854</c:v>
                </c:pt>
                <c:pt idx="441">
                  <c:v>19.322259293572</c:v>
                </c:pt>
                <c:pt idx="442">
                  <c:v>19.476658740182202</c:v>
                </c:pt>
                <c:pt idx="443">
                  <c:v>19.63229195499473</c:v>
                </c:pt>
                <c:pt idx="444">
                  <c:v>19.78916879674944</c:v>
                </c:pt>
                <c:pt idx="445">
                  <c:v>19.947299202964953</c:v>
                </c:pt>
                <c:pt idx="446">
                  <c:v>20.106693190568176</c:v>
                </c:pt>
                <c:pt idx="447">
                  <c:v>20.267360856528835</c:v>
                </c:pt>
                <c:pt idx="448">
                  <c:v>20.429312378499063</c:v>
                </c:pt>
                <c:pt idx="449">
                  <c:v>20.592558015458117</c:v>
                </c:pt>
                <c:pt idx="450">
                  <c:v>20.757108108362253</c:v>
                </c:pt>
                <c:pt idx="451">
                  <c:v>20.92297308079979</c:v>
                </c:pt>
                <c:pt idx="452">
                  <c:v>21.090163439651374</c:v>
                </c:pt>
                <c:pt idx="453">
                  <c:v>21.258689775755567</c:v>
                </c:pt>
                <c:pt idx="454">
                  <c:v>21.428562764579734</c:v>
                </c:pt>
                <c:pt idx="455">
                  <c:v>21.599793166896287</c:v>
                </c:pt>
                <c:pt idx="456">
                  <c:v>21.772391829464514</c:v>
                </c:pt>
                <c:pt idx="457">
                  <c:v>21.946369685716963</c:v>
                </c:pt>
                <c:pt idx="458">
                  <c:v>22.121737756453125</c:v>
                </c:pt>
                <c:pt idx="459">
                  <c:v>22.2985071505368</c:v>
                </c:pt>
                <c:pt idx="460">
                  <c:v>22.47668906560001</c:v>
                </c:pt>
                <c:pt idx="461">
                  <c:v>22.65629478875231</c:v>
                </c:pt>
                <c:pt idx="462">
                  <c:v>22.83733569729579</c:v>
                </c:pt>
                <c:pt idx="463">
                  <c:v>23.019823259445776</c:v>
                </c:pt>
                <c:pt idx="464">
                  <c:v>23.2037690350573</c:v>
                </c:pt>
                <c:pt idx="465">
                  <c:v>23.389184676357367</c:v>
                </c:pt>
                <c:pt idx="466">
                  <c:v>23.57608192868307</c:v>
                </c:pt>
                <c:pt idx="467">
                  <c:v>23.764472631225626</c:v>
                </c:pt>
                <c:pt idx="468">
                  <c:v>23.954368717780326</c:v>
                </c:pt>
                <c:pt idx="469">
                  <c:v>24.145782217502507</c:v>
                </c:pt>
                <c:pt idx="470">
                  <c:v>24.338725255669534</c:v>
                </c:pt>
                <c:pt idx="471">
                  <c:v>24.5332100544489</c:v>
                </c:pt>
                <c:pt idx="472">
                  <c:v>24.729248933672455</c:v>
                </c:pt>
                <c:pt idx="473">
                  <c:v>24.926854311616804</c:v>
                </c:pt>
                <c:pt idx="474">
                  <c:v>25.12603870578996</c:v>
                </c:pt>
                <c:pt idx="475">
                  <c:v>25.326814733724284</c:v>
                </c:pt>
                <c:pt idx="476">
                  <c:v>25.529195113775742</c:v>
                </c:pt>
                <c:pt idx="477">
                  <c:v>25.733192665929604</c:v>
                </c:pt>
                <c:pt idx="478">
                  <c:v>25.938820312612464</c:v>
                </c:pt>
                <c:pt idx="479">
                  <c:v>26.146091079510885</c:v>
                </c:pt>
                <c:pt idx="480">
                  <c:v>26.355018096396506</c:v>
                </c:pt>
                <c:pt idx="481">
                  <c:v>26.56561459795775</c:v>
                </c:pt>
                <c:pt idx="482">
                  <c:v>26.777893924638203</c:v>
                </c:pt>
                <c:pt idx="483">
                  <c:v>26.99186952348167</c:v>
                </c:pt>
                <c:pt idx="484">
                  <c:v>27.207554948983997</c:v>
                </c:pt>
                <c:pt idx="485">
                  <c:v>27.424963863951675</c:v>
                </c:pt>
                <c:pt idx="486">
                  <c:v>27.64411004036737</c:v>
                </c:pt>
                <c:pt idx="487">
                  <c:v>27.86500736026226</c:v>
                </c:pt>
                <c:pt idx="488">
                  <c:v>28.08766981659546</c:v>
                </c:pt>
                <c:pt idx="489">
                  <c:v>28.31211151414038</c:v>
                </c:pt>
                <c:pt idx="490">
                  <c:v>28.538346670378235</c:v>
                </c:pt>
                <c:pt idx="491">
                  <c:v>28.76638961639865</c:v>
                </c:pt>
                <c:pt idx="492">
                  <c:v>28.996254797807484</c:v>
                </c:pt>
                <c:pt idx="493">
                  <c:v>29.227956775641893</c:v>
                </c:pt>
                <c:pt idx="494">
                  <c:v>29.46151022729272</c:v>
                </c:pt>
                <c:pt idx="495">
                  <c:v>29.696929947434253</c:v>
                </c:pt>
                <c:pt idx="496">
                  <c:v>29.93423084896139</c:v>
                </c:pt>
                <c:pt idx="497">
                  <c:v>30.17342796393434</c:v>
                </c:pt>
                <c:pt idx="498">
                  <c:v>30.414536444530818</c:v>
                </c:pt>
                <c:pt idx="499">
                  <c:v>30.657571564006123</c:v>
                </c:pt>
                <c:pt idx="500">
                  <c:v>30.902548717659677</c:v>
                </c:pt>
                <c:pt idx="501">
                  <c:v>31.149483423811706</c:v>
                </c:pt>
                <c:pt idx="502">
                  <c:v>31.398391324785283</c:v>
                </c:pt>
                <c:pt idx="503">
                  <c:v>31.649288187897465</c:v>
                </c:pt>
                <c:pt idx="504">
                  <c:v>31.902189906458066</c:v>
                </c:pt>
                <c:pt idx="505">
                  <c:v>32.157112500776506</c:v>
                </c:pt>
                <c:pt idx="506">
                  <c:v>32.41407211917648</c:v>
                </c:pt>
                <c:pt idx="507">
                  <c:v>32.67308503901911</c:v>
                </c:pt>
                <c:pt idx="508">
                  <c:v>32.93416766773378</c:v>
                </c:pt>
                <c:pt idx="509">
                  <c:v>33.19733654385779</c:v>
                </c:pt>
                <c:pt idx="510">
                  <c:v>33.46260833808369</c:v>
                </c:pt>
                <c:pt idx="511">
                  <c:v>33.72999985431557</c:v>
                </c:pt>
                <c:pt idx="512">
                  <c:v>33.99952803073338</c:v>
                </c:pt>
                <c:pt idx="513">
                  <c:v>34.271209940865894</c:v>
                </c:pt>
                <c:pt idx="514">
                  <c:v>34.54506279467228</c:v>
                </c:pt>
                <c:pt idx="515">
                  <c:v>34.82110393963231</c:v>
                </c:pt>
                <c:pt idx="516">
                  <c:v>35.09935086184519</c:v>
                </c:pt>
                <c:pt idx="517">
                  <c:v>35.379821187137274</c:v>
                </c:pt>
                <c:pt idx="518">
                  <c:v>35.6625326821786</c:v>
                </c:pt>
                <c:pt idx="519">
                  <c:v>35.947503255608304</c:v>
                </c:pt>
                <c:pt idx="520">
                  <c:v>36.23475095916908</c:v>
                </c:pt>
                <c:pt idx="521">
                  <c:v>36.52429398885067</c:v>
                </c:pt>
                <c:pt idx="522">
                  <c:v>36.81615068604255</c:v>
                </c:pt>
                <c:pt idx="523">
                  <c:v>37.110339538695705</c:v>
                </c:pt>
                <c:pt idx="524">
                  <c:v>37.40687918249386</c:v>
                </c:pt>
              </c:numCache>
            </c:numRef>
          </c:xVal>
          <c:yVal>
            <c:numRef>
              <c:f>Modelbaseline!$C$5:$C$529</c:f>
              <c:numCache>
                <c:ptCount val="525"/>
                <c:pt idx="0">
                  <c:v>0.9986501019683699</c:v>
                </c:pt>
                <c:pt idx="1">
                  <c:v>0.9986051127645078</c:v>
                </c:pt>
                <c:pt idx="2">
                  <c:v>0.99855875808266</c:v>
                </c:pt>
                <c:pt idx="3">
                  <c:v>0.9985110012547626</c:v>
                </c:pt>
                <c:pt idx="4">
                  <c:v>0.998461804788262</c:v>
                </c:pt>
                <c:pt idx="5">
                  <c:v>0.9984111303526352</c:v>
                </c:pt>
                <c:pt idx="6">
                  <c:v>0.998358938765843</c:v>
                </c:pt>
                <c:pt idx="7">
                  <c:v>0.9983051899807227</c:v>
                </c:pt>
                <c:pt idx="8">
                  <c:v>0.9982498430713239</c:v>
                </c:pt>
                <c:pt idx="9">
                  <c:v>0.9981928562191936</c:v>
                </c:pt>
                <c:pt idx="10">
                  <c:v>0.998134186699616</c:v>
                </c:pt>
                <c:pt idx="11">
                  <c:v>0.9980737908678121</c:v>
                </c:pt>
                <c:pt idx="12">
                  <c:v>0.9980116241451057</c:v>
                </c:pt>
                <c:pt idx="13">
                  <c:v>0.9979476410050603</c:v>
                </c:pt>
                <c:pt idx="14">
                  <c:v>0.9978817949595954</c:v>
                </c:pt>
                <c:pt idx="15">
                  <c:v>0.9978140385450868</c:v>
                </c:pt>
                <c:pt idx="16">
                  <c:v>0.9977443233084576</c:v>
                </c:pt>
                <c:pt idx="17">
                  <c:v>0.9976725997932685</c:v>
                </c:pt>
                <c:pt idx="18">
                  <c:v>0.9975988175258107</c:v>
                </c:pt>
                <c:pt idx="19">
                  <c:v>0.9975229250012141</c:v>
                </c:pt>
                <c:pt idx="20">
                  <c:v>0.997444869669572</c:v>
                </c:pt>
                <c:pt idx="21">
                  <c:v>0.9973645979220951</c:v>
                </c:pt>
                <c:pt idx="22">
                  <c:v>0.9972820550772987</c:v>
                </c:pt>
                <c:pt idx="23">
                  <c:v>0.997197185367235</c:v>
                </c:pt>
                <c:pt idx="24">
                  <c:v>0.9971099319237738</c:v>
                </c:pt>
                <c:pt idx="25">
                  <c:v>0.9970202367649453</c:v>
                </c:pt>
                <c:pt idx="26">
                  <c:v>0.9969280407813494</c:v>
                </c:pt>
                <c:pt idx="27">
                  <c:v>0.9968332837226421</c:v>
                </c:pt>
                <c:pt idx="28">
                  <c:v>0.9967359041841086</c:v>
                </c:pt>
                <c:pt idx="29">
                  <c:v>0.9966358395933307</c:v>
                </c:pt>
                <c:pt idx="30">
                  <c:v>0.9965330261969593</c:v>
                </c:pt>
                <c:pt idx="31">
                  <c:v>0.9964273990476001</c:v>
                </c:pt>
                <c:pt idx="32">
                  <c:v>0.9963188919908249</c:v>
                </c:pt>
                <c:pt idx="33">
                  <c:v>0.9962074376523145</c:v>
                </c:pt>
                <c:pt idx="34">
                  <c:v>0.9960929674251471</c:v>
                </c:pt>
                <c:pt idx="35">
                  <c:v>0.9959754114572416</c:v>
                </c:pt>
                <c:pt idx="36">
                  <c:v>0.9958546986389638</c:v>
                </c:pt>
                <c:pt idx="37">
                  <c:v>0.9957307565909105</c:v>
                </c:pt>
                <c:pt idx="38">
                  <c:v>0.9956035116518785</c:v>
                </c:pt>
                <c:pt idx="39">
                  <c:v>0.9954728888670326</c:v>
                </c:pt>
                <c:pt idx="40">
                  <c:v>0.9953388119762812</c:v>
                </c:pt>
                <c:pt idx="41">
                  <c:v>0.9952012034028737</c:v>
                </c:pt>
                <c:pt idx="42">
                  <c:v>0.9950599842422292</c:v>
                </c:pt>
                <c:pt idx="43">
                  <c:v>0.9949150742510088</c:v>
                </c:pt>
                <c:pt idx="44">
                  <c:v>0.9947663918364441</c:v>
                </c:pt>
                <c:pt idx="45">
                  <c:v>0.9946138540459332</c:v>
                </c:pt>
                <c:pt idx="46">
                  <c:v>0.9944573765569172</c:v>
                </c:pt>
                <c:pt idx="47">
                  <c:v>0.9942968736670491</c:v>
                </c:pt>
                <c:pt idx="48">
                  <c:v>0.9941322582846672</c:v>
                </c:pt>
                <c:pt idx="49">
                  <c:v>0.9939634419195872</c:v>
                </c:pt>
                <c:pt idx="50">
                  <c:v>0.9937903346742237</c:v>
                </c:pt>
                <c:pt idx="51">
                  <c:v>0.9936128452350567</c:v>
                </c:pt>
                <c:pt idx="52">
                  <c:v>0.9934308808644531</c:v>
                </c:pt>
                <c:pt idx="53">
                  <c:v>0.9932443473928592</c:v>
                </c:pt>
                <c:pt idx="54">
                  <c:v>0.9930531492113756</c:v>
                </c:pt>
                <c:pt idx="55">
                  <c:v>0.9928571892647284</c:v>
                </c:pt>
                <c:pt idx="56">
                  <c:v>0.9926563690446515</c:v>
                </c:pt>
                <c:pt idx="57">
                  <c:v>0.9924505885836906</c:v>
                </c:pt>
                <c:pt idx="58">
                  <c:v>0.9922397464494461</c:v>
                </c:pt>
                <c:pt idx="59">
                  <c:v>0.992023739739266</c:v>
                </c:pt>
                <c:pt idx="60">
                  <c:v>0.9918024640754036</c:v>
                </c:pt>
                <c:pt idx="61">
                  <c:v>0.991575813600654</c:v>
                </c:pt>
                <c:pt idx="62">
                  <c:v>0.9913436809744832</c:v>
                </c:pt>
                <c:pt idx="63">
                  <c:v>0.991105957369663</c:v>
                </c:pt>
                <c:pt idx="64">
                  <c:v>0.9908625324694271</c:v>
                </c:pt>
                <c:pt idx="65">
                  <c:v>0.9906132944651612</c:v>
                </c:pt>
                <c:pt idx="66">
                  <c:v>0.9903581300546415</c:v>
                </c:pt>
                <c:pt idx="67">
                  <c:v>0.9900969244408352</c:v>
                </c:pt>
                <c:pt idx="68">
                  <c:v>0.9898295613312801</c:v>
                </c:pt>
                <c:pt idx="69">
                  <c:v>0.9895559229380484</c:v>
                </c:pt>
                <c:pt idx="70">
                  <c:v>0.9892758899783236</c:v>
                </c:pt>
                <c:pt idx="71">
                  <c:v>0.988989341675588</c:v>
                </c:pt>
                <c:pt idx="72">
                  <c:v>0.9886961557614466</c:v>
                </c:pt>
                <c:pt idx="73">
                  <c:v>0.9883962084780958</c:v>
                </c:pt>
                <c:pt idx="74">
                  <c:v>0.9880893745814523</c:v>
                </c:pt>
                <c:pt idx="75">
                  <c:v>0.9877755273449547</c:v>
                </c:pt>
                <c:pt idx="76">
                  <c:v>0.9874545385640527</c:v>
                </c:pt>
                <c:pt idx="77">
                  <c:v>0.9871262785613973</c:v>
                </c:pt>
                <c:pt idx="78">
                  <c:v>0.9867906161927431</c:v>
                </c:pt>
                <c:pt idx="79">
                  <c:v>0.9864474188535793</c:v>
                </c:pt>
                <c:pt idx="80">
                  <c:v>0.9860965524865006</c:v>
                </c:pt>
                <c:pt idx="81">
                  <c:v>0.9857378815893304</c:v>
                </c:pt>
                <c:pt idx="82">
                  <c:v>0.98537126922401</c:v>
                </c:pt>
                <c:pt idx="83">
                  <c:v>0.9849965770262671</c:v>
                </c:pt>
                <c:pt idx="84">
                  <c:v>0.9846136652160737</c:v>
                </c:pt>
                <c:pt idx="85">
                  <c:v>0.9842223926089086</c:v>
                </c:pt>
                <c:pt idx="86">
                  <c:v>0.9838226166278331</c:v>
                </c:pt>
                <c:pt idx="87">
                  <c:v>0.9834141933163941</c:v>
                </c:pt>
                <c:pt idx="88">
                  <c:v>0.9829969773523664</c:v>
                </c:pt>
                <c:pt idx="89">
                  <c:v>0.982570822062342</c:v>
                </c:pt>
                <c:pt idx="90">
                  <c:v>0.9821355794371825</c:v>
                </c:pt>
                <c:pt idx="91">
                  <c:v>0.9816911001483402</c:v>
                </c:pt>
                <c:pt idx="92">
                  <c:v>0.9812372335650613</c:v>
                </c:pt>
                <c:pt idx="93">
                  <c:v>0.9807738277724818</c:v>
                </c:pt>
                <c:pt idx="94">
                  <c:v>0.9803007295906222</c:v>
                </c:pt>
                <c:pt idx="95">
                  <c:v>0.9798177845942946</c:v>
                </c:pt>
                <c:pt idx="96">
                  <c:v>0.9793248371339289</c:v>
                </c:pt>
                <c:pt idx="97">
                  <c:v>0.9788217303573267</c:v>
                </c:pt>
                <c:pt idx="98">
                  <c:v>0.9783083062323522</c:v>
                </c:pt>
                <c:pt idx="99">
                  <c:v>0.9777844055705674</c:v>
                </c:pt>
                <c:pt idx="100">
                  <c:v>0.9772498680518197</c:v>
                </c:pt>
                <c:pt idx="101">
                  <c:v>0.976704532249787</c:v>
                </c:pt>
                <c:pt idx="102">
                  <c:v>0.9761482356584904</c:v>
                </c:pt>
                <c:pt idx="103">
                  <c:v>0.9755808147197763</c:v>
                </c:pt>
                <c:pt idx="104">
                  <c:v>0.9750021048517784</c:v>
                </c:pt>
                <c:pt idx="105">
                  <c:v>0.9744119404783602</c:v>
                </c:pt>
                <c:pt idx="106">
                  <c:v>0.973810155059546</c:v>
                </c:pt>
                <c:pt idx="107">
                  <c:v>0.9731965811229438</c:v>
                </c:pt>
                <c:pt idx="108">
                  <c:v>0.972571050296162</c:v>
                </c:pt>
                <c:pt idx="109">
                  <c:v>0.9719333933402262</c:v>
                </c:pt>
                <c:pt idx="110">
                  <c:v>0.9712834401839963</c:v>
                </c:pt>
                <c:pt idx="111">
                  <c:v>0.9706210199595886</c:v>
                </c:pt>
                <c:pt idx="112">
                  <c:v>0.9699459610387982</c:v>
                </c:pt>
                <c:pt idx="113">
                  <c:v>0.969258091070532</c:v>
                </c:pt>
                <c:pt idx="114">
                  <c:v>0.9685572370192451</c:v>
                </c:pt>
                <c:pt idx="115">
                  <c:v>0.9678432252043841</c:v>
                </c:pt>
                <c:pt idx="116">
                  <c:v>0.9671158813408339</c:v>
                </c:pt>
                <c:pt idx="117">
                  <c:v>0.9663750305803694</c:v>
                </c:pt>
                <c:pt idx="118">
                  <c:v>0.9656204975541077</c:v>
                </c:pt>
                <c:pt idx="119">
                  <c:v>0.9648521064159589</c:v>
                </c:pt>
                <c:pt idx="120">
                  <c:v>0.9640696808870718</c:v>
                </c:pt>
                <c:pt idx="121">
                  <c:v>0.9632730443012713</c:v>
                </c:pt>
                <c:pt idx="122">
                  <c:v>0.9624620196514808</c:v>
                </c:pt>
                <c:pt idx="123">
                  <c:v>0.9616364296371263</c:v>
                </c:pt>
                <c:pt idx="124">
                  <c:v>0.9607960967125149</c:v>
                </c:pt>
                <c:pt idx="125">
                  <c:v>0.9599408431361803</c:v>
                </c:pt>
                <c:pt idx="126">
                  <c:v>0.95907049102119</c:v>
                </c:pt>
                <c:pt idx="127">
                  <c:v>0.9581848623864023</c:v>
                </c:pt>
                <c:pt idx="128">
                  <c:v>0.9572837792086684</c:v>
                </c:pt>
                <c:pt idx="129">
                  <c:v>0.9563670634759653</c:v>
                </c:pt>
                <c:pt idx="130">
                  <c:v>0.9554345372414541</c:v>
                </c:pt>
                <c:pt idx="131">
                  <c:v>0.9544860226784474</c:v>
                </c:pt>
                <c:pt idx="132">
                  <c:v>0.953521342136277</c:v>
                </c:pt>
                <c:pt idx="133">
                  <c:v>0.9525403181970498</c:v>
                </c:pt>
                <c:pt idx="134">
                  <c:v>0.9515427737332742</c:v>
                </c:pt>
                <c:pt idx="135">
                  <c:v>0.9505285319663488</c:v>
                </c:pt>
                <c:pt idx="136">
                  <c:v>0.9494974165258931</c:v>
                </c:pt>
                <c:pt idx="137">
                  <c:v>0.9484492515099074</c:v>
                </c:pt>
                <c:pt idx="138">
                  <c:v>0.9473838615457447</c:v>
                </c:pt>
                <c:pt idx="139">
                  <c:v>0.946301071851877</c:v>
                </c:pt>
                <c:pt idx="140">
                  <c:v>0.9452007083004387</c:v>
                </c:pt>
                <c:pt idx="141">
                  <c:v>0.9440825974805271</c:v>
                </c:pt>
                <c:pt idx="142">
                  <c:v>0.9429465667622423</c:v>
                </c:pt>
                <c:pt idx="143">
                  <c:v>0.9417924443614435</c:v>
                </c:pt>
                <c:pt idx="144">
                  <c:v>0.9406200594052034</c:v>
                </c:pt>
                <c:pt idx="145">
                  <c:v>0.9394292419979374</c:v>
                </c:pt>
                <c:pt idx="146">
                  <c:v>0.9382198232881844</c:v>
                </c:pt>
                <c:pt idx="147">
                  <c:v>0.9369916355360178</c:v>
                </c:pt>
                <c:pt idx="148">
                  <c:v>0.9357445121810605</c:v>
                </c:pt>
                <c:pt idx="149">
                  <c:v>0.9344782879110797</c:v>
                </c:pt>
                <c:pt idx="150">
                  <c:v>0.933192798731138</c:v>
                </c:pt>
                <c:pt idx="151">
                  <c:v>0.9318878820332706</c:v>
                </c:pt>
                <c:pt idx="152">
                  <c:v>0.9305633766666643</c:v>
                </c:pt>
                <c:pt idx="153">
                  <c:v>0.9292191230083091</c:v>
                </c:pt>
                <c:pt idx="154">
                  <c:v>0.9278549630341006</c:v>
                </c:pt>
                <c:pt idx="155">
                  <c:v>0.9264707403903462</c:v>
                </c:pt>
                <c:pt idx="156">
                  <c:v>0.9250663004656673</c:v>
                </c:pt>
                <c:pt idx="157">
                  <c:v>0.9236414904632552</c:v>
                </c:pt>
                <c:pt idx="158">
                  <c:v>0.9221961594734478</c:v>
                </c:pt>
                <c:pt idx="159">
                  <c:v>0.9207301585466017</c:v>
                </c:pt>
                <c:pt idx="160">
                  <c:v>0.9192433407662229</c:v>
                </c:pt>
                <c:pt idx="161">
                  <c:v>0.917735561322325</c:v>
                </c:pt>
                <c:pt idx="162">
                  <c:v>0.9162066775849796</c:v>
                </c:pt>
                <c:pt idx="163">
                  <c:v>0.9146565491780267</c:v>
                </c:pt>
                <c:pt idx="164">
                  <c:v>0.9130850380529086</c:v>
                </c:pt>
                <c:pt idx="165">
                  <c:v>0.9114920085625915</c:v>
                </c:pt>
                <c:pt idx="166">
                  <c:v>0.909877327535541</c:v>
                </c:pt>
                <c:pt idx="167">
                  <c:v>0.9082408643497126</c:v>
                </c:pt>
                <c:pt idx="168">
                  <c:v>0.9065824910065216</c:v>
                </c:pt>
                <c:pt idx="169">
                  <c:v>0.9049020822047542</c:v>
                </c:pt>
                <c:pt idx="170">
                  <c:v>0.9031995154143828</c:v>
                </c:pt>
                <c:pt idx="171">
                  <c:v>0.9014746709502452</c:v>
                </c:pt>
                <c:pt idx="172">
                  <c:v>0.899727432045551</c:v>
                </c:pt>
                <c:pt idx="173">
                  <c:v>0.8979576849251738</c:v>
                </c:pt>
                <c:pt idx="174">
                  <c:v>0.8961653188786923</c:v>
                </c:pt>
                <c:pt idx="175">
                  <c:v>0.8943502263331374</c:v>
                </c:pt>
                <c:pt idx="176">
                  <c:v>0.8925123029254057</c:v>
                </c:pt>
                <c:pt idx="177">
                  <c:v>0.8906514475743006</c:v>
                </c:pt>
                <c:pt idx="178">
                  <c:v>0.8887675625521578</c:v>
                </c:pt>
                <c:pt idx="179">
                  <c:v>0.886860553556015</c:v>
                </c:pt>
                <c:pt idx="180">
                  <c:v>0.884930329778284</c:v>
                </c:pt>
                <c:pt idx="181">
                  <c:v>0.8829768039768834</c:v>
                </c:pt>
                <c:pt idx="182">
                  <c:v>0.8809998925447914</c:v>
                </c:pt>
                <c:pt idx="183">
                  <c:v>0.8789995155789737</c:v>
                </c:pt>
                <c:pt idx="184">
                  <c:v>0.8769755969486485</c:v>
                </c:pt>
                <c:pt idx="185">
                  <c:v>0.8749280643628415</c:v>
                </c:pt>
                <c:pt idx="186">
                  <c:v>0.8728568494371934</c:v>
                </c:pt>
                <c:pt idx="187">
                  <c:v>0.8707618877599738</c:v>
                </c:pt>
                <c:pt idx="188">
                  <c:v>0.8686431189572608</c:v>
                </c:pt>
                <c:pt idx="189">
                  <c:v>0.8665004867572441</c:v>
                </c:pt>
                <c:pt idx="190">
                  <c:v>0.8643339390536087</c:v>
                </c:pt>
                <c:pt idx="191">
                  <c:v>0.8621434279679556</c:v>
                </c:pt>
                <c:pt idx="192">
                  <c:v>0.8599289099112221</c:v>
                </c:pt>
                <c:pt idx="193">
                  <c:v>0.8576903456440519</c:v>
                </c:pt>
                <c:pt idx="194">
                  <c:v>0.8554277003360813</c:v>
                </c:pt>
                <c:pt idx="195">
                  <c:v>0.8531409436240949</c:v>
                </c:pt>
                <c:pt idx="196">
                  <c:v>0.850830049669007</c:v>
                </c:pt>
                <c:pt idx="197">
                  <c:v>0.8484949972116446</c:v>
                </c:pt>
                <c:pt idx="198">
                  <c:v>0.8461357696272532</c:v>
                </c:pt>
                <c:pt idx="199">
                  <c:v>0.8437523549787335</c:v>
                </c:pt>
                <c:pt idx="200">
                  <c:v>0.8413447460685309</c:v>
                </c:pt>
                <c:pt idx="201">
                  <c:v>0.8389129404891569</c:v>
                </c:pt>
                <c:pt idx="202">
                  <c:v>0.8364569406722953</c:v>
                </c:pt>
                <c:pt idx="203">
                  <c:v>0.833976753936458</c:v>
                </c:pt>
                <c:pt idx="204">
                  <c:v>0.8314723925331496</c:v>
                </c:pt>
                <c:pt idx="205">
                  <c:v>0.8289438736915056</c:v>
                </c:pt>
                <c:pt idx="206">
                  <c:v>0.8263912196613626</c:v>
                </c:pt>
                <c:pt idx="207">
                  <c:v>0.8238144577547291</c:v>
                </c:pt>
                <c:pt idx="208">
                  <c:v>0.8212136203856153</c:v>
                </c:pt>
                <c:pt idx="209">
                  <c:v>0.8185887451081896</c:v>
                </c:pt>
                <c:pt idx="210">
                  <c:v>0.8159398746532271</c:v>
                </c:pt>
                <c:pt idx="211">
                  <c:v>0.813267056962814</c:v>
                </c:pt>
                <c:pt idx="212">
                  <c:v>0.8105703452232743</c:v>
                </c:pt>
                <c:pt idx="213">
                  <c:v>0.8078497978962902</c:v>
                </c:pt>
                <c:pt idx="214">
                  <c:v>0.8051054787481778</c:v>
                </c:pt>
                <c:pt idx="215">
                  <c:v>0.8023374568772937</c:v>
                </c:pt>
                <c:pt idx="216">
                  <c:v>0.7995458067395363</c:v>
                </c:pt>
                <c:pt idx="217">
                  <c:v>0.7967306081719174</c:v>
                </c:pt>
                <c:pt idx="218">
                  <c:v>0.7938919464141726</c:v>
                </c:pt>
                <c:pt idx="219">
                  <c:v>0.791029912128384</c:v>
                </c:pt>
                <c:pt idx="220">
                  <c:v>0.7881446014165888</c:v>
                </c:pt>
                <c:pt idx="221">
                  <c:v>0.7852361158363483</c:v>
                </c:pt>
                <c:pt idx="222">
                  <c:v>0.7823045624142522</c:v>
                </c:pt>
                <c:pt idx="223">
                  <c:v>0.7793500536573356</c:v>
                </c:pt>
                <c:pt idx="224">
                  <c:v>0.7763727075623856</c:v>
                </c:pt>
                <c:pt idx="225">
                  <c:v>0.7733726476231167</c:v>
                </c:pt>
                <c:pt idx="226">
                  <c:v>0.7703500028351942</c:v>
                </c:pt>
                <c:pt idx="227">
                  <c:v>0.7673049076990873</c:v>
                </c:pt>
                <c:pt idx="228">
                  <c:v>0.7642375022207335</c:v>
                </c:pt>
                <c:pt idx="229">
                  <c:v>0.7611479319099977</c:v>
                </c:pt>
                <c:pt idx="230">
                  <c:v>0.7580363477769114</c:v>
                </c:pt>
                <c:pt idx="231">
                  <c:v>0.7549029063256748</c:v>
                </c:pt>
                <c:pt idx="232">
                  <c:v>0.7517477695464136</c:v>
                </c:pt>
                <c:pt idx="233">
                  <c:v>0.7485711049046739</c:v>
                </c:pt>
                <c:pt idx="234">
                  <c:v>0.7453730853286479</c:v>
                </c:pt>
                <c:pt idx="235">
                  <c:v>0.7421538891941191</c:v>
                </c:pt>
                <c:pt idx="236">
                  <c:v>0.7389137003071222</c:v>
                </c:pt>
                <c:pt idx="237">
                  <c:v>0.7356527078843061</c:v>
                </c:pt>
                <c:pt idx="238">
                  <c:v>0.7323711065310006</c:v>
                </c:pt>
                <c:pt idx="239">
                  <c:v>0.7290690962169778</c:v>
                </c:pt>
                <c:pt idx="240">
                  <c:v>0.7257468822499065</c:v>
                </c:pt>
                <c:pt idx="241">
                  <c:v>0.722404675246515</c:v>
                </c:pt>
                <c:pt idx="242">
                  <c:v>0.7190426911014154</c:v>
                </c:pt>
                <c:pt idx="243">
                  <c:v>0.7156611509536555</c:v>
                </c:pt>
                <c:pt idx="244">
                  <c:v>0.7122602811509525</c:v>
                </c:pt>
                <c:pt idx="245">
                  <c:v>0.7088403132116331</c:v>
                </c:pt>
                <c:pt idx="246">
                  <c:v>0.7054014837842812</c:v>
                </c:pt>
                <c:pt idx="247">
                  <c:v>0.7019440346051028</c:v>
                </c:pt>
                <c:pt idx="248">
                  <c:v>0.6984682124530129</c:v>
                </c:pt>
                <c:pt idx="249">
                  <c:v>0.6949742691024595</c:v>
                </c:pt>
                <c:pt idx="250">
                  <c:v>0.691462461273992</c:v>
                </c:pt>
                <c:pt idx="251">
                  <c:v>0.6879330505825882</c:v>
                </c:pt>
                <c:pt idx="252">
                  <c:v>0.6843863034837561</c:v>
                </c:pt>
                <c:pt idx="253">
                  <c:v>0.6808224912174228</c:v>
                </c:pt>
                <c:pt idx="254">
                  <c:v>0.6772418897496308</c:v>
                </c:pt>
                <c:pt idx="255">
                  <c:v>0.6736447797120584</c:v>
                </c:pt>
                <c:pt idx="256">
                  <c:v>0.6700314463393846</c:v>
                </c:pt>
                <c:pt idx="257">
                  <c:v>0.6664021794045205</c:v>
                </c:pt>
                <c:pt idx="258">
                  <c:v>0.6627572731517286</c:v>
                </c:pt>
                <c:pt idx="259">
                  <c:v>0.6590970262276554</c:v>
                </c:pt>
                <c:pt idx="260">
                  <c:v>0.6554217416103021</c:v>
                </c:pt>
                <c:pt idx="261">
                  <c:v>0.6517317265359602</c:v>
                </c:pt>
                <c:pt idx="262">
                  <c:v>0.6480272924241406</c:v>
                </c:pt>
                <c:pt idx="263">
                  <c:v>0.6443087548005244</c:v>
                </c:pt>
                <c:pt idx="264">
                  <c:v>0.6405764332179689</c:v>
                </c:pt>
                <c:pt idx="265">
                  <c:v>0.6368306511755966</c:v>
                </c:pt>
                <c:pt idx="266">
                  <c:v>0.6330717360360054</c:v>
                </c:pt>
                <c:pt idx="267">
                  <c:v>0.6293000189406308</c:v>
                </c:pt>
                <c:pt idx="268">
                  <c:v>0.6255158347232973</c:v>
                </c:pt>
                <c:pt idx="269">
                  <c:v>0.6217195218219965</c:v>
                </c:pt>
                <c:pt idx="270">
                  <c:v>0.6179114221889298</c:v>
                </c:pt>
                <c:pt idx="271">
                  <c:v>0.6140918811988544</c:v>
                </c:pt>
                <c:pt idx="272">
                  <c:v>0.6102612475557743</c:v>
                </c:pt>
                <c:pt idx="273">
                  <c:v>0.6064198731980164</c:v>
                </c:pt>
                <c:pt idx="274">
                  <c:v>0.6025681132017373</c:v>
                </c:pt>
                <c:pt idx="275">
                  <c:v>0.5987063256829006</c:v>
                </c:pt>
                <c:pt idx="276">
                  <c:v>0.5948348716977726</c:v>
                </c:pt>
                <c:pt idx="277">
                  <c:v>0.5909541151419826</c:v>
                </c:pt>
                <c:pt idx="278">
                  <c:v>0.5870644226481913</c:v>
                </c:pt>
                <c:pt idx="279">
                  <c:v>0.5831661634824189</c:v>
                </c:pt>
                <c:pt idx="280">
                  <c:v>0.5792597094390796</c:v>
                </c:pt>
                <c:pt idx="281">
                  <c:v>0.575345434734772</c:v>
                </c:pt>
                <c:pt idx="282">
                  <c:v>0.5714237159008771</c:v>
                </c:pt>
                <c:pt idx="283">
                  <c:v>0.5674949316750109</c:v>
                </c:pt>
                <c:pt idx="284">
                  <c:v>0.5635594628914053</c:v>
                </c:pt>
                <c:pt idx="285">
                  <c:v>0.559617692370215</c:v>
                </c:pt>
                <c:pt idx="286">
                  <c:v>0.5556700048058788</c:v>
                </c:pt>
                <c:pt idx="287">
                  <c:v>0.5517167866545334</c:v>
                </c:pt>
                <c:pt idx="288">
                  <c:v>0.5477584260205561</c:v>
                </c:pt>
                <c:pt idx="289">
                  <c:v>0.543795312542289</c:v>
                </c:pt>
                <c:pt idx="290">
                  <c:v>0.5398278372770013</c:v>
                </c:pt>
                <c:pt idx="291">
                  <c:v>0.5358563925851443</c:v>
                </c:pt>
                <c:pt idx="292">
                  <c:v>0.5318813720139597</c:v>
                </c:pt>
                <c:pt idx="293">
                  <c:v>0.5279031701804933</c:v>
                </c:pt>
                <c:pt idx="294">
                  <c:v>0.5239221826540791</c:v>
                </c:pt>
                <c:pt idx="295">
                  <c:v>0.5199388058383446</c:v>
                </c:pt>
                <c:pt idx="296">
                  <c:v>0.5159534368528029</c:v>
                </c:pt>
                <c:pt idx="297">
                  <c:v>0.5119664734140847</c:v>
                </c:pt>
                <c:pt idx="298">
                  <c:v>0.5079783137168742</c:v>
                </c:pt>
                <c:pt idx="299">
                  <c:v>0.5039893563146037</c:v>
                </c:pt>
                <c:pt idx="300">
                  <c:v>0.49999999999997224</c:v>
                </c:pt>
                <c:pt idx="301">
                  <c:v>0.4960106436853404</c:v>
                </c:pt>
                <c:pt idx="302">
                  <c:v>0.4920216862830702</c:v>
                </c:pt>
                <c:pt idx="303">
                  <c:v>0.4880335265858595</c:v>
                </c:pt>
                <c:pt idx="304">
                  <c:v>0.48404656314714134</c:v>
                </c:pt>
                <c:pt idx="305">
                  <c:v>0.48006119416159965</c:v>
                </c:pt>
                <c:pt idx="306">
                  <c:v>0.4760778173458653</c:v>
                </c:pt>
                <c:pt idx="307">
                  <c:v>0.472096829819451</c:v>
                </c:pt>
                <c:pt idx="308">
                  <c:v>0.4681186279859848</c:v>
                </c:pt>
                <c:pt idx="309">
                  <c:v>0.4641436074148002</c:v>
                </c:pt>
                <c:pt idx="310">
                  <c:v>0.46017216272294315</c:v>
                </c:pt>
                <c:pt idx="311">
                  <c:v>0.4562046874576555</c:v>
                </c:pt>
                <c:pt idx="312">
                  <c:v>0.45224157397938836</c:v>
                </c:pt>
                <c:pt idx="313">
                  <c:v>0.4482832133454111</c:v>
                </c:pt>
                <c:pt idx="314">
                  <c:v>0.4443299951940659</c:v>
                </c:pt>
                <c:pt idx="315">
                  <c:v>0.44038230762972985</c:v>
                </c:pt>
                <c:pt idx="316">
                  <c:v>0.4364405371085396</c:v>
                </c:pt>
                <c:pt idx="317">
                  <c:v>0.43250506832493407</c:v>
                </c:pt>
                <c:pt idx="318">
                  <c:v>0.4285762840990718</c:v>
                </c:pt>
                <c:pt idx="319">
                  <c:v>0.4246545652651771</c:v>
                </c:pt>
                <c:pt idx="320">
                  <c:v>0.4207402905608696</c:v>
                </c:pt>
                <c:pt idx="321">
                  <c:v>0.41683383651753037</c:v>
                </c:pt>
                <c:pt idx="322">
                  <c:v>0.4129355773517581</c:v>
                </c:pt>
                <c:pt idx="323">
                  <c:v>0.4090458848579669</c:v>
                </c:pt>
                <c:pt idx="324">
                  <c:v>0.405165128302177</c:v>
                </c:pt>
                <c:pt idx="325">
                  <c:v>0.4012936743170492</c:v>
                </c:pt>
                <c:pt idx="326">
                  <c:v>0.3974318867982086</c:v>
                </c:pt>
                <c:pt idx="327">
                  <c:v>0.39358012680192966</c:v>
                </c:pt>
                <c:pt idx="328">
                  <c:v>0.3897387524441721</c:v>
                </c:pt>
                <c:pt idx="329">
                  <c:v>0.385908118801092</c:v>
                </c:pt>
                <c:pt idx="330">
                  <c:v>0.3820885778110168</c:v>
                </c:pt>
                <c:pt idx="331">
                  <c:v>0.3782804781779503</c:v>
                </c:pt>
                <c:pt idx="332">
                  <c:v>0.3744841652766496</c:v>
                </c:pt>
                <c:pt idx="333">
                  <c:v>0.37069998105931623</c:v>
                </c:pt>
                <c:pt idx="334">
                  <c:v>0.36692826396394174</c:v>
                </c:pt>
                <c:pt idx="335">
                  <c:v>0.3631693488243509</c:v>
                </c:pt>
                <c:pt idx="336">
                  <c:v>0.35942356678197884</c:v>
                </c:pt>
                <c:pt idx="337">
                  <c:v>0.3556912451994234</c:v>
                </c:pt>
                <c:pt idx="338">
                  <c:v>0.35197270757580756</c:v>
                </c:pt>
                <c:pt idx="339">
                  <c:v>0.34826827346398803</c:v>
                </c:pt>
                <c:pt idx="340">
                  <c:v>0.3445782583896464</c:v>
                </c:pt>
                <c:pt idx="341">
                  <c:v>0.3409029737722933</c:v>
                </c:pt>
                <c:pt idx="342">
                  <c:v>0.3372427268482203</c:v>
                </c:pt>
                <c:pt idx="343">
                  <c:v>0.33359782059542853</c:v>
                </c:pt>
                <c:pt idx="344">
                  <c:v>0.32996855366056477</c:v>
                </c:pt>
                <c:pt idx="345">
                  <c:v>0.3263552202878911</c:v>
                </c:pt>
                <c:pt idx="346">
                  <c:v>0.322758110250319</c:v>
                </c:pt>
                <c:pt idx="347">
                  <c:v>0.31917750878252726</c:v>
                </c:pt>
                <c:pt idx="348">
                  <c:v>0.3156136965161941</c:v>
                </c:pt>
                <c:pt idx="349">
                  <c:v>0.31206694941736224</c:v>
                </c:pt>
                <c:pt idx="350">
                  <c:v>0.3085375387259587</c:v>
                </c:pt>
                <c:pt idx="351">
                  <c:v>0.3050257308974914</c:v>
                </c:pt>
                <c:pt idx="352">
                  <c:v>0.3015317875469383</c:v>
                </c:pt>
                <c:pt idx="353">
                  <c:v>0.2980559653948487</c:v>
                </c:pt>
                <c:pt idx="354">
                  <c:v>0.29459851621567035</c:v>
                </c:pt>
                <c:pt idx="355">
                  <c:v>0.29115968678831894</c:v>
                </c:pt>
                <c:pt idx="356">
                  <c:v>0.28773971884899974</c:v>
                </c:pt>
                <c:pt idx="357">
                  <c:v>0.284338849046297</c:v>
                </c:pt>
                <c:pt idx="358">
                  <c:v>0.2809573088985373</c:v>
                </c:pt>
                <c:pt idx="359">
                  <c:v>0.27759532475343807</c:v>
                </c:pt>
                <c:pt idx="360">
                  <c:v>0.2742531177500469</c:v>
                </c:pt>
                <c:pt idx="361">
                  <c:v>0.2709309037829791</c:v>
                </c:pt>
                <c:pt idx="362">
                  <c:v>0.2676288934689567</c:v>
                </c:pt>
                <c:pt idx="363">
                  <c:v>0.26434729211565133</c:v>
                </c:pt>
                <c:pt idx="364">
                  <c:v>0.2610862996928355</c:v>
                </c:pt>
                <c:pt idx="365">
                  <c:v>0.25784611080583886</c:v>
                </c:pt>
                <c:pt idx="366">
                  <c:v>0.2546269146713105</c:v>
                </c:pt>
                <c:pt idx="367">
                  <c:v>0.25142889509528454</c:v>
                </c:pt>
                <c:pt idx="368">
                  <c:v>0.24825223045354528</c:v>
                </c:pt>
                <c:pt idx="369">
                  <c:v>0.24509709367428434</c:v>
                </c:pt>
                <c:pt idx="370">
                  <c:v>0.24196365222304483</c:v>
                </c:pt>
                <c:pt idx="371">
                  <c:v>0.23885206808995885</c:v>
                </c:pt>
                <c:pt idx="372">
                  <c:v>0.23576249777922342</c:v>
                </c:pt>
                <c:pt idx="373">
                  <c:v>0.23269509230086982</c:v>
                </c:pt>
                <c:pt idx="374">
                  <c:v>0.2296499971647633</c:v>
                </c:pt>
                <c:pt idx="375">
                  <c:v>0.22662735237684117</c:v>
                </c:pt>
                <c:pt idx="376">
                  <c:v>0.2236272924375725</c:v>
                </c:pt>
                <c:pt idx="377">
                  <c:v>0.22064994634262303</c:v>
                </c:pt>
                <c:pt idx="378">
                  <c:v>0.21769543758570653</c:v>
                </c:pt>
                <c:pt idx="379">
                  <c:v>0.2147638841636108</c:v>
                </c:pt>
                <c:pt idx="380">
                  <c:v>0.21185539858337066</c:v>
                </c:pt>
                <c:pt idx="381">
                  <c:v>0.20897008787157567</c:v>
                </c:pt>
                <c:pt idx="382">
                  <c:v>0.20610805358578743</c:v>
                </c:pt>
                <c:pt idx="383">
                  <c:v>0.20326939182804293</c:v>
                </c:pt>
                <c:pt idx="384">
                  <c:v>0.20045419326042435</c:v>
                </c:pt>
                <c:pt idx="385">
                  <c:v>0.1976625431226673</c:v>
                </c:pt>
                <c:pt idx="386">
                  <c:v>0.19489452125178364</c:v>
                </c:pt>
                <c:pt idx="387">
                  <c:v>0.19215020210367162</c:v>
                </c:pt>
                <c:pt idx="388">
                  <c:v>0.18942965477668772</c:v>
                </c:pt>
                <c:pt idx="389">
                  <c:v>0.18673294303714838</c:v>
                </c:pt>
                <c:pt idx="390">
                  <c:v>0.18406012534673555</c:v>
                </c:pt>
                <c:pt idx="391">
                  <c:v>0.18141125489177345</c:v>
                </c:pt>
                <c:pt idx="392">
                  <c:v>0.17878637961434818</c:v>
                </c:pt>
                <c:pt idx="393">
                  <c:v>0.17618554224523453</c:v>
                </c:pt>
                <c:pt idx="394">
                  <c:v>0.1736087803386015</c:v>
                </c:pt>
                <c:pt idx="395">
                  <c:v>0.1710561263084589</c:v>
                </c:pt>
                <c:pt idx="396">
                  <c:v>0.16852760746681517</c:v>
                </c:pt>
                <c:pt idx="397">
                  <c:v>0.16602324606350716</c:v>
                </c:pt>
                <c:pt idx="398">
                  <c:v>0.1635430593276701</c:v>
                </c:pt>
                <c:pt idx="399">
                  <c:v>0.16108705951080893</c:v>
                </c:pt>
                <c:pt idx="400">
                  <c:v>0.1586552539314352</c:v>
                </c:pt>
                <c:pt idx="401">
                  <c:v>0.156247645021233</c:v>
                </c:pt>
                <c:pt idx="402">
                  <c:v>0.15386423037271357</c:v>
                </c:pt>
                <c:pt idx="403">
                  <c:v>0.15150500278832257</c:v>
                </c:pt>
                <c:pt idx="404">
                  <c:v>0.14916995033096048</c:v>
                </c:pt>
                <c:pt idx="405">
                  <c:v>0.14685905637587515</c:v>
                </c:pt>
                <c:pt idx="406">
                  <c:v>0.14457229966388918</c:v>
                </c:pt>
                <c:pt idx="407">
                  <c:v>0.14230965435591902</c:v>
                </c:pt>
                <c:pt idx="408">
                  <c:v>0.14007109008874896</c:v>
                </c:pt>
                <c:pt idx="409">
                  <c:v>0.13785657203201562</c:v>
                </c:pt>
                <c:pt idx="410">
                  <c:v>0.13566606094636302</c:v>
                </c:pt>
                <c:pt idx="411">
                  <c:v>0.1334995132427278</c:v>
                </c:pt>
                <c:pt idx="412">
                  <c:v>0.13135688104270937</c:v>
                </c:pt>
                <c:pt idx="413">
                  <c:v>0.1292381122399967</c:v>
                </c:pt>
                <c:pt idx="414">
                  <c:v>0.12714315056277947</c:v>
                </c:pt>
                <c:pt idx="415">
                  <c:v>0.1250719356371296</c:v>
                </c:pt>
                <c:pt idx="416">
                  <c:v>0.123024403051323</c:v>
                </c:pt>
                <c:pt idx="417">
                  <c:v>0.12100048442099809</c:v>
                </c:pt>
                <c:pt idx="418">
                  <c:v>0.11900010745518075</c:v>
                </c:pt>
                <c:pt idx="419">
                  <c:v>0.11702319602308908</c:v>
                </c:pt>
                <c:pt idx="420">
                  <c:v>0.11506967022168879</c:v>
                </c:pt>
                <c:pt idx="421">
                  <c:v>0.11313944644395801</c:v>
                </c:pt>
                <c:pt idx="422">
                  <c:v>0.11123243744781564</c:v>
                </c:pt>
                <c:pt idx="423">
                  <c:v>0.1093485524256732</c:v>
                </c:pt>
                <c:pt idx="424">
                  <c:v>0.1074876970745684</c:v>
                </c:pt>
                <c:pt idx="425">
                  <c:v>0.10564977366683692</c:v>
                </c:pt>
                <c:pt idx="426">
                  <c:v>0.10383468112128236</c:v>
                </c:pt>
                <c:pt idx="427">
                  <c:v>0.10204231507480133</c:v>
                </c:pt>
                <c:pt idx="428">
                  <c:v>0.10027256795442452</c:v>
                </c:pt>
                <c:pt idx="429">
                  <c:v>0.09852532904973044</c:v>
                </c:pt>
                <c:pt idx="430">
                  <c:v>0.0968004845855932</c:v>
                </c:pt>
                <c:pt idx="431">
                  <c:v>0.09509791779522214</c:v>
                </c:pt>
                <c:pt idx="432">
                  <c:v>0.09341750899345513</c:v>
                </c:pt>
                <c:pt idx="433">
                  <c:v>0.09175913565026439</c:v>
                </c:pt>
                <c:pt idx="434">
                  <c:v>0.09012267246443617</c:v>
                </c:pt>
                <c:pt idx="435">
                  <c:v>0.08850799143738597</c:v>
                </c:pt>
                <c:pt idx="436">
                  <c:v>0.08691496194706916</c:v>
                </c:pt>
                <c:pt idx="437">
                  <c:v>0.08534345082195138</c:v>
                </c:pt>
                <c:pt idx="438">
                  <c:v>0.08379332241499882</c:v>
                </c:pt>
                <c:pt idx="439">
                  <c:v>0.08226443867765376</c:v>
                </c:pt>
                <c:pt idx="440">
                  <c:v>0.08075665923375608</c:v>
                </c:pt>
                <c:pt idx="441">
                  <c:v>0.07926984145337757</c:v>
                </c:pt>
                <c:pt idx="442">
                  <c:v>0.07780384052653178</c:v>
                </c:pt>
                <c:pt idx="443">
                  <c:v>0.07635850953672474</c:v>
                </c:pt>
                <c:pt idx="444">
                  <c:v>0.07493369953431284</c:v>
                </c:pt>
                <c:pt idx="445">
                  <c:v>0.07352925960963441</c:v>
                </c:pt>
                <c:pt idx="446">
                  <c:v>0.07214503696588004</c:v>
                </c:pt>
                <c:pt idx="447">
                  <c:v>0.07078087699167201</c:v>
                </c:pt>
                <c:pt idx="448">
                  <c:v>0.06943662333331835</c:v>
                </c:pt>
                <c:pt idx="449">
                  <c:v>0.06811211796671224</c:v>
                </c:pt>
                <c:pt idx="450">
                  <c:v>0.0668072012688451</c:v>
                </c:pt>
                <c:pt idx="451">
                  <c:v>0.06552171208890367</c:v>
                </c:pt>
                <c:pt idx="452">
                  <c:v>0.06425548781892321</c:v>
                </c:pt>
                <c:pt idx="453">
                  <c:v>0.06300836446396607</c:v>
                </c:pt>
                <c:pt idx="454">
                  <c:v>0.061780176711799695</c:v>
                </c:pt>
                <c:pt idx="455">
                  <c:v>0.06057075800204703</c:v>
                </c:pt>
                <c:pt idx="456">
                  <c:v>0.05937994059478002</c:v>
                </c:pt>
                <c:pt idx="457">
                  <c:v>0.05820755563854019</c:v>
                </c:pt>
                <c:pt idx="458">
                  <c:v>0.05705343323774159</c:v>
                </c:pt>
                <c:pt idx="459">
                  <c:v>0.05591740251945698</c:v>
                </c:pt>
                <c:pt idx="460">
                  <c:v>0.05479929169954578</c:v>
                </c:pt>
                <c:pt idx="461">
                  <c:v>0.05369892814810773</c:v>
                </c:pt>
                <c:pt idx="462">
                  <c:v>0.05261613845424029</c:v>
                </c:pt>
                <c:pt idx="463">
                  <c:v>0.05155074849007768</c:v>
                </c:pt>
                <c:pt idx="464">
                  <c:v>0.05050258347409231</c:v>
                </c:pt>
                <c:pt idx="465">
                  <c:v>0.04947146803363678</c:v>
                </c:pt>
                <c:pt idx="466">
                  <c:v>0.048457226266711784</c:v>
                </c:pt>
                <c:pt idx="467">
                  <c:v>0.04745968180293647</c:v>
                </c:pt>
                <c:pt idx="468">
                  <c:v>0.046478657863709305</c:v>
                </c:pt>
                <c:pt idx="469">
                  <c:v>0.04551397732153928</c:v>
                </c:pt>
                <c:pt idx="470">
                  <c:v>0.04456546275853268</c:v>
                </c:pt>
                <c:pt idx="471">
                  <c:v>0.04363293652402167</c:v>
                </c:pt>
                <c:pt idx="472">
                  <c:v>0.04271622079131898</c:v>
                </c:pt>
                <c:pt idx="473">
                  <c:v>0.04181513761358513</c:v>
                </c:pt>
                <c:pt idx="474">
                  <c:v>0.04092950897879777</c:v>
                </c:pt>
                <c:pt idx="475">
                  <c:v>0.040059156863807566</c:v>
                </c:pt>
                <c:pt idx="476">
                  <c:v>0.03920390328747336</c:v>
                </c:pt>
                <c:pt idx="477">
                  <c:v>0.03836357036286209</c:v>
                </c:pt>
                <c:pt idx="478">
                  <c:v>0.03753798034850775</c:v>
                </c:pt>
                <c:pt idx="479">
                  <c:v>0.03672695569871742</c:v>
                </c:pt>
                <c:pt idx="480">
                  <c:v>0.03593031911291711</c:v>
                </c:pt>
                <c:pt idx="481">
                  <c:v>0.035147893584030254</c:v>
                </c:pt>
                <c:pt idx="482">
                  <c:v>0.034379502445881616</c:v>
                </c:pt>
                <c:pt idx="483">
                  <c:v>0.03362496941962012</c:v>
                </c:pt>
                <c:pt idx="484">
                  <c:v>0.03288411865915575</c:v>
                </c:pt>
                <c:pt idx="485">
                  <c:v>0.03215677479560575</c:v>
                </c:pt>
                <c:pt idx="486">
                  <c:v>0.03144276298074489</c:v>
                </c:pt>
                <c:pt idx="487">
                  <c:v>0.030741908929458273</c:v>
                </c:pt>
                <c:pt idx="488">
                  <c:v>0.030054038961192298</c:v>
                </c:pt>
                <c:pt idx="489">
                  <c:v>0.02937898004040207</c:v>
                </c:pt>
                <c:pt idx="490">
                  <c:v>0.028716559815994525</c:v>
                </c:pt>
                <c:pt idx="491">
                  <c:v>0.02806660665976546</c:v>
                </c:pt>
                <c:pt idx="492">
                  <c:v>0.027428949703829808</c:v>
                </c:pt>
                <c:pt idx="493">
                  <c:v>0.02680341887704807</c:v>
                </c:pt>
                <c:pt idx="494">
                  <c:v>0.02618984494044596</c:v>
                </c:pt>
                <c:pt idx="495">
                  <c:v>0.02558805952163201</c:v>
                </c:pt>
                <c:pt idx="496">
                  <c:v>0.024997895148214044</c:v>
                </c:pt>
                <c:pt idx="497">
                  <c:v>0.02441918528021625</c:v>
                </c:pt>
                <c:pt idx="498">
                  <c:v>0.02385176434150238</c:v>
                </c:pt>
                <c:pt idx="499">
                  <c:v>0.02329546775020519</c:v>
                </c:pt>
                <c:pt idx="500">
                  <c:v>0.02275013194817277</c:v>
                </c:pt>
                <c:pt idx="501">
                  <c:v>0.022215594429425112</c:v>
                </c:pt>
                <c:pt idx="502">
                  <c:v>0.021691693767640574</c:v>
                </c:pt>
                <c:pt idx="503">
                  <c:v>0.021178269642666114</c:v>
                </c:pt>
                <c:pt idx="504">
                  <c:v>0.02067516286606408</c:v>
                </c:pt>
                <c:pt idx="505">
                  <c:v>0.020182215405698534</c:v>
                </c:pt>
                <c:pt idx="506">
                  <c:v>0.01969927040937114</c:v>
                </c:pt>
                <c:pt idx="507">
                  <c:v>0.019226172227511662</c:v>
                </c:pt>
                <c:pt idx="508">
                  <c:v>0.018762766434932243</c:v>
                </c:pt>
                <c:pt idx="509">
                  <c:v>0.018308899851653515</c:v>
                </c:pt>
                <c:pt idx="510">
                  <c:v>0.017864420562811234</c:v>
                </c:pt>
                <c:pt idx="511">
                  <c:v>0.017429177937651974</c:v>
                </c:pt>
                <c:pt idx="512">
                  <c:v>0.017003022647627763</c:v>
                </c:pt>
                <c:pt idx="513">
                  <c:v>0.0165858066836001</c:v>
                </c:pt>
                <c:pt idx="514">
                  <c:v>0.016177383372161236</c:v>
                </c:pt>
                <c:pt idx="515">
                  <c:v>0.0157776073910858</c:v>
                </c:pt>
                <c:pt idx="516">
                  <c:v>0.015386334783920819</c:v>
                </c:pt>
                <c:pt idx="517">
                  <c:v>0.015003422973727698</c:v>
                </c:pt>
                <c:pt idx="518">
                  <c:v>0.01462873077598481</c:v>
                </c:pt>
                <c:pt idx="519">
                  <c:v>0.014262118410664493</c:v>
                </c:pt>
                <c:pt idx="520">
                  <c:v>0.013903447513494371</c:v>
                </c:pt>
                <c:pt idx="521">
                  <c:v>0.013552581146415776</c:v>
                </c:pt>
                <c:pt idx="522">
                  <c:v>0.013209383807252228</c:v>
                </c:pt>
                <c:pt idx="523">
                  <c:v>0.012873721438597996</c:v>
                </c:pt>
                <c:pt idx="524">
                  <c:v>0.012545461435942706</c:v>
                </c:pt>
              </c:numCache>
            </c:numRef>
          </c:yVal>
          <c:smooth val="1"/>
        </c:ser>
        <c:axId val="52307406"/>
        <c:axId val="1004607"/>
      </c:scatterChart>
      <c:valAx>
        <c:axId val="43728004"/>
        <c:scaling>
          <c:orientation val="minMax"/>
        </c:scaling>
        <c:axPos val="b"/>
        <c:title>
          <c:tx>
            <c:rich>
              <a:bodyPr vert="horz" rot="0" anchor="ctr"/>
              <a:lstStyle/>
              <a:p>
                <a:pPr algn="ctr">
                  <a:defRPr/>
                </a:pPr>
                <a:r>
                  <a:rPr lang="en-US" cap="none" sz="1400" b="1" i="0" u="none" baseline="0">
                    <a:solidFill>
                      <a:srgbClr val="000000"/>
                    </a:solidFill>
                    <a:latin typeface="Arial"/>
                    <a:ea typeface="Arial"/>
                    <a:cs typeface="Arial"/>
                  </a:rPr>
                  <a:t>Purchased Source Energy (Million Btu)</a:t>
                </a:r>
              </a:p>
            </c:rich>
          </c:tx>
          <c:layout>
            <c:manualLayout>
              <c:xMode val="factor"/>
              <c:yMode val="factor"/>
              <c:x val="-0.00125"/>
              <c:y val="0.0157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8007717"/>
        <c:crosses val="autoZero"/>
        <c:crossBetween val="midCat"/>
        <c:dispUnits/>
      </c:valAx>
      <c:valAx>
        <c:axId val="58007717"/>
        <c:scaling>
          <c:orientation val="minMax"/>
          <c:max val="0.7500000000000009"/>
          <c:min val="0"/>
        </c:scaling>
        <c:axPos val="l"/>
        <c:delete val="0"/>
        <c:numFmt formatCode="General" sourceLinked="1"/>
        <c:majorTickMark val="none"/>
        <c:minorTickMark val="none"/>
        <c:tickLblPos val="none"/>
        <c:spPr>
          <a:ln w="3175">
            <a:solidFill>
              <a:srgbClr val="000000"/>
            </a:solidFill>
          </a:ln>
        </c:spPr>
        <c:crossAx val="43728004"/>
        <c:crossesAt val="0"/>
        <c:crossBetween val="midCat"/>
        <c:dispUnits/>
        <c:majorUnit val="1"/>
      </c:valAx>
      <c:valAx>
        <c:axId val="52307406"/>
        <c:scaling>
          <c:orientation val="minMax"/>
        </c:scaling>
        <c:axPos val="b"/>
        <c:delete val="1"/>
        <c:majorTickMark val="out"/>
        <c:minorTickMark val="none"/>
        <c:tickLblPos val="nextTo"/>
        <c:crossAx val="1004607"/>
        <c:crosses val="max"/>
        <c:crossBetween val="midCat"/>
        <c:dispUnits/>
      </c:valAx>
      <c:valAx>
        <c:axId val="1004607"/>
        <c:scaling>
          <c:orientation val="minMax"/>
          <c:max val="1"/>
          <c:min val="0"/>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52307406"/>
        <c:crosses val="max"/>
        <c:crossBetween val="midCat"/>
        <c:dispUnits/>
      </c:valAx>
      <c:spPr>
        <a:solidFill>
          <a:srgbClr val="FFFFFF"/>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 Id="rId3"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85725</xdr:rowOff>
    </xdr:from>
    <xdr:to>
      <xdr:col>1</xdr:col>
      <xdr:colOff>990600</xdr:colOff>
      <xdr:row>5</xdr:row>
      <xdr:rowOff>85725</xdr:rowOff>
    </xdr:to>
    <xdr:pic>
      <xdr:nvPicPr>
        <xdr:cNvPr id="1" name="Picture 94" descr="ENE_crt_c"/>
        <xdr:cNvPicPr preferRelativeResize="1">
          <a:picLocks noChangeAspect="1"/>
        </xdr:cNvPicPr>
      </xdr:nvPicPr>
      <xdr:blipFill>
        <a:blip r:embed="rId1"/>
        <a:stretch>
          <a:fillRect/>
        </a:stretch>
      </xdr:blipFill>
      <xdr:spPr>
        <a:xfrm>
          <a:off x="133350" y="85725"/>
          <a:ext cx="1266825" cy="12573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0.092</cdr:y>
    </cdr:from>
    <cdr:to>
      <cdr:x>0.88375</cdr:x>
      <cdr:y>0.1795</cdr:y>
    </cdr:to>
    <cdr:sp textlink="Modelcurrent!$J$4">
      <cdr:nvSpPr>
        <cdr:cNvPr id="1" name="Text Box 3"/>
        <cdr:cNvSpPr txBox="1">
          <a:spLocks noChangeArrowheads="1"/>
        </cdr:cNvSpPr>
      </cdr:nvSpPr>
      <cdr:spPr>
        <a:xfrm>
          <a:off x="4095750" y="419100"/>
          <a:ext cx="1228725" cy="409575"/>
        </a:xfrm>
        <a:prstGeom prst="rect">
          <a:avLst/>
        </a:prstGeom>
        <a:solidFill>
          <a:srgbClr val="FFFFFF"/>
        </a:solidFill>
        <a:ln w="0" cmpd="sng">
          <a:solidFill>
            <a:srgbClr val="000000"/>
          </a:solidFill>
          <a:headEnd type="none"/>
          <a:tailEnd type="none"/>
        </a:ln>
      </cdr:spPr>
      <cdr:txBody>
        <a:bodyPr vertOverflow="clip" wrap="square" lIns="36576" tIns="27432" rIns="36576" bIns="27432" anchor="ctr"/>
        <a:p>
          <a:pPr algn="ctr">
            <a:defRPr/>
          </a:pPr>
          <a:fld id="{76a8fc42-bb8a-42ee-b24c-4ec7afc5e156}" type="TxLink">
            <a:rPr lang="en-US" cap="none" sz="1400" b="1" i="0" u="none" baseline="0">
              <a:solidFill>
                <a:srgbClr val="0066CC"/>
              </a:solidFill>
              <a:latin typeface="Arial"/>
              <a:ea typeface="Arial"/>
              <a:cs typeface="Arial"/>
            </a:rPr>
            <a:t>EPS = 99</a:t>
          </a:fld>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0.6245</cdr:x>
      <cdr:y>0.0965</cdr:y>
    </cdr:from>
    <cdr:to>
      <cdr:x>0.81225</cdr:x>
      <cdr:y>0.18525</cdr:y>
    </cdr:to>
    <cdr:sp textlink="Modelbaseline!$M$4">
      <cdr:nvSpPr>
        <cdr:cNvPr id="1" name="Text Box 2"/>
        <cdr:cNvSpPr txBox="1">
          <a:spLocks noChangeArrowheads="1"/>
        </cdr:cNvSpPr>
      </cdr:nvSpPr>
      <cdr:spPr>
        <a:xfrm>
          <a:off x="3800475" y="447675"/>
          <a:ext cx="1143000" cy="409575"/>
        </a:xfrm>
        <a:prstGeom prst="rect">
          <a:avLst/>
        </a:prstGeom>
        <a:solidFill>
          <a:srgbClr val="FFFFFF"/>
        </a:solidFill>
        <a:ln w="0" cmpd="sng">
          <a:solidFill>
            <a:srgbClr val="000000"/>
          </a:solidFill>
          <a:headEnd type="none"/>
          <a:tailEnd type="none"/>
        </a:ln>
      </cdr:spPr>
      <cdr:txBody>
        <a:bodyPr vertOverflow="clip" wrap="square" lIns="36576" tIns="27432" rIns="36576" bIns="27432" anchor="ctr"/>
        <a:p>
          <a:pPr algn="ctr">
            <a:defRPr/>
          </a:pPr>
          <a:fld id="{2f62561b-ea7b-4520-81a9-19308f6ce941}" type="TxLink">
            <a:rPr lang="en-US" cap="none" sz="1400" b="1" i="0" u="none" baseline="0">
              <a:solidFill>
                <a:srgbClr val="DD0806"/>
              </a:solidFill>
              <a:latin typeface="Arial"/>
              <a:ea typeface="Arial"/>
              <a:cs typeface="Arial"/>
            </a:rPr>
            <a:t>EPS = 99</a:t>
          </a:fld>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64</xdr:row>
      <xdr:rowOff>152400</xdr:rowOff>
    </xdr:from>
    <xdr:to>
      <xdr:col>8</xdr:col>
      <xdr:colOff>571500</xdr:colOff>
      <xdr:row>85</xdr:row>
      <xdr:rowOff>0</xdr:rowOff>
    </xdr:to>
    <xdr:graphicFrame>
      <xdr:nvGraphicFramePr>
        <xdr:cNvPr id="1" name="Chart 1"/>
        <xdr:cNvGraphicFramePr/>
      </xdr:nvGraphicFramePr>
      <xdr:xfrm>
        <a:off x="285750" y="10420350"/>
        <a:ext cx="6038850" cy="4648200"/>
      </xdr:xfrm>
      <a:graphic>
        <a:graphicData uri="http://schemas.openxmlformats.org/drawingml/2006/chart">
          <c:chart xmlns:c="http://schemas.openxmlformats.org/drawingml/2006/chart" r:id="rId1"/>
        </a:graphicData>
      </a:graphic>
    </xdr:graphicFrame>
    <xdr:clientData fLocksWithSheet="0"/>
  </xdr:twoCellAnchor>
  <xdr:twoCellAnchor>
    <xdr:from>
      <xdr:col>8</xdr:col>
      <xdr:colOff>752475</xdr:colOff>
      <xdr:row>64</xdr:row>
      <xdr:rowOff>152400</xdr:rowOff>
    </xdr:from>
    <xdr:to>
      <xdr:col>13</xdr:col>
      <xdr:colOff>762000</xdr:colOff>
      <xdr:row>85</xdr:row>
      <xdr:rowOff>0</xdr:rowOff>
    </xdr:to>
    <xdr:graphicFrame>
      <xdr:nvGraphicFramePr>
        <xdr:cNvPr id="2" name="Chart 14"/>
        <xdr:cNvGraphicFramePr/>
      </xdr:nvGraphicFramePr>
      <xdr:xfrm>
        <a:off x="6505575" y="10420350"/>
        <a:ext cx="6096000" cy="4648200"/>
      </xdr:xfrm>
      <a:graphic>
        <a:graphicData uri="http://schemas.openxmlformats.org/drawingml/2006/chart">
          <c:chart xmlns:c="http://schemas.openxmlformats.org/drawingml/2006/chart" r:id="rId2"/>
        </a:graphicData>
      </a:graphic>
    </xdr:graphicFrame>
    <xdr:clientData fLocksWithSheet="0"/>
  </xdr:twoCellAnchor>
  <xdr:twoCellAnchor>
    <xdr:from>
      <xdr:col>1</xdr:col>
      <xdr:colOff>47625</xdr:colOff>
      <xdr:row>0</xdr:row>
      <xdr:rowOff>28575</xdr:rowOff>
    </xdr:from>
    <xdr:to>
      <xdr:col>3</xdr:col>
      <xdr:colOff>200025</xdr:colOff>
      <xdr:row>5</xdr:row>
      <xdr:rowOff>152400</xdr:rowOff>
    </xdr:to>
    <xdr:pic>
      <xdr:nvPicPr>
        <xdr:cNvPr id="3" name="Picture 94" descr="ENE_crt_c"/>
        <xdr:cNvPicPr preferRelativeResize="1">
          <a:picLocks noChangeAspect="1"/>
        </xdr:cNvPicPr>
      </xdr:nvPicPr>
      <xdr:blipFill>
        <a:blip r:embed="rId3"/>
        <a:stretch>
          <a:fillRect/>
        </a:stretch>
      </xdr:blipFill>
      <xdr:spPr>
        <a:xfrm>
          <a:off x="171450" y="28575"/>
          <a:ext cx="1228725" cy="12763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xdr:row>
      <xdr:rowOff>9525</xdr:rowOff>
    </xdr:from>
    <xdr:to>
      <xdr:col>2</xdr:col>
      <xdr:colOff>971550</xdr:colOff>
      <xdr:row>9</xdr:row>
      <xdr:rowOff>0</xdr:rowOff>
    </xdr:to>
    <xdr:pic>
      <xdr:nvPicPr>
        <xdr:cNvPr id="1" name="Picture 1" descr="ENE_crt_c"/>
        <xdr:cNvPicPr preferRelativeResize="1">
          <a:picLocks noChangeAspect="1"/>
        </xdr:cNvPicPr>
      </xdr:nvPicPr>
      <xdr:blipFill>
        <a:blip r:embed="rId1"/>
        <a:stretch>
          <a:fillRect/>
        </a:stretch>
      </xdr:blipFill>
      <xdr:spPr>
        <a:xfrm>
          <a:off x="314325" y="333375"/>
          <a:ext cx="1143000" cy="1181100"/>
        </a:xfrm>
        <a:prstGeom prst="rect">
          <a:avLst/>
        </a:prstGeom>
        <a:noFill/>
        <a:ln w="9525" cmpd="sng">
          <a:noFill/>
        </a:ln>
      </xdr:spPr>
    </xdr:pic>
    <xdr:clientData/>
  </xdr:twoCellAnchor>
  <xdr:twoCellAnchor editAs="oneCell">
    <xdr:from>
      <xdr:col>1</xdr:col>
      <xdr:colOff>180975</xdr:colOff>
      <xdr:row>2</xdr:row>
      <xdr:rowOff>9525</xdr:rowOff>
    </xdr:from>
    <xdr:to>
      <xdr:col>2</xdr:col>
      <xdr:colOff>971550</xdr:colOff>
      <xdr:row>9</xdr:row>
      <xdr:rowOff>0</xdr:rowOff>
    </xdr:to>
    <xdr:pic>
      <xdr:nvPicPr>
        <xdr:cNvPr id="2" name="Picture 1" descr="ENE_crt_c"/>
        <xdr:cNvPicPr preferRelativeResize="1">
          <a:picLocks noChangeAspect="1"/>
        </xdr:cNvPicPr>
      </xdr:nvPicPr>
      <xdr:blipFill>
        <a:blip r:embed="rId1"/>
        <a:stretch>
          <a:fillRect/>
        </a:stretch>
      </xdr:blipFill>
      <xdr:spPr>
        <a:xfrm>
          <a:off x="314325" y="333375"/>
          <a:ext cx="1143000" cy="1181100"/>
        </a:xfrm>
        <a:prstGeom prst="rect">
          <a:avLst/>
        </a:prstGeom>
        <a:noFill/>
        <a:ln w="9525" cmpd="sng">
          <a:noFill/>
        </a:ln>
      </xdr:spPr>
    </xdr:pic>
    <xdr:clientData/>
  </xdr:twoCellAnchor>
  <xdr:twoCellAnchor editAs="oneCell">
    <xdr:from>
      <xdr:col>1</xdr:col>
      <xdr:colOff>304800</xdr:colOff>
      <xdr:row>32</xdr:row>
      <xdr:rowOff>142875</xdr:rowOff>
    </xdr:from>
    <xdr:to>
      <xdr:col>4</xdr:col>
      <xdr:colOff>847725</xdr:colOff>
      <xdr:row>33</xdr:row>
      <xdr:rowOff>304800</xdr:rowOff>
    </xdr:to>
    <xdr:pic>
      <xdr:nvPicPr>
        <xdr:cNvPr id="3" name="CheckBox1"/>
        <xdr:cNvPicPr preferRelativeResize="1">
          <a:picLocks noChangeAspect="1"/>
        </xdr:cNvPicPr>
      </xdr:nvPicPr>
      <xdr:blipFill>
        <a:blip r:embed="rId2"/>
        <a:stretch>
          <a:fillRect/>
        </a:stretch>
      </xdr:blipFill>
      <xdr:spPr>
        <a:xfrm>
          <a:off x="438150" y="5676900"/>
          <a:ext cx="2400300" cy="323850"/>
        </a:xfrm>
        <a:prstGeom prst="rect">
          <a:avLst/>
        </a:prstGeom>
        <a:noFill/>
        <a:ln w="0" cmpd="sng">
          <a:noFill/>
        </a:ln>
      </xdr:spPr>
    </xdr:pic>
    <xdr:clientData/>
  </xdr:twoCellAnchor>
  <xdr:twoCellAnchor editAs="oneCell">
    <xdr:from>
      <xdr:col>1</xdr:col>
      <xdr:colOff>257175</xdr:colOff>
      <xdr:row>33</xdr:row>
      <xdr:rowOff>314325</xdr:rowOff>
    </xdr:from>
    <xdr:to>
      <xdr:col>4</xdr:col>
      <xdr:colOff>923925</xdr:colOff>
      <xdr:row>35</xdr:row>
      <xdr:rowOff>66675</xdr:rowOff>
    </xdr:to>
    <xdr:pic>
      <xdr:nvPicPr>
        <xdr:cNvPr id="4" name="CheckBox2"/>
        <xdr:cNvPicPr preferRelativeResize="1">
          <a:picLocks noChangeAspect="1"/>
        </xdr:cNvPicPr>
      </xdr:nvPicPr>
      <xdr:blipFill>
        <a:blip r:embed="rId3"/>
        <a:stretch>
          <a:fillRect/>
        </a:stretch>
      </xdr:blipFill>
      <xdr:spPr>
        <a:xfrm>
          <a:off x="390525" y="6010275"/>
          <a:ext cx="2524125" cy="514350"/>
        </a:xfrm>
        <a:prstGeom prst="rect">
          <a:avLst/>
        </a:prstGeom>
        <a:noFill/>
        <a:ln w="0"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xdr:row>
      <xdr:rowOff>142875</xdr:rowOff>
    </xdr:from>
    <xdr:to>
      <xdr:col>2</xdr:col>
      <xdr:colOff>1143000</xdr:colOff>
      <xdr:row>8</xdr:row>
      <xdr:rowOff>133350</xdr:rowOff>
    </xdr:to>
    <xdr:pic>
      <xdr:nvPicPr>
        <xdr:cNvPr id="1" name="Picture 1" descr="ENE_crt_c"/>
        <xdr:cNvPicPr preferRelativeResize="1">
          <a:picLocks noChangeAspect="1"/>
        </xdr:cNvPicPr>
      </xdr:nvPicPr>
      <xdr:blipFill>
        <a:blip r:embed="rId1"/>
        <a:stretch>
          <a:fillRect/>
        </a:stretch>
      </xdr:blipFill>
      <xdr:spPr>
        <a:xfrm>
          <a:off x="247650" y="276225"/>
          <a:ext cx="1143000" cy="11811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381000</xdr:colOff>
      <xdr:row>13</xdr:row>
      <xdr:rowOff>152400</xdr:rowOff>
    </xdr:from>
    <xdr:to>
      <xdr:col>30</xdr:col>
      <xdr:colOff>257175</xdr:colOff>
      <xdr:row>13</xdr:row>
      <xdr:rowOff>152400</xdr:rowOff>
    </xdr:to>
    <xdr:sp>
      <xdr:nvSpPr>
        <xdr:cNvPr id="1" name="Line 6"/>
        <xdr:cNvSpPr>
          <a:spLocks/>
        </xdr:cNvSpPr>
      </xdr:nvSpPr>
      <xdr:spPr>
        <a:xfrm>
          <a:off x="17259300" y="2438400"/>
          <a:ext cx="5362575" cy="0"/>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142875</xdr:colOff>
      <xdr:row>15</xdr:row>
      <xdr:rowOff>28575</xdr:rowOff>
    </xdr:from>
    <xdr:to>
      <xdr:col>22</xdr:col>
      <xdr:colOff>142875</xdr:colOff>
      <xdr:row>36</xdr:row>
      <xdr:rowOff>123825</xdr:rowOff>
    </xdr:to>
    <xdr:sp>
      <xdr:nvSpPr>
        <xdr:cNvPr id="2" name="Line 7"/>
        <xdr:cNvSpPr>
          <a:spLocks/>
        </xdr:cNvSpPr>
      </xdr:nvSpPr>
      <xdr:spPr>
        <a:xfrm>
          <a:off x="17630775" y="2638425"/>
          <a:ext cx="0" cy="3495675"/>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381000</xdr:colOff>
      <xdr:row>13</xdr:row>
      <xdr:rowOff>152400</xdr:rowOff>
    </xdr:from>
    <xdr:to>
      <xdr:col>29</xdr:col>
      <xdr:colOff>257175</xdr:colOff>
      <xdr:row>13</xdr:row>
      <xdr:rowOff>152400</xdr:rowOff>
    </xdr:to>
    <xdr:sp>
      <xdr:nvSpPr>
        <xdr:cNvPr id="1" name="Line 3"/>
        <xdr:cNvSpPr>
          <a:spLocks/>
        </xdr:cNvSpPr>
      </xdr:nvSpPr>
      <xdr:spPr>
        <a:xfrm>
          <a:off x="16583025" y="2419350"/>
          <a:ext cx="5362575" cy="0"/>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142875</xdr:colOff>
      <xdr:row>15</xdr:row>
      <xdr:rowOff>28575</xdr:rowOff>
    </xdr:from>
    <xdr:to>
      <xdr:col>21</xdr:col>
      <xdr:colOff>142875</xdr:colOff>
      <xdr:row>36</xdr:row>
      <xdr:rowOff>123825</xdr:rowOff>
    </xdr:to>
    <xdr:sp>
      <xdr:nvSpPr>
        <xdr:cNvPr id="2" name="Line 4"/>
        <xdr:cNvSpPr>
          <a:spLocks/>
        </xdr:cNvSpPr>
      </xdr:nvSpPr>
      <xdr:spPr>
        <a:xfrm>
          <a:off x="16954500" y="2619375"/>
          <a:ext cx="0" cy="3495675"/>
        </a:xfrm>
        <a:prstGeom prst="line">
          <a:avLst/>
        </a:prstGeom>
        <a:no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8.xml.rels><?xml version="1.0" encoding="utf-8" standalone="yes"?><Relationships xmlns="http://schemas.openxmlformats.org/package/2006/relationships"><Relationship Id="rId1" Type="http://schemas.openxmlformats.org/officeDocument/2006/relationships/hyperlink" Target="http://www.epa.gov/ttn/chief/ap42/ch01/final/c01s11.pdf" TargetMode="External" /><Relationship Id="rId2" Type="http://schemas.openxmlformats.org/officeDocument/2006/relationships/comments" Target="../comments8.xml" /><Relationship Id="rId3" Type="http://schemas.openxmlformats.org/officeDocument/2006/relationships/vmlDrawing" Target="../drawings/vmlDrawing2.vml" /></Relationships>
</file>

<file path=xl/worksheets/_rels/sheet9.xml.rels><?xml version="1.0" encoding="utf-8" standalone="yes"?><Relationships xmlns="http://schemas.openxmlformats.org/package/2006/relationships"><Relationship Id="rId1" Type="http://schemas.openxmlformats.org/officeDocument/2006/relationships/hyperlink" Target="http://www.epa.gov/climateleaders/documents/resources/stationarycombustionguidance.pdf" TargetMode="External" /><Relationship Id="rId2" Type="http://schemas.openxmlformats.org/officeDocument/2006/relationships/comments" Target="../comments9.xml" /><Relationship Id="rId3" Type="http://schemas.openxmlformats.org/officeDocument/2006/relationships/vmlDrawing" Target="../drawings/vmlDrawing3.vml" /><Relationship Id="rId4"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5">
    <tabColor indexed="9"/>
    <pageSetUpPr fitToPage="1"/>
  </sheetPr>
  <dimension ref="A2:IV119"/>
  <sheetViews>
    <sheetView tabSelected="1" zoomScale="80" zoomScaleNormal="80" zoomScalePageLayoutView="0" workbookViewId="0" topLeftCell="A1">
      <selection activeCell="A100" sqref="A100"/>
    </sheetView>
  </sheetViews>
  <sheetFormatPr defaultColWidth="9.140625" defaultRowHeight="12.75"/>
  <cols>
    <col min="1" max="1" width="6.140625" style="254" customWidth="1"/>
    <col min="2" max="2" width="20.140625" style="254" customWidth="1"/>
    <col min="3" max="3" width="28.7109375" style="254" customWidth="1"/>
    <col min="4" max="6" width="9.140625" style="254" customWidth="1"/>
    <col min="7" max="7" width="12.7109375" style="254" customWidth="1"/>
    <col min="8" max="16384" width="9.140625" style="254" customWidth="1"/>
  </cols>
  <sheetData>
    <row r="1" ht="14.25"/>
    <row r="2" ht="15.75">
      <c r="B2" s="333"/>
    </row>
    <row r="3" spans="2:15" ht="27" customHeight="1">
      <c r="B3" s="333"/>
      <c r="C3" s="533" t="str">
        <f>EPI!B3</f>
        <v>Juice Processing Plant</v>
      </c>
      <c r="D3" s="533"/>
      <c r="E3" s="533"/>
      <c r="F3" s="533"/>
      <c r="G3" s="533"/>
      <c r="H3" s="533"/>
      <c r="I3" s="533"/>
      <c r="J3" s="533"/>
      <c r="K3" s="533"/>
      <c r="L3" s="533"/>
      <c r="M3" s="533"/>
      <c r="N3" s="533"/>
      <c r="O3" s="533"/>
    </row>
    <row r="4" spans="3:15" ht="27" customHeight="1">
      <c r="C4" s="533" t="str">
        <f>EPI!B4</f>
        <v>Energy Performance Indicator</v>
      </c>
      <c r="D4" s="533"/>
      <c r="E4" s="533"/>
      <c r="F4" s="533"/>
      <c r="G4" s="533"/>
      <c r="H4" s="533"/>
      <c r="I4" s="533"/>
      <c r="J4" s="533"/>
      <c r="K4" s="533"/>
      <c r="L4" s="533"/>
      <c r="M4" s="533"/>
      <c r="N4" s="533"/>
      <c r="O4" s="533"/>
    </row>
    <row r="5" spans="3:15" ht="15">
      <c r="C5" s="534" t="str">
        <f>EPI!B5</f>
        <v>Version 1.1, Release 6/27/2013</v>
      </c>
      <c r="D5" s="534"/>
      <c r="E5" s="534"/>
      <c r="F5" s="534" t="str">
        <f>EPI!B5</f>
        <v>Version 1.1, Release 6/27/2013</v>
      </c>
      <c r="G5" s="534"/>
      <c r="H5" s="534"/>
      <c r="I5" s="534"/>
      <c r="J5" s="534"/>
      <c r="K5" s="534"/>
      <c r="L5" s="534"/>
      <c r="M5" s="534"/>
      <c r="N5" s="534"/>
      <c r="O5" s="534"/>
    </row>
    <row r="6" spans="3:15" ht="26.25">
      <c r="C6" s="335" t="s">
        <v>505</v>
      </c>
      <c r="D6" s="334"/>
      <c r="E6" s="334"/>
      <c r="F6" s="334"/>
      <c r="G6" s="334"/>
      <c r="H6" s="334"/>
      <c r="I6" s="334"/>
      <c r="J6" s="334"/>
      <c r="K6" s="334"/>
      <c r="L6" s="334"/>
      <c r="M6" s="334"/>
      <c r="N6" s="334"/>
      <c r="O6" s="334"/>
    </row>
    <row r="7" spans="3:15" ht="14.25" customHeight="1">
      <c r="C7" s="535" t="s">
        <v>2078</v>
      </c>
      <c r="D7" s="535"/>
      <c r="E7" s="535"/>
      <c r="F7" s="535"/>
      <c r="G7" s="535"/>
      <c r="H7" s="535"/>
      <c r="I7" s="535"/>
      <c r="J7" s="535"/>
      <c r="K7" s="535"/>
      <c r="L7" s="535"/>
      <c r="M7" s="535"/>
      <c r="N7" s="535"/>
      <c r="O7" s="535"/>
    </row>
    <row r="8" spans="3:256" ht="22.5" customHeight="1">
      <c r="C8" s="535"/>
      <c r="D8" s="535"/>
      <c r="E8" s="535"/>
      <c r="F8" s="535"/>
      <c r="G8" s="535"/>
      <c r="H8" s="535"/>
      <c r="I8" s="535"/>
      <c r="J8" s="535"/>
      <c r="K8" s="535"/>
      <c r="L8" s="535"/>
      <c r="M8" s="535"/>
      <c r="N8" s="535"/>
      <c r="O8" s="535"/>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c r="DF8" s="364"/>
      <c r="DG8" s="364"/>
      <c r="DH8" s="364"/>
      <c r="DI8" s="364"/>
      <c r="DJ8" s="364"/>
      <c r="DK8" s="364"/>
      <c r="DL8" s="364"/>
      <c r="DM8" s="364"/>
      <c r="DN8" s="364"/>
      <c r="DO8" s="364"/>
      <c r="DP8" s="364"/>
      <c r="DQ8" s="364"/>
      <c r="DR8" s="364"/>
      <c r="DS8" s="364"/>
      <c r="DT8" s="364"/>
      <c r="DU8" s="364"/>
      <c r="DV8" s="364"/>
      <c r="DW8" s="364"/>
      <c r="DX8" s="364"/>
      <c r="DY8" s="364"/>
      <c r="DZ8" s="364"/>
      <c r="EA8" s="364"/>
      <c r="EB8" s="364"/>
      <c r="EC8" s="364"/>
      <c r="ED8" s="364"/>
      <c r="EE8" s="364"/>
      <c r="EF8" s="364"/>
      <c r="EG8" s="364"/>
      <c r="EH8" s="364"/>
      <c r="EI8" s="364"/>
      <c r="EJ8" s="364"/>
      <c r="EK8" s="364"/>
      <c r="EL8" s="364"/>
      <c r="EM8" s="364"/>
      <c r="EN8" s="364"/>
      <c r="EO8" s="364"/>
      <c r="EP8" s="364"/>
      <c r="EQ8" s="364"/>
      <c r="ER8" s="364"/>
      <c r="ES8" s="364"/>
      <c r="ET8" s="364"/>
      <c r="EU8" s="364"/>
      <c r="EV8" s="364"/>
      <c r="EW8" s="364"/>
      <c r="EX8" s="364"/>
      <c r="EY8" s="364"/>
      <c r="EZ8" s="364"/>
      <c r="FA8" s="364"/>
      <c r="FB8" s="364"/>
      <c r="FC8" s="364"/>
      <c r="FD8" s="364"/>
      <c r="FE8" s="364"/>
      <c r="FF8" s="364"/>
      <c r="FG8" s="364"/>
      <c r="FH8" s="364"/>
      <c r="FI8" s="364"/>
      <c r="FJ8" s="364"/>
      <c r="FK8" s="364"/>
      <c r="FL8" s="364"/>
      <c r="FM8" s="364"/>
      <c r="FN8" s="364"/>
      <c r="FO8" s="364"/>
      <c r="FP8" s="364"/>
      <c r="FQ8" s="364"/>
      <c r="FR8" s="364"/>
      <c r="FS8" s="364"/>
      <c r="FT8" s="364"/>
      <c r="FU8" s="364"/>
      <c r="FV8" s="364"/>
      <c r="FW8" s="364"/>
      <c r="FX8" s="364"/>
      <c r="FY8" s="364"/>
      <c r="FZ8" s="364"/>
      <c r="GA8" s="364"/>
      <c r="GB8" s="364"/>
      <c r="GC8" s="364"/>
      <c r="GD8" s="364"/>
      <c r="GE8" s="364"/>
      <c r="GF8" s="364"/>
      <c r="GG8" s="364"/>
      <c r="GH8" s="364"/>
      <c r="GI8" s="364"/>
      <c r="GJ8" s="364"/>
      <c r="GK8" s="364"/>
      <c r="GL8" s="364"/>
      <c r="GM8" s="364"/>
      <c r="GN8" s="364"/>
      <c r="GO8" s="364"/>
      <c r="GP8" s="364"/>
      <c r="GQ8" s="364"/>
      <c r="GR8" s="364"/>
      <c r="GS8" s="364"/>
      <c r="GT8" s="364"/>
      <c r="GU8" s="364"/>
      <c r="GV8" s="364"/>
      <c r="GW8" s="364"/>
      <c r="GX8" s="364"/>
      <c r="GY8" s="364"/>
      <c r="GZ8" s="364"/>
      <c r="HA8" s="364"/>
      <c r="HB8" s="364"/>
      <c r="HC8" s="364"/>
      <c r="HD8" s="364"/>
      <c r="HE8" s="364"/>
      <c r="HF8" s="364"/>
      <c r="HG8" s="364"/>
      <c r="HH8" s="364"/>
      <c r="HI8" s="364"/>
      <c r="HJ8" s="364"/>
      <c r="HK8" s="364"/>
      <c r="HL8" s="364"/>
      <c r="HM8" s="364"/>
      <c r="HN8" s="364"/>
      <c r="HO8" s="364"/>
      <c r="HP8" s="364"/>
      <c r="HQ8" s="364"/>
      <c r="HR8" s="364"/>
      <c r="HS8" s="364"/>
      <c r="HT8" s="364"/>
      <c r="HU8" s="364"/>
      <c r="HV8" s="364"/>
      <c r="HW8" s="364"/>
      <c r="HX8" s="364"/>
      <c r="HY8" s="364"/>
      <c r="HZ8" s="364"/>
      <c r="IA8" s="364"/>
      <c r="IB8" s="364"/>
      <c r="IC8" s="364"/>
      <c r="ID8" s="364"/>
      <c r="IE8" s="364"/>
      <c r="IF8" s="364"/>
      <c r="IG8" s="364"/>
      <c r="IH8" s="364"/>
      <c r="II8" s="364"/>
      <c r="IJ8" s="364"/>
      <c r="IK8" s="364"/>
      <c r="IL8" s="364"/>
      <c r="IM8" s="364"/>
      <c r="IN8" s="364"/>
      <c r="IO8" s="364"/>
      <c r="IP8" s="364"/>
      <c r="IQ8" s="364"/>
      <c r="IR8" s="364"/>
      <c r="IS8" s="364"/>
      <c r="IT8" s="364"/>
      <c r="IU8" s="364"/>
      <c r="IV8" s="364"/>
    </row>
    <row r="9" spans="3:256" ht="12" customHeight="1">
      <c r="C9" s="336"/>
      <c r="D9" s="336"/>
      <c r="E9" s="336"/>
      <c r="F9" s="336"/>
      <c r="G9" s="336"/>
      <c r="H9" s="336"/>
      <c r="I9" s="336"/>
      <c r="J9" s="336"/>
      <c r="K9" s="336"/>
      <c r="L9" s="336"/>
      <c r="M9" s="336"/>
      <c r="N9" s="336"/>
      <c r="O9" s="336"/>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c r="DF9" s="364"/>
      <c r="DG9" s="364"/>
      <c r="DH9" s="364"/>
      <c r="DI9" s="364"/>
      <c r="DJ9" s="364"/>
      <c r="DK9" s="364"/>
      <c r="DL9" s="364"/>
      <c r="DM9" s="364"/>
      <c r="DN9" s="364"/>
      <c r="DO9" s="364"/>
      <c r="DP9" s="364"/>
      <c r="DQ9" s="364"/>
      <c r="DR9" s="364"/>
      <c r="DS9" s="364"/>
      <c r="DT9" s="364"/>
      <c r="DU9" s="364"/>
      <c r="DV9" s="364"/>
      <c r="DW9" s="364"/>
      <c r="DX9" s="364"/>
      <c r="DY9" s="364"/>
      <c r="DZ9" s="364"/>
      <c r="EA9" s="364"/>
      <c r="EB9" s="364"/>
      <c r="EC9" s="364"/>
      <c r="ED9" s="364"/>
      <c r="EE9" s="364"/>
      <c r="EF9" s="364"/>
      <c r="EG9" s="364"/>
      <c r="EH9" s="364"/>
      <c r="EI9" s="364"/>
      <c r="EJ9" s="364"/>
      <c r="EK9" s="364"/>
      <c r="EL9" s="364"/>
      <c r="EM9" s="364"/>
      <c r="EN9" s="364"/>
      <c r="EO9" s="364"/>
      <c r="EP9" s="364"/>
      <c r="EQ9" s="364"/>
      <c r="ER9" s="364"/>
      <c r="ES9" s="364"/>
      <c r="ET9" s="364"/>
      <c r="EU9" s="364"/>
      <c r="EV9" s="364"/>
      <c r="EW9" s="364"/>
      <c r="EX9" s="364"/>
      <c r="EY9" s="364"/>
      <c r="EZ9" s="364"/>
      <c r="FA9" s="364"/>
      <c r="FB9" s="364"/>
      <c r="FC9" s="364"/>
      <c r="FD9" s="364"/>
      <c r="FE9" s="364"/>
      <c r="FF9" s="364"/>
      <c r="FG9" s="364"/>
      <c r="FH9" s="364"/>
      <c r="FI9" s="364"/>
      <c r="FJ9" s="364"/>
      <c r="FK9" s="364"/>
      <c r="FL9" s="364"/>
      <c r="FM9" s="364"/>
      <c r="FN9" s="364"/>
      <c r="FO9" s="364"/>
      <c r="FP9" s="364"/>
      <c r="FQ9" s="364"/>
      <c r="FR9" s="364"/>
      <c r="FS9" s="364"/>
      <c r="FT9" s="364"/>
      <c r="FU9" s="364"/>
      <c r="FV9" s="364"/>
      <c r="FW9" s="364"/>
      <c r="FX9" s="364"/>
      <c r="FY9" s="364"/>
      <c r="FZ9" s="364"/>
      <c r="GA9" s="364"/>
      <c r="GB9" s="364"/>
      <c r="GC9" s="364"/>
      <c r="GD9" s="364"/>
      <c r="GE9" s="364"/>
      <c r="GF9" s="364"/>
      <c r="GG9" s="364"/>
      <c r="GH9" s="364"/>
      <c r="GI9" s="364"/>
      <c r="GJ9" s="364"/>
      <c r="GK9" s="364"/>
      <c r="GL9" s="364"/>
      <c r="GM9" s="364"/>
      <c r="GN9" s="364"/>
      <c r="GO9" s="364"/>
      <c r="GP9" s="364"/>
      <c r="GQ9" s="364"/>
      <c r="GR9" s="364"/>
      <c r="GS9" s="364"/>
      <c r="GT9" s="364"/>
      <c r="GU9" s="364"/>
      <c r="GV9" s="364"/>
      <c r="GW9" s="364"/>
      <c r="GX9" s="364"/>
      <c r="GY9" s="364"/>
      <c r="GZ9" s="364"/>
      <c r="HA9" s="364"/>
      <c r="HB9" s="364"/>
      <c r="HC9" s="364"/>
      <c r="HD9" s="364"/>
      <c r="HE9" s="364"/>
      <c r="HF9" s="364"/>
      <c r="HG9" s="364"/>
      <c r="HH9" s="364"/>
      <c r="HI9" s="364"/>
      <c r="HJ9" s="364"/>
      <c r="HK9" s="364"/>
      <c r="HL9" s="364"/>
      <c r="HM9" s="364"/>
      <c r="HN9" s="364"/>
      <c r="HO9" s="364"/>
      <c r="HP9" s="364"/>
      <c r="HQ9" s="364"/>
      <c r="HR9" s="364"/>
      <c r="HS9" s="364"/>
      <c r="HT9" s="364"/>
      <c r="HU9" s="364"/>
      <c r="HV9" s="364"/>
      <c r="HW9" s="364"/>
      <c r="HX9" s="364"/>
      <c r="HY9" s="364"/>
      <c r="HZ9" s="364"/>
      <c r="IA9" s="364"/>
      <c r="IB9" s="364"/>
      <c r="IC9" s="364"/>
      <c r="ID9" s="364"/>
      <c r="IE9" s="364"/>
      <c r="IF9" s="364"/>
      <c r="IG9" s="364"/>
      <c r="IH9" s="364"/>
      <c r="II9" s="364"/>
      <c r="IJ9" s="364"/>
      <c r="IK9" s="364"/>
      <c r="IL9" s="364"/>
      <c r="IM9" s="364"/>
      <c r="IN9" s="364"/>
      <c r="IO9" s="364"/>
      <c r="IP9" s="364"/>
      <c r="IQ9" s="364"/>
      <c r="IR9" s="364"/>
      <c r="IS9" s="364"/>
      <c r="IT9" s="364"/>
      <c r="IU9" s="364"/>
      <c r="IV9" s="364"/>
    </row>
    <row r="10" spans="3:256" ht="72" customHeight="1">
      <c r="C10" s="535" t="s">
        <v>2025</v>
      </c>
      <c r="D10" s="535"/>
      <c r="E10" s="535"/>
      <c r="F10" s="535"/>
      <c r="G10" s="535"/>
      <c r="H10" s="535"/>
      <c r="I10" s="535"/>
      <c r="J10" s="535"/>
      <c r="K10" s="535"/>
      <c r="L10" s="535"/>
      <c r="M10" s="535"/>
      <c r="N10" s="535"/>
      <c r="O10" s="535"/>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c r="DF10" s="364"/>
      <c r="DG10" s="364"/>
      <c r="DH10" s="364"/>
      <c r="DI10" s="364"/>
      <c r="DJ10" s="364"/>
      <c r="DK10" s="364"/>
      <c r="DL10" s="364"/>
      <c r="DM10" s="364"/>
      <c r="DN10" s="364"/>
      <c r="DO10" s="364"/>
      <c r="DP10" s="364"/>
      <c r="DQ10" s="364"/>
      <c r="DR10" s="364"/>
      <c r="DS10" s="364"/>
      <c r="DT10" s="364"/>
      <c r="DU10" s="364"/>
      <c r="DV10" s="364"/>
      <c r="DW10" s="364"/>
      <c r="DX10" s="364"/>
      <c r="DY10" s="364"/>
      <c r="DZ10" s="364"/>
      <c r="EA10" s="364"/>
      <c r="EB10" s="364"/>
      <c r="EC10" s="364"/>
      <c r="ED10" s="364"/>
      <c r="EE10" s="364"/>
      <c r="EF10" s="364"/>
      <c r="EG10" s="364"/>
      <c r="EH10" s="364"/>
      <c r="EI10" s="364"/>
      <c r="EJ10" s="364"/>
      <c r="EK10" s="364"/>
      <c r="EL10" s="364"/>
      <c r="EM10" s="364"/>
      <c r="EN10" s="364"/>
      <c r="EO10" s="364"/>
      <c r="EP10" s="364"/>
      <c r="EQ10" s="364"/>
      <c r="ER10" s="364"/>
      <c r="ES10" s="364"/>
      <c r="ET10" s="364"/>
      <c r="EU10" s="364"/>
      <c r="EV10" s="364"/>
      <c r="EW10" s="364"/>
      <c r="EX10" s="364"/>
      <c r="EY10" s="364"/>
      <c r="EZ10" s="364"/>
      <c r="FA10" s="364"/>
      <c r="FB10" s="364"/>
      <c r="FC10" s="364"/>
      <c r="FD10" s="364"/>
      <c r="FE10" s="364"/>
      <c r="FF10" s="364"/>
      <c r="FG10" s="364"/>
      <c r="FH10" s="364"/>
      <c r="FI10" s="364"/>
      <c r="FJ10" s="364"/>
      <c r="FK10" s="364"/>
      <c r="FL10" s="364"/>
      <c r="FM10" s="364"/>
      <c r="FN10" s="364"/>
      <c r="FO10" s="364"/>
      <c r="FP10" s="364"/>
      <c r="FQ10" s="364"/>
      <c r="FR10" s="364"/>
      <c r="FS10" s="364"/>
      <c r="FT10" s="364"/>
      <c r="FU10" s="364"/>
      <c r="FV10" s="364"/>
      <c r="FW10" s="364"/>
      <c r="FX10" s="364"/>
      <c r="FY10" s="364"/>
      <c r="FZ10" s="364"/>
      <c r="GA10" s="364"/>
      <c r="GB10" s="364"/>
      <c r="GC10" s="364"/>
      <c r="GD10" s="364"/>
      <c r="GE10" s="364"/>
      <c r="GF10" s="364"/>
      <c r="GG10" s="364"/>
      <c r="GH10" s="364"/>
      <c r="GI10" s="364"/>
      <c r="GJ10" s="364"/>
      <c r="GK10" s="364"/>
      <c r="GL10" s="364"/>
      <c r="GM10" s="364"/>
      <c r="GN10" s="364"/>
      <c r="GO10" s="364"/>
      <c r="GP10" s="364"/>
      <c r="GQ10" s="364"/>
      <c r="GR10" s="364"/>
      <c r="GS10" s="364"/>
      <c r="GT10" s="364"/>
      <c r="GU10" s="364"/>
      <c r="GV10" s="364"/>
      <c r="GW10" s="364"/>
      <c r="GX10" s="364"/>
      <c r="GY10" s="364"/>
      <c r="GZ10" s="364"/>
      <c r="HA10" s="364"/>
      <c r="HB10" s="364"/>
      <c r="HC10" s="364"/>
      <c r="HD10" s="364"/>
      <c r="HE10" s="364"/>
      <c r="HF10" s="364"/>
      <c r="HG10" s="364"/>
      <c r="HH10" s="364"/>
      <c r="HI10" s="364"/>
      <c r="HJ10" s="364"/>
      <c r="HK10" s="364"/>
      <c r="HL10" s="364"/>
      <c r="HM10" s="364"/>
      <c r="HN10" s="364"/>
      <c r="HO10" s="364"/>
      <c r="HP10" s="364"/>
      <c r="HQ10" s="364"/>
      <c r="HR10" s="364"/>
      <c r="HS10" s="364"/>
      <c r="HT10" s="364"/>
      <c r="HU10" s="364"/>
      <c r="HV10" s="364"/>
      <c r="HW10" s="364"/>
      <c r="HX10" s="364"/>
      <c r="HY10" s="364"/>
      <c r="HZ10" s="364"/>
      <c r="IA10" s="364"/>
      <c r="IB10" s="364"/>
      <c r="IC10" s="364"/>
      <c r="ID10" s="364"/>
      <c r="IE10" s="364"/>
      <c r="IF10" s="364"/>
      <c r="IG10" s="364"/>
      <c r="IH10" s="364"/>
      <c r="II10" s="364"/>
      <c r="IJ10" s="364"/>
      <c r="IK10" s="364"/>
      <c r="IL10" s="364"/>
      <c r="IM10" s="364"/>
      <c r="IN10" s="364"/>
      <c r="IO10" s="364"/>
      <c r="IP10" s="364"/>
      <c r="IQ10" s="364"/>
      <c r="IR10" s="364"/>
      <c r="IS10" s="364"/>
      <c r="IT10" s="364"/>
      <c r="IU10" s="364"/>
      <c r="IV10" s="364"/>
    </row>
    <row r="11" spans="3:256" ht="12" customHeight="1">
      <c r="C11" s="443"/>
      <c r="D11" s="443"/>
      <c r="E11" s="443"/>
      <c r="F11" s="443"/>
      <c r="G11" s="443"/>
      <c r="H11" s="443"/>
      <c r="I11" s="443"/>
      <c r="J11" s="443"/>
      <c r="K11" s="443"/>
      <c r="L11" s="443"/>
      <c r="M11" s="443"/>
      <c r="N11" s="443"/>
      <c r="O11" s="443"/>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c r="DF11" s="364"/>
      <c r="DG11" s="364"/>
      <c r="DH11" s="364"/>
      <c r="DI11" s="364"/>
      <c r="DJ11" s="364"/>
      <c r="DK11" s="364"/>
      <c r="DL11" s="364"/>
      <c r="DM11" s="364"/>
      <c r="DN11" s="364"/>
      <c r="DO11" s="364"/>
      <c r="DP11" s="364"/>
      <c r="DQ11" s="364"/>
      <c r="DR11" s="364"/>
      <c r="DS11" s="364"/>
      <c r="DT11" s="364"/>
      <c r="DU11" s="364"/>
      <c r="DV11" s="364"/>
      <c r="DW11" s="364"/>
      <c r="DX11" s="364"/>
      <c r="DY11" s="364"/>
      <c r="DZ11" s="364"/>
      <c r="EA11" s="364"/>
      <c r="EB11" s="364"/>
      <c r="EC11" s="364"/>
      <c r="ED11" s="364"/>
      <c r="EE11" s="364"/>
      <c r="EF11" s="364"/>
      <c r="EG11" s="364"/>
      <c r="EH11" s="364"/>
      <c r="EI11" s="364"/>
      <c r="EJ11" s="364"/>
      <c r="EK11" s="364"/>
      <c r="EL11" s="364"/>
      <c r="EM11" s="364"/>
      <c r="EN11" s="364"/>
      <c r="EO11" s="364"/>
      <c r="EP11" s="364"/>
      <c r="EQ11" s="364"/>
      <c r="ER11" s="364"/>
      <c r="ES11" s="364"/>
      <c r="ET11" s="364"/>
      <c r="EU11" s="364"/>
      <c r="EV11" s="364"/>
      <c r="EW11" s="364"/>
      <c r="EX11" s="364"/>
      <c r="EY11" s="364"/>
      <c r="EZ11" s="364"/>
      <c r="FA11" s="364"/>
      <c r="FB11" s="364"/>
      <c r="FC11" s="364"/>
      <c r="FD11" s="364"/>
      <c r="FE11" s="364"/>
      <c r="FF11" s="364"/>
      <c r="FG11" s="364"/>
      <c r="FH11" s="364"/>
      <c r="FI11" s="364"/>
      <c r="FJ11" s="364"/>
      <c r="FK11" s="364"/>
      <c r="FL11" s="364"/>
      <c r="FM11" s="364"/>
      <c r="FN11" s="364"/>
      <c r="FO11" s="364"/>
      <c r="FP11" s="364"/>
      <c r="FQ11" s="364"/>
      <c r="FR11" s="364"/>
      <c r="FS11" s="364"/>
      <c r="FT11" s="364"/>
      <c r="FU11" s="364"/>
      <c r="FV11" s="364"/>
      <c r="FW11" s="364"/>
      <c r="FX11" s="364"/>
      <c r="FY11" s="364"/>
      <c r="FZ11" s="364"/>
      <c r="GA11" s="364"/>
      <c r="GB11" s="364"/>
      <c r="GC11" s="364"/>
      <c r="GD11" s="364"/>
      <c r="GE11" s="364"/>
      <c r="GF11" s="364"/>
      <c r="GG11" s="364"/>
      <c r="GH11" s="364"/>
      <c r="GI11" s="364"/>
      <c r="GJ11" s="364"/>
      <c r="GK11" s="364"/>
      <c r="GL11" s="364"/>
      <c r="GM11" s="364"/>
      <c r="GN11" s="364"/>
      <c r="GO11" s="364"/>
      <c r="GP11" s="364"/>
      <c r="GQ11" s="364"/>
      <c r="GR11" s="364"/>
      <c r="GS11" s="364"/>
      <c r="GT11" s="364"/>
      <c r="GU11" s="364"/>
      <c r="GV11" s="364"/>
      <c r="GW11" s="364"/>
      <c r="GX11" s="364"/>
      <c r="GY11" s="364"/>
      <c r="GZ11" s="364"/>
      <c r="HA11" s="364"/>
      <c r="HB11" s="364"/>
      <c r="HC11" s="364"/>
      <c r="HD11" s="364"/>
      <c r="HE11" s="364"/>
      <c r="HF11" s="364"/>
      <c r="HG11" s="364"/>
      <c r="HH11" s="364"/>
      <c r="HI11" s="364"/>
      <c r="HJ11" s="364"/>
      <c r="HK11" s="364"/>
      <c r="HL11" s="364"/>
      <c r="HM11" s="364"/>
      <c r="HN11" s="364"/>
      <c r="HO11" s="364"/>
      <c r="HP11" s="364"/>
      <c r="HQ11" s="364"/>
      <c r="HR11" s="364"/>
      <c r="HS11" s="364"/>
      <c r="HT11" s="364"/>
      <c r="HU11" s="364"/>
      <c r="HV11" s="364"/>
      <c r="HW11" s="364"/>
      <c r="HX11" s="364"/>
      <c r="HY11" s="364"/>
      <c r="HZ11" s="364"/>
      <c r="IA11" s="364"/>
      <c r="IB11" s="364"/>
      <c r="IC11" s="364"/>
      <c r="ID11" s="364"/>
      <c r="IE11" s="364"/>
      <c r="IF11" s="364"/>
      <c r="IG11" s="364"/>
      <c r="IH11" s="364"/>
      <c r="II11" s="364"/>
      <c r="IJ11" s="364"/>
      <c r="IK11" s="364"/>
      <c r="IL11" s="364"/>
      <c r="IM11" s="364"/>
      <c r="IN11" s="364"/>
      <c r="IO11" s="364"/>
      <c r="IP11" s="364"/>
      <c r="IQ11" s="364"/>
      <c r="IR11" s="364"/>
      <c r="IS11" s="364"/>
      <c r="IT11" s="364"/>
      <c r="IU11" s="364"/>
      <c r="IV11" s="364"/>
    </row>
    <row r="12" spans="3:256" ht="36.75" customHeight="1">
      <c r="C12" s="536" t="s">
        <v>2026</v>
      </c>
      <c r="D12" s="536"/>
      <c r="E12" s="536"/>
      <c r="F12" s="536"/>
      <c r="G12" s="536"/>
      <c r="H12" s="536"/>
      <c r="I12" s="536"/>
      <c r="J12" s="536"/>
      <c r="K12" s="536"/>
      <c r="L12" s="536"/>
      <c r="M12" s="536"/>
      <c r="N12" s="536"/>
      <c r="O12" s="536"/>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c r="DF12" s="364"/>
      <c r="DG12" s="364"/>
      <c r="DH12" s="364"/>
      <c r="DI12" s="364"/>
      <c r="DJ12" s="364"/>
      <c r="DK12" s="364"/>
      <c r="DL12" s="364"/>
      <c r="DM12" s="364"/>
      <c r="DN12" s="364"/>
      <c r="DO12" s="364"/>
      <c r="DP12" s="364"/>
      <c r="DQ12" s="364"/>
      <c r="DR12" s="364"/>
      <c r="DS12" s="364"/>
      <c r="DT12" s="364"/>
      <c r="DU12" s="364"/>
      <c r="DV12" s="364"/>
      <c r="DW12" s="364"/>
      <c r="DX12" s="364"/>
      <c r="DY12" s="364"/>
      <c r="DZ12" s="364"/>
      <c r="EA12" s="364"/>
      <c r="EB12" s="364"/>
      <c r="EC12" s="364"/>
      <c r="ED12" s="364"/>
      <c r="EE12" s="364"/>
      <c r="EF12" s="364"/>
      <c r="EG12" s="364"/>
      <c r="EH12" s="364"/>
      <c r="EI12" s="364"/>
      <c r="EJ12" s="364"/>
      <c r="EK12" s="364"/>
      <c r="EL12" s="364"/>
      <c r="EM12" s="364"/>
      <c r="EN12" s="364"/>
      <c r="EO12" s="364"/>
      <c r="EP12" s="364"/>
      <c r="EQ12" s="364"/>
      <c r="ER12" s="364"/>
      <c r="ES12" s="364"/>
      <c r="ET12" s="364"/>
      <c r="EU12" s="364"/>
      <c r="EV12" s="364"/>
      <c r="EW12" s="364"/>
      <c r="EX12" s="364"/>
      <c r="EY12" s="364"/>
      <c r="EZ12" s="364"/>
      <c r="FA12" s="364"/>
      <c r="FB12" s="364"/>
      <c r="FC12" s="364"/>
      <c r="FD12" s="364"/>
      <c r="FE12" s="364"/>
      <c r="FF12" s="364"/>
      <c r="FG12" s="364"/>
      <c r="FH12" s="364"/>
      <c r="FI12" s="364"/>
      <c r="FJ12" s="364"/>
      <c r="FK12" s="364"/>
      <c r="FL12" s="364"/>
      <c r="FM12" s="364"/>
      <c r="FN12" s="364"/>
      <c r="FO12" s="364"/>
      <c r="FP12" s="364"/>
      <c r="FQ12" s="364"/>
      <c r="FR12" s="364"/>
      <c r="FS12" s="364"/>
      <c r="FT12" s="364"/>
      <c r="FU12" s="364"/>
      <c r="FV12" s="364"/>
      <c r="FW12" s="364"/>
      <c r="FX12" s="364"/>
      <c r="FY12" s="364"/>
      <c r="FZ12" s="364"/>
      <c r="GA12" s="364"/>
      <c r="GB12" s="364"/>
      <c r="GC12" s="364"/>
      <c r="GD12" s="364"/>
      <c r="GE12" s="364"/>
      <c r="GF12" s="364"/>
      <c r="GG12" s="364"/>
      <c r="GH12" s="364"/>
      <c r="GI12" s="364"/>
      <c r="GJ12" s="364"/>
      <c r="GK12" s="364"/>
      <c r="GL12" s="364"/>
      <c r="GM12" s="364"/>
      <c r="GN12" s="364"/>
      <c r="GO12" s="364"/>
      <c r="GP12" s="364"/>
      <c r="GQ12" s="364"/>
      <c r="GR12" s="364"/>
      <c r="GS12" s="364"/>
      <c r="GT12" s="364"/>
      <c r="GU12" s="364"/>
      <c r="GV12" s="364"/>
      <c r="GW12" s="364"/>
      <c r="GX12" s="364"/>
      <c r="GY12" s="364"/>
      <c r="GZ12" s="364"/>
      <c r="HA12" s="364"/>
      <c r="HB12" s="364"/>
      <c r="HC12" s="364"/>
      <c r="HD12" s="364"/>
      <c r="HE12" s="364"/>
      <c r="HF12" s="364"/>
      <c r="HG12" s="364"/>
      <c r="HH12" s="364"/>
      <c r="HI12" s="364"/>
      <c r="HJ12" s="364"/>
      <c r="HK12" s="364"/>
      <c r="HL12" s="364"/>
      <c r="HM12" s="364"/>
      <c r="HN12" s="364"/>
      <c r="HO12" s="364"/>
      <c r="HP12" s="364"/>
      <c r="HQ12" s="364"/>
      <c r="HR12" s="364"/>
      <c r="HS12" s="364"/>
      <c r="HT12" s="364"/>
      <c r="HU12" s="364"/>
      <c r="HV12" s="364"/>
      <c r="HW12" s="364"/>
      <c r="HX12" s="364"/>
      <c r="HY12" s="364"/>
      <c r="HZ12" s="364"/>
      <c r="IA12" s="364"/>
      <c r="IB12" s="364"/>
      <c r="IC12" s="364"/>
      <c r="ID12" s="364"/>
      <c r="IE12" s="364"/>
      <c r="IF12" s="364"/>
      <c r="IG12" s="364"/>
      <c r="IH12" s="364"/>
      <c r="II12" s="364"/>
      <c r="IJ12" s="364"/>
      <c r="IK12" s="364"/>
      <c r="IL12" s="364"/>
      <c r="IM12" s="364"/>
      <c r="IN12" s="364"/>
      <c r="IO12" s="364"/>
      <c r="IP12" s="364"/>
      <c r="IQ12" s="364"/>
      <c r="IR12" s="364"/>
      <c r="IS12" s="364"/>
      <c r="IT12" s="364"/>
      <c r="IU12" s="364"/>
      <c r="IV12" s="364"/>
    </row>
    <row r="13" spans="3:256" ht="12" customHeight="1">
      <c r="C13" s="336"/>
      <c r="D13" s="336"/>
      <c r="E13" s="336"/>
      <c r="F13" s="336"/>
      <c r="G13" s="336"/>
      <c r="H13" s="336"/>
      <c r="I13" s="336"/>
      <c r="J13" s="336"/>
      <c r="K13" s="336"/>
      <c r="L13" s="336"/>
      <c r="M13" s="336"/>
      <c r="N13" s="336"/>
      <c r="O13" s="336"/>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c r="DF13" s="364"/>
      <c r="DG13" s="364"/>
      <c r="DH13" s="364"/>
      <c r="DI13" s="364"/>
      <c r="DJ13" s="364"/>
      <c r="DK13" s="364"/>
      <c r="DL13" s="364"/>
      <c r="DM13" s="364"/>
      <c r="DN13" s="364"/>
      <c r="DO13" s="364"/>
      <c r="DP13" s="364"/>
      <c r="DQ13" s="364"/>
      <c r="DR13" s="364"/>
      <c r="DS13" s="364"/>
      <c r="DT13" s="364"/>
      <c r="DU13" s="364"/>
      <c r="DV13" s="364"/>
      <c r="DW13" s="364"/>
      <c r="DX13" s="364"/>
      <c r="DY13" s="364"/>
      <c r="DZ13" s="364"/>
      <c r="EA13" s="364"/>
      <c r="EB13" s="364"/>
      <c r="EC13" s="364"/>
      <c r="ED13" s="364"/>
      <c r="EE13" s="364"/>
      <c r="EF13" s="364"/>
      <c r="EG13" s="364"/>
      <c r="EH13" s="364"/>
      <c r="EI13" s="364"/>
      <c r="EJ13" s="364"/>
      <c r="EK13" s="364"/>
      <c r="EL13" s="364"/>
      <c r="EM13" s="364"/>
      <c r="EN13" s="364"/>
      <c r="EO13" s="364"/>
      <c r="EP13" s="364"/>
      <c r="EQ13" s="364"/>
      <c r="ER13" s="364"/>
      <c r="ES13" s="364"/>
      <c r="ET13" s="364"/>
      <c r="EU13" s="364"/>
      <c r="EV13" s="364"/>
      <c r="EW13" s="364"/>
      <c r="EX13" s="364"/>
      <c r="EY13" s="364"/>
      <c r="EZ13" s="364"/>
      <c r="FA13" s="364"/>
      <c r="FB13" s="364"/>
      <c r="FC13" s="364"/>
      <c r="FD13" s="364"/>
      <c r="FE13" s="364"/>
      <c r="FF13" s="364"/>
      <c r="FG13" s="364"/>
      <c r="FH13" s="364"/>
      <c r="FI13" s="364"/>
      <c r="FJ13" s="364"/>
      <c r="FK13" s="364"/>
      <c r="FL13" s="364"/>
      <c r="FM13" s="364"/>
      <c r="FN13" s="364"/>
      <c r="FO13" s="364"/>
      <c r="FP13" s="364"/>
      <c r="FQ13" s="364"/>
      <c r="FR13" s="364"/>
      <c r="FS13" s="364"/>
      <c r="FT13" s="364"/>
      <c r="FU13" s="364"/>
      <c r="FV13" s="364"/>
      <c r="FW13" s="364"/>
      <c r="FX13" s="364"/>
      <c r="FY13" s="364"/>
      <c r="FZ13" s="364"/>
      <c r="GA13" s="364"/>
      <c r="GB13" s="364"/>
      <c r="GC13" s="364"/>
      <c r="GD13" s="364"/>
      <c r="GE13" s="364"/>
      <c r="GF13" s="364"/>
      <c r="GG13" s="364"/>
      <c r="GH13" s="364"/>
      <c r="GI13" s="364"/>
      <c r="GJ13" s="364"/>
      <c r="GK13" s="364"/>
      <c r="GL13" s="364"/>
      <c r="GM13" s="364"/>
      <c r="GN13" s="364"/>
      <c r="GO13" s="364"/>
      <c r="GP13" s="364"/>
      <c r="GQ13" s="364"/>
      <c r="GR13" s="364"/>
      <c r="GS13" s="364"/>
      <c r="GT13" s="364"/>
      <c r="GU13" s="364"/>
      <c r="GV13" s="364"/>
      <c r="GW13" s="364"/>
      <c r="GX13" s="364"/>
      <c r="GY13" s="364"/>
      <c r="GZ13" s="364"/>
      <c r="HA13" s="364"/>
      <c r="HB13" s="364"/>
      <c r="HC13" s="364"/>
      <c r="HD13" s="364"/>
      <c r="HE13" s="364"/>
      <c r="HF13" s="364"/>
      <c r="HG13" s="364"/>
      <c r="HH13" s="364"/>
      <c r="HI13" s="364"/>
      <c r="HJ13" s="364"/>
      <c r="HK13" s="364"/>
      <c r="HL13" s="364"/>
      <c r="HM13" s="364"/>
      <c r="HN13" s="364"/>
      <c r="HO13" s="364"/>
      <c r="HP13" s="364"/>
      <c r="HQ13" s="364"/>
      <c r="HR13" s="364"/>
      <c r="HS13" s="364"/>
      <c r="HT13" s="364"/>
      <c r="HU13" s="364"/>
      <c r="HV13" s="364"/>
      <c r="HW13" s="364"/>
      <c r="HX13" s="364"/>
      <c r="HY13" s="364"/>
      <c r="HZ13" s="364"/>
      <c r="IA13" s="364"/>
      <c r="IB13" s="364"/>
      <c r="IC13" s="364"/>
      <c r="ID13" s="364"/>
      <c r="IE13" s="364"/>
      <c r="IF13" s="364"/>
      <c r="IG13" s="364"/>
      <c r="IH13" s="364"/>
      <c r="II13" s="364"/>
      <c r="IJ13" s="364"/>
      <c r="IK13" s="364"/>
      <c r="IL13" s="364"/>
      <c r="IM13" s="364"/>
      <c r="IN13" s="364"/>
      <c r="IO13" s="364"/>
      <c r="IP13" s="364"/>
      <c r="IQ13" s="364"/>
      <c r="IR13" s="364"/>
      <c r="IS13" s="364"/>
      <c r="IT13" s="364"/>
      <c r="IU13" s="364"/>
      <c r="IV13" s="364"/>
    </row>
    <row r="14" spans="3:256" ht="18" customHeight="1">
      <c r="C14" s="539" t="s">
        <v>2027</v>
      </c>
      <c r="D14" s="539"/>
      <c r="E14" s="539"/>
      <c r="F14" s="539"/>
      <c r="G14" s="539"/>
      <c r="H14" s="539"/>
      <c r="I14" s="539"/>
      <c r="J14" s="539"/>
      <c r="K14" s="539"/>
      <c r="L14" s="539"/>
      <c r="M14" s="539"/>
      <c r="N14" s="539"/>
      <c r="O14" s="539"/>
      <c r="P14" s="267"/>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c r="DF14" s="364"/>
      <c r="DG14" s="364"/>
      <c r="DH14" s="364"/>
      <c r="DI14" s="364"/>
      <c r="DJ14" s="364"/>
      <c r="DK14" s="364"/>
      <c r="DL14" s="364"/>
      <c r="DM14" s="364"/>
      <c r="DN14" s="364"/>
      <c r="DO14" s="364"/>
      <c r="DP14" s="364"/>
      <c r="DQ14" s="364"/>
      <c r="DR14" s="364"/>
      <c r="DS14" s="364"/>
      <c r="DT14" s="364"/>
      <c r="DU14" s="364"/>
      <c r="DV14" s="364"/>
      <c r="DW14" s="364"/>
      <c r="DX14" s="364"/>
      <c r="DY14" s="364"/>
      <c r="DZ14" s="364"/>
      <c r="EA14" s="364"/>
      <c r="EB14" s="364"/>
      <c r="EC14" s="364"/>
      <c r="ED14" s="364"/>
      <c r="EE14" s="364"/>
      <c r="EF14" s="364"/>
      <c r="EG14" s="364"/>
      <c r="EH14" s="364"/>
      <c r="EI14" s="364"/>
      <c r="EJ14" s="364"/>
      <c r="EK14" s="364"/>
      <c r="EL14" s="364"/>
      <c r="EM14" s="364"/>
      <c r="EN14" s="364"/>
      <c r="EO14" s="364"/>
      <c r="EP14" s="364"/>
      <c r="EQ14" s="364"/>
      <c r="ER14" s="364"/>
      <c r="ES14" s="364"/>
      <c r="ET14" s="364"/>
      <c r="EU14" s="364"/>
      <c r="EV14" s="364"/>
      <c r="EW14" s="364"/>
      <c r="EX14" s="364"/>
      <c r="EY14" s="364"/>
      <c r="EZ14" s="364"/>
      <c r="FA14" s="364"/>
      <c r="FB14" s="364"/>
      <c r="FC14" s="364"/>
      <c r="FD14" s="364"/>
      <c r="FE14" s="364"/>
      <c r="FF14" s="364"/>
      <c r="FG14" s="364"/>
      <c r="FH14" s="364"/>
      <c r="FI14" s="364"/>
      <c r="FJ14" s="364"/>
      <c r="FK14" s="364"/>
      <c r="FL14" s="364"/>
      <c r="FM14" s="364"/>
      <c r="FN14" s="364"/>
      <c r="FO14" s="364"/>
      <c r="FP14" s="364"/>
      <c r="FQ14" s="364"/>
      <c r="FR14" s="364"/>
      <c r="FS14" s="364"/>
      <c r="FT14" s="364"/>
      <c r="FU14" s="364"/>
      <c r="FV14" s="364"/>
      <c r="FW14" s="364"/>
      <c r="FX14" s="364"/>
      <c r="FY14" s="364"/>
      <c r="FZ14" s="364"/>
      <c r="GA14" s="364"/>
      <c r="GB14" s="364"/>
      <c r="GC14" s="364"/>
      <c r="GD14" s="364"/>
      <c r="GE14" s="364"/>
      <c r="GF14" s="364"/>
      <c r="GG14" s="364"/>
      <c r="GH14" s="364"/>
      <c r="GI14" s="364"/>
      <c r="GJ14" s="364"/>
      <c r="GK14" s="364"/>
      <c r="GL14" s="364"/>
      <c r="GM14" s="364"/>
      <c r="GN14" s="364"/>
      <c r="GO14" s="364"/>
      <c r="GP14" s="364"/>
      <c r="GQ14" s="364"/>
      <c r="GR14" s="364"/>
      <c r="GS14" s="364"/>
      <c r="GT14" s="364"/>
      <c r="GU14" s="364"/>
      <c r="GV14" s="364"/>
      <c r="GW14" s="364"/>
      <c r="GX14" s="364"/>
      <c r="GY14" s="364"/>
      <c r="GZ14" s="364"/>
      <c r="HA14" s="364"/>
      <c r="HB14" s="364"/>
      <c r="HC14" s="364"/>
      <c r="HD14" s="364"/>
      <c r="HE14" s="364"/>
      <c r="HF14" s="364"/>
      <c r="HG14" s="364"/>
      <c r="HH14" s="364"/>
      <c r="HI14" s="364"/>
      <c r="HJ14" s="364"/>
      <c r="HK14" s="364"/>
      <c r="HL14" s="364"/>
      <c r="HM14" s="364"/>
      <c r="HN14" s="364"/>
      <c r="HO14" s="364"/>
      <c r="HP14" s="364"/>
      <c r="HQ14" s="364"/>
      <c r="HR14" s="364"/>
      <c r="HS14" s="364"/>
      <c r="HT14" s="364"/>
      <c r="HU14" s="364"/>
      <c r="HV14" s="364"/>
      <c r="HW14" s="364"/>
      <c r="HX14" s="364"/>
      <c r="HY14" s="364"/>
      <c r="HZ14" s="364"/>
      <c r="IA14" s="364"/>
      <c r="IB14" s="364"/>
      <c r="IC14" s="364"/>
      <c r="ID14" s="364"/>
      <c r="IE14" s="364"/>
      <c r="IF14" s="364"/>
      <c r="IG14" s="364"/>
      <c r="IH14" s="364"/>
      <c r="II14" s="364"/>
      <c r="IJ14" s="364"/>
      <c r="IK14" s="364"/>
      <c r="IL14" s="364"/>
      <c r="IM14" s="364"/>
      <c r="IN14" s="364"/>
      <c r="IO14" s="364"/>
      <c r="IP14" s="364"/>
      <c r="IQ14" s="364"/>
      <c r="IR14" s="364"/>
      <c r="IS14" s="364"/>
      <c r="IT14" s="364"/>
      <c r="IU14" s="364"/>
      <c r="IV14" s="364"/>
    </row>
    <row r="15" spans="3:256" ht="12" customHeight="1">
      <c r="C15" s="443"/>
      <c r="D15" s="443"/>
      <c r="E15" s="443"/>
      <c r="F15" s="443"/>
      <c r="G15" s="443"/>
      <c r="H15" s="443"/>
      <c r="I15" s="443"/>
      <c r="J15" s="443"/>
      <c r="K15" s="443"/>
      <c r="L15" s="443"/>
      <c r="M15" s="443"/>
      <c r="N15" s="443"/>
      <c r="O15" s="443"/>
      <c r="P15" s="267"/>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c r="DF15" s="364"/>
      <c r="DG15" s="364"/>
      <c r="DH15" s="364"/>
      <c r="DI15" s="364"/>
      <c r="DJ15" s="364"/>
      <c r="DK15" s="364"/>
      <c r="DL15" s="364"/>
      <c r="DM15" s="364"/>
      <c r="DN15" s="364"/>
      <c r="DO15" s="364"/>
      <c r="DP15" s="364"/>
      <c r="DQ15" s="364"/>
      <c r="DR15" s="364"/>
      <c r="DS15" s="364"/>
      <c r="DT15" s="364"/>
      <c r="DU15" s="364"/>
      <c r="DV15" s="364"/>
      <c r="DW15" s="364"/>
      <c r="DX15" s="364"/>
      <c r="DY15" s="364"/>
      <c r="DZ15" s="364"/>
      <c r="EA15" s="364"/>
      <c r="EB15" s="364"/>
      <c r="EC15" s="364"/>
      <c r="ED15" s="364"/>
      <c r="EE15" s="364"/>
      <c r="EF15" s="364"/>
      <c r="EG15" s="364"/>
      <c r="EH15" s="364"/>
      <c r="EI15" s="364"/>
      <c r="EJ15" s="364"/>
      <c r="EK15" s="364"/>
      <c r="EL15" s="364"/>
      <c r="EM15" s="364"/>
      <c r="EN15" s="364"/>
      <c r="EO15" s="364"/>
      <c r="EP15" s="364"/>
      <c r="EQ15" s="364"/>
      <c r="ER15" s="364"/>
      <c r="ES15" s="364"/>
      <c r="ET15" s="364"/>
      <c r="EU15" s="364"/>
      <c r="EV15" s="364"/>
      <c r="EW15" s="364"/>
      <c r="EX15" s="364"/>
      <c r="EY15" s="364"/>
      <c r="EZ15" s="364"/>
      <c r="FA15" s="364"/>
      <c r="FB15" s="364"/>
      <c r="FC15" s="364"/>
      <c r="FD15" s="364"/>
      <c r="FE15" s="364"/>
      <c r="FF15" s="364"/>
      <c r="FG15" s="364"/>
      <c r="FH15" s="364"/>
      <c r="FI15" s="364"/>
      <c r="FJ15" s="364"/>
      <c r="FK15" s="364"/>
      <c r="FL15" s="364"/>
      <c r="FM15" s="364"/>
      <c r="FN15" s="364"/>
      <c r="FO15" s="364"/>
      <c r="FP15" s="364"/>
      <c r="FQ15" s="364"/>
      <c r="FR15" s="364"/>
      <c r="FS15" s="364"/>
      <c r="FT15" s="364"/>
      <c r="FU15" s="364"/>
      <c r="FV15" s="364"/>
      <c r="FW15" s="364"/>
      <c r="FX15" s="364"/>
      <c r="FY15" s="364"/>
      <c r="FZ15" s="364"/>
      <c r="GA15" s="364"/>
      <c r="GB15" s="364"/>
      <c r="GC15" s="364"/>
      <c r="GD15" s="364"/>
      <c r="GE15" s="364"/>
      <c r="GF15" s="364"/>
      <c r="GG15" s="364"/>
      <c r="GH15" s="364"/>
      <c r="GI15" s="364"/>
      <c r="GJ15" s="364"/>
      <c r="GK15" s="364"/>
      <c r="GL15" s="364"/>
      <c r="GM15" s="364"/>
      <c r="GN15" s="364"/>
      <c r="GO15" s="364"/>
      <c r="GP15" s="364"/>
      <c r="GQ15" s="364"/>
      <c r="GR15" s="364"/>
      <c r="GS15" s="364"/>
      <c r="GT15" s="364"/>
      <c r="GU15" s="364"/>
      <c r="GV15" s="364"/>
      <c r="GW15" s="364"/>
      <c r="GX15" s="364"/>
      <c r="GY15" s="364"/>
      <c r="GZ15" s="364"/>
      <c r="HA15" s="364"/>
      <c r="HB15" s="364"/>
      <c r="HC15" s="364"/>
      <c r="HD15" s="364"/>
      <c r="HE15" s="364"/>
      <c r="HF15" s="364"/>
      <c r="HG15" s="364"/>
      <c r="HH15" s="364"/>
      <c r="HI15" s="364"/>
      <c r="HJ15" s="364"/>
      <c r="HK15" s="364"/>
      <c r="HL15" s="364"/>
      <c r="HM15" s="364"/>
      <c r="HN15" s="364"/>
      <c r="HO15" s="364"/>
      <c r="HP15" s="364"/>
      <c r="HQ15" s="364"/>
      <c r="HR15" s="364"/>
      <c r="HS15" s="364"/>
      <c r="HT15" s="364"/>
      <c r="HU15" s="364"/>
      <c r="HV15" s="364"/>
      <c r="HW15" s="364"/>
      <c r="HX15" s="364"/>
      <c r="HY15" s="364"/>
      <c r="HZ15" s="364"/>
      <c r="IA15" s="364"/>
      <c r="IB15" s="364"/>
      <c r="IC15" s="364"/>
      <c r="ID15" s="364"/>
      <c r="IE15" s="364"/>
      <c r="IF15" s="364"/>
      <c r="IG15" s="364"/>
      <c r="IH15" s="364"/>
      <c r="II15" s="364"/>
      <c r="IJ15" s="364"/>
      <c r="IK15" s="364"/>
      <c r="IL15" s="364"/>
      <c r="IM15" s="364"/>
      <c r="IN15" s="364"/>
      <c r="IO15" s="364"/>
      <c r="IP15" s="364"/>
      <c r="IQ15" s="364"/>
      <c r="IR15" s="364"/>
      <c r="IS15" s="364"/>
      <c r="IT15" s="364"/>
      <c r="IU15" s="364"/>
      <c r="IV15" s="364"/>
    </row>
    <row r="16" spans="3:256" ht="54.75" customHeight="1">
      <c r="C16" s="535" t="s">
        <v>2028</v>
      </c>
      <c r="D16" s="535"/>
      <c r="E16" s="535"/>
      <c r="F16" s="535"/>
      <c r="G16" s="535"/>
      <c r="H16" s="535"/>
      <c r="I16" s="535"/>
      <c r="J16" s="535"/>
      <c r="K16" s="535"/>
      <c r="L16" s="535"/>
      <c r="M16" s="535"/>
      <c r="N16" s="535"/>
      <c r="O16" s="535"/>
      <c r="P16" s="267"/>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c r="DF16" s="364"/>
      <c r="DG16" s="364"/>
      <c r="DH16" s="364"/>
      <c r="DI16" s="364"/>
      <c r="DJ16" s="364"/>
      <c r="DK16" s="364"/>
      <c r="DL16" s="364"/>
      <c r="DM16" s="364"/>
      <c r="DN16" s="364"/>
      <c r="DO16" s="364"/>
      <c r="DP16" s="364"/>
      <c r="DQ16" s="364"/>
      <c r="DR16" s="364"/>
      <c r="DS16" s="364"/>
      <c r="DT16" s="364"/>
      <c r="DU16" s="364"/>
      <c r="DV16" s="364"/>
      <c r="DW16" s="364"/>
      <c r="DX16" s="364"/>
      <c r="DY16" s="364"/>
      <c r="DZ16" s="364"/>
      <c r="EA16" s="364"/>
      <c r="EB16" s="364"/>
      <c r="EC16" s="364"/>
      <c r="ED16" s="364"/>
      <c r="EE16" s="364"/>
      <c r="EF16" s="364"/>
      <c r="EG16" s="364"/>
      <c r="EH16" s="364"/>
      <c r="EI16" s="364"/>
      <c r="EJ16" s="364"/>
      <c r="EK16" s="364"/>
      <c r="EL16" s="364"/>
      <c r="EM16" s="364"/>
      <c r="EN16" s="364"/>
      <c r="EO16" s="364"/>
      <c r="EP16" s="364"/>
      <c r="EQ16" s="364"/>
      <c r="ER16" s="364"/>
      <c r="ES16" s="364"/>
      <c r="ET16" s="364"/>
      <c r="EU16" s="364"/>
      <c r="EV16" s="364"/>
      <c r="EW16" s="364"/>
      <c r="EX16" s="364"/>
      <c r="EY16" s="364"/>
      <c r="EZ16" s="364"/>
      <c r="FA16" s="364"/>
      <c r="FB16" s="364"/>
      <c r="FC16" s="364"/>
      <c r="FD16" s="364"/>
      <c r="FE16" s="364"/>
      <c r="FF16" s="364"/>
      <c r="FG16" s="364"/>
      <c r="FH16" s="364"/>
      <c r="FI16" s="364"/>
      <c r="FJ16" s="364"/>
      <c r="FK16" s="364"/>
      <c r="FL16" s="364"/>
      <c r="FM16" s="364"/>
      <c r="FN16" s="364"/>
      <c r="FO16" s="364"/>
      <c r="FP16" s="364"/>
      <c r="FQ16" s="364"/>
      <c r="FR16" s="364"/>
      <c r="FS16" s="364"/>
      <c r="FT16" s="364"/>
      <c r="FU16" s="364"/>
      <c r="FV16" s="364"/>
      <c r="FW16" s="364"/>
      <c r="FX16" s="364"/>
      <c r="FY16" s="364"/>
      <c r="FZ16" s="364"/>
      <c r="GA16" s="364"/>
      <c r="GB16" s="364"/>
      <c r="GC16" s="364"/>
      <c r="GD16" s="364"/>
      <c r="GE16" s="364"/>
      <c r="GF16" s="364"/>
      <c r="GG16" s="364"/>
      <c r="GH16" s="364"/>
      <c r="GI16" s="364"/>
      <c r="GJ16" s="364"/>
      <c r="GK16" s="364"/>
      <c r="GL16" s="364"/>
      <c r="GM16" s="364"/>
      <c r="GN16" s="364"/>
      <c r="GO16" s="364"/>
      <c r="GP16" s="364"/>
      <c r="GQ16" s="364"/>
      <c r="GR16" s="364"/>
      <c r="GS16" s="364"/>
      <c r="GT16" s="364"/>
      <c r="GU16" s="364"/>
      <c r="GV16" s="364"/>
      <c r="GW16" s="364"/>
      <c r="GX16" s="364"/>
      <c r="GY16" s="364"/>
      <c r="GZ16" s="364"/>
      <c r="HA16" s="364"/>
      <c r="HB16" s="364"/>
      <c r="HC16" s="364"/>
      <c r="HD16" s="364"/>
      <c r="HE16" s="364"/>
      <c r="HF16" s="364"/>
      <c r="HG16" s="364"/>
      <c r="HH16" s="364"/>
      <c r="HI16" s="364"/>
      <c r="HJ16" s="364"/>
      <c r="HK16" s="364"/>
      <c r="HL16" s="364"/>
      <c r="HM16" s="364"/>
      <c r="HN16" s="364"/>
      <c r="HO16" s="364"/>
      <c r="HP16" s="364"/>
      <c r="HQ16" s="364"/>
      <c r="HR16" s="364"/>
      <c r="HS16" s="364"/>
      <c r="HT16" s="364"/>
      <c r="HU16" s="364"/>
      <c r="HV16" s="364"/>
      <c r="HW16" s="364"/>
      <c r="HX16" s="364"/>
      <c r="HY16" s="364"/>
      <c r="HZ16" s="364"/>
      <c r="IA16" s="364"/>
      <c r="IB16" s="364"/>
      <c r="IC16" s="364"/>
      <c r="ID16" s="364"/>
      <c r="IE16" s="364"/>
      <c r="IF16" s="364"/>
      <c r="IG16" s="364"/>
      <c r="IH16" s="364"/>
      <c r="II16" s="364"/>
      <c r="IJ16" s="364"/>
      <c r="IK16" s="364"/>
      <c r="IL16" s="364"/>
      <c r="IM16" s="364"/>
      <c r="IN16" s="364"/>
      <c r="IO16" s="364"/>
      <c r="IP16" s="364"/>
      <c r="IQ16" s="364"/>
      <c r="IR16" s="364"/>
      <c r="IS16" s="364"/>
      <c r="IT16" s="364"/>
      <c r="IU16" s="364"/>
      <c r="IV16" s="364"/>
    </row>
    <row r="17" spans="3:256" ht="12" customHeight="1">
      <c r="C17" s="444"/>
      <c r="D17" s="444"/>
      <c r="E17" s="444"/>
      <c r="F17" s="444"/>
      <c r="G17" s="444"/>
      <c r="H17" s="444"/>
      <c r="I17" s="444"/>
      <c r="J17" s="444"/>
      <c r="K17" s="444"/>
      <c r="L17" s="444"/>
      <c r="M17" s="444"/>
      <c r="N17" s="444"/>
      <c r="O17" s="445"/>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c r="DF17" s="364"/>
      <c r="DG17" s="364"/>
      <c r="DH17" s="364"/>
      <c r="DI17" s="364"/>
      <c r="DJ17" s="364"/>
      <c r="DK17" s="364"/>
      <c r="DL17" s="364"/>
      <c r="DM17" s="364"/>
      <c r="DN17" s="364"/>
      <c r="DO17" s="364"/>
      <c r="DP17" s="364"/>
      <c r="DQ17" s="364"/>
      <c r="DR17" s="364"/>
      <c r="DS17" s="364"/>
      <c r="DT17" s="364"/>
      <c r="DU17" s="364"/>
      <c r="DV17" s="364"/>
      <c r="DW17" s="364"/>
      <c r="DX17" s="364"/>
      <c r="DY17" s="364"/>
      <c r="DZ17" s="364"/>
      <c r="EA17" s="364"/>
      <c r="EB17" s="364"/>
      <c r="EC17" s="364"/>
      <c r="ED17" s="364"/>
      <c r="EE17" s="364"/>
      <c r="EF17" s="364"/>
      <c r="EG17" s="364"/>
      <c r="EH17" s="364"/>
      <c r="EI17" s="364"/>
      <c r="EJ17" s="364"/>
      <c r="EK17" s="364"/>
      <c r="EL17" s="364"/>
      <c r="EM17" s="364"/>
      <c r="EN17" s="364"/>
      <c r="EO17" s="364"/>
      <c r="EP17" s="364"/>
      <c r="EQ17" s="364"/>
      <c r="ER17" s="364"/>
      <c r="ES17" s="364"/>
      <c r="ET17" s="364"/>
      <c r="EU17" s="364"/>
      <c r="EV17" s="364"/>
      <c r="EW17" s="364"/>
      <c r="EX17" s="364"/>
      <c r="EY17" s="364"/>
      <c r="EZ17" s="364"/>
      <c r="FA17" s="364"/>
      <c r="FB17" s="364"/>
      <c r="FC17" s="364"/>
      <c r="FD17" s="364"/>
      <c r="FE17" s="364"/>
      <c r="FF17" s="364"/>
      <c r="FG17" s="364"/>
      <c r="FH17" s="364"/>
      <c r="FI17" s="364"/>
      <c r="FJ17" s="364"/>
      <c r="FK17" s="364"/>
      <c r="FL17" s="364"/>
      <c r="FM17" s="364"/>
      <c r="FN17" s="364"/>
      <c r="FO17" s="364"/>
      <c r="FP17" s="364"/>
      <c r="FQ17" s="364"/>
      <c r="FR17" s="364"/>
      <c r="FS17" s="364"/>
      <c r="FT17" s="364"/>
      <c r="FU17" s="364"/>
      <c r="FV17" s="364"/>
      <c r="FW17" s="364"/>
      <c r="FX17" s="364"/>
      <c r="FY17" s="364"/>
      <c r="FZ17" s="364"/>
      <c r="GA17" s="364"/>
      <c r="GB17" s="364"/>
      <c r="GC17" s="364"/>
      <c r="GD17" s="364"/>
      <c r="GE17" s="364"/>
      <c r="GF17" s="364"/>
      <c r="GG17" s="364"/>
      <c r="GH17" s="364"/>
      <c r="GI17" s="364"/>
      <c r="GJ17" s="364"/>
      <c r="GK17" s="364"/>
      <c r="GL17" s="364"/>
      <c r="GM17" s="364"/>
      <c r="GN17" s="364"/>
      <c r="GO17" s="364"/>
      <c r="GP17" s="364"/>
      <c r="GQ17" s="364"/>
      <c r="GR17" s="364"/>
      <c r="GS17" s="364"/>
      <c r="GT17" s="364"/>
      <c r="GU17" s="364"/>
      <c r="GV17" s="364"/>
      <c r="GW17" s="364"/>
      <c r="GX17" s="364"/>
      <c r="GY17" s="364"/>
      <c r="GZ17" s="364"/>
      <c r="HA17" s="364"/>
      <c r="HB17" s="364"/>
      <c r="HC17" s="364"/>
      <c r="HD17" s="364"/>
      <c r="HE17" s="364"/>
      <c r="HF17" s="364"/>
      <c r="HG17" s="364"/>
      <c r="HH17" s="364"/>
      <c r="HI17" s="364"/>
      <c r="HJ17" s="364"/>
      <c r="HK17" s="364"/>
      <c r="HL17" s="364"/>
      <c r="HM17" s="364"/>
      <c r="HN17" s="364"/>
      <c r="HO17" s="364"/>
      <c r="HP17" s="364"/>
      <c r="HQ17" s="364"/>
      <c r="HR17" s="364"/>
      <c r="HS17" s="364"/>
      <c r="HT17" s="364"/>
      <c r="HU17" s="364"/>
      <c r="HV17" s="364"/>
      <c r="HW17" s="364"/>
      <c r="HX17" s="364"/>
      <c r="HY17" s="364"/>
      <c r="HZ17" s="364"/>
      <c r="IA17" s="364"/>
      <c r="IB17" s="364"/>
      <c r="IC17" s="364"/>
      <c r="ID17" s="364"/>
      <c r="IE17" s="364"/>
      <c r="IF17" s="364"/>
      <c r="IG17" s="364"/>
      <c r="IH17" s="364"/>
      <c r="II17" s="364"/>
      <c r="IJ17" s="364"/>
      <c r="IK17" s="364"/>
      <c r="IL17" s="364"/>
      <c r="IM17" s="364"/>
      <c r="IN17" s="364"/>
      <c r="IO17" s="364"/>
      <c r="IP17" s="364"/>
      <c r="IQ17" s="364"/>
      <c r="IR17" s="364"/>
      <c r="IS17" s="364"/>
      <c r="IT17" s="364"/>
      <c r="IU17" s="364"/>
      <c r="IV17" s="364"/>
    </row>
    <row r="18" spans="3:256" ht="51" customHeight="1">
      <c r="C18" s="540" t="s">
        <v>2029</v>
      </c>
      <c r="D18" s="540"/>
      <c r="E18" s="540"/>
      <c r="F18" s="540"/>
      <c r="G18" s="540"/>
      <c r="H18" s="540"/>
      <c r="I18" s="540"/>
      <c r="J18" s="540"/>
      <c r="K18" s="540"/>
      <c r="L18" s="540"/>
      <c r="M18" s="540"/>
      <c r="N18" s="540"/>
      <c r="O18" s="540"/>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c r="DF18" s="364"/>
      <c r="DG18" s="364"/>
      <c r="DH18" s="364"/>
      <c r="DI18" s="364"/>
      <c r="DJ18" s="364"/>
      <c r="DK18" s="364"/>
      <c r="DL18" s="364"/>
      <c r="DM18" s="364"/>
      <c r="DN18" s="364"/>
      <c r="DO18" s="364"/>
      <c r="DP18" s="364"/>
      <c r="DQ18" s="364"/>
      <c r="DR18" s="364"/>
      <c r="DS18" s="364"/>
      <c r="DT18" s="364"/>
      <c r="DU18" s="364"/>
      <c r="DV18" s="364"/>
      <c r="DW18" s="364"/>
      <c r="DX18" s="364"/>
      <c r="DY18" s="364"/>
      <c r="DZ18" s="364"/>
      <c r="EA18" s="364"/>
      <c r="EB18" s="364"/>
      <c r="EC18" s="364"/>
      <c r="ED18" s="364"/>
      <c r="EE18" s="364"/>
      <c r="EF18" s="364"/>
      <c r="EG18" s="364"/>
      <c r="EH18" s="364"/>
      <c r="EI18" s="364"/>
      <c r="EJ18" s="364"/>
      <c r="EK18" s="364"/>
      <c r="EL18" s="364"/>
      <c r="EM18" s="364"/>
      <c r="EN18" s="364"/>
      <c r="EO18" s="364"/>
      <c r="EP18" s="364"/>
      <c r="EQ18" s="364"/>
      <c r="ER18" s="364"/>
      <c r="ES18" s="364"/>
      <c r="ET18" s="364"/>
      <c r="EU18" s="364"/>
      <c r="EV18" s="364"/>
      <c r="EW18" s="364"/>
      <c r="EX18" s="364"/>
      <c r="EY18" s="364"/>
      <c r="EZ18" s="364"/>
      <c r="FA18" s="364"/>
      <c r="FB18" s="364"/>
      <c r="FC18" s="364"/>
      <c r="FD18" s="364"/>
      <c r="FE18" s="364"/>
      <c r="FF18" s="364"/>
      <c r="FG18" s="364"/>
      <c r="FH18" s="364"/>
      <c r="FI18" s="364"/>
      <c r="FJ18" s="364"/>
      <c r="FK18" s="364"/>
      <c r="FL18" s="364"/>
      <c r="FM18" s="364"/>
      <c r="FN18" s="364"/>
      <c r="FO18" s="364"/>
      <c r="FP18" s="364"/>
      <c r="FQ18" s="364"/>
      <c r="FR18" s="364"/>
      <c r="FS18" s="364"/>
      <c r="FT18" s="364"/>
      <c r="FU18" s="364"/>
      <c r="FV18" s="364"/>
      <c r="FW18" s="364"/>
      <c r="FX18" s="364"/>
      <c r="FY18" s="364"/>
      <c r="FZ18" s="364"/>
      <c r="GA18" s="364"/>
      <c r="GB18" s="364"/>
      <c r="GC18" s="364"/>
      <c r="GD18" s="364"/>
      <c r="GE18" s="364"/>
      <c r="GF18" s="364"/>
      <c r="GG18" s="364"/>
      <c r="GH18" s="364"/>
      <c r="GI18" s="364"/>
      <c r="GJ18" s="364"/>
      <c r="GK18" s="364"/>
      <c r="GL18" s="364"/>
      <c r="GM18" s="364"/>
      <c r="GN18" s="364"/>
      <c r="GO18" s="364"/>
      <c r="GP18" s="364"/>
      <c r="GQ18" s="364"/>
      <c r="GR18" s="364"/>
      <c r="GS18" s="364"/>
      <c r="GT18" s="364"/>
      <c r="GU18" s="364"/>
      <c r="GV18" s="364"/>
      <c r="GW18" s="364"/>
      <c r="GX18" s="364"/>
      <c r="GY18" s="364"/>
      <c r="GZ18" s="364"/>
      <c r="HA18" s="364"/>
      <c r="HB18" s="364"/>
      <c r="HC18" s="364"/>
      <c r="HD18" s="364"/>
      <c r="HE18" s="364"/>
      <c r="HF18" s="364"/>
      <c r="HG18" s="364"/>
      <c r="HH18" s="364"/>
      <c r="HI18" s="364"/>
      <c r="HJ18" s="364"/>
      <c r="HK18" s="364"/>
      <c r="HL18" s="364"/>
      <c r="HM18" s="364"/>
      <c r="HN18" s="364"/>
      <c r="HO18" s="364"/>
      <c r="HP18" s="364"/>
      <c r="HQ18" s="364"/>
      <c r="HR18" s="364"/>
      <c r="HS18" s="364"/>
      <c r="HT18" s="364"/>
      <c r="HU18" s="364"/>
      <c r="HV18" s="364"/>
      <c r="HW18" s="364"/>
      <c r="HX18" s="364"/>
      <c r="HY18" s="364"/>
      <c r="HZ18" s="364"/>
      <c r="IA18" s="364"/>
      <c r="IB18" s="364"/>
      <c r="IC18" s="364"/>
      <c r="ID18" s="364"/>
      <c r="IE18" s="364"/>
      <c r="IF18" s="364"/>
      <c r="IG18" s="364"/>
      <c r="IH18" s="364"/>
      <c r="II18" s="364"/>
      <c r="IJ18" s="364"/>
      <c r="IK18" s="364"/>
      <c r="IL18" s="364"/>
      <c r="IM18" s="364"/>
      <c r="IN18" s="364"/>
      <c r="IO18" s="364"/>
      <c r="IP18" s="364"/>
      <c r="IQ18" s="364"/>
      <c r="IR18" s="364"/>
      <c r="IS18" s="364"/>
      <c r="IT18" s="364"/>
      <c r="IU18" s="364"/>
      <c r="IV18" s="364"/>
    </row>
    <row r="19" spans="3:256" ht="12" customHeight="1">
      <c r="C19" s="337"/>
      <c r="D19" s="337"/>
      <c r="E19" s="337"/>
      <c r="F19" s="337"/>
      <c r="G19" s="337"/>
      <c r="H19" s="337"/>
      <c r="I19" s="337"/>
      <c r="J19" s="337"/>
      <c r="K19" s="337"/>
      <c r="L19" s="337"/>
      <c r="M19" s="337"/>
      <c r="N19" s="338"/>
      <c r="O19" s="338"/>
      <c r="R19" s="364"/>
      <c r="S19" s="364"/>
      <c r="T19" s="364"/>
      <c r="U19" s="364"/>
      <c r="V19" s="364"/>
      <c r="W19" s="364"/>
      <c r="X19" s="364"/>
      <c r="Y19" s="364"/>
      <c r="Z19" s="364"/>
      <c r="AA19" s="364"/>
      <c r="AB19" s="364"/>
      <c r="AC19" s="364"/>
      <c r="AD19" s="364"/>
      <c r="AE19" s="364"/>
      <c r="AF19" s="364"/>
      <c r="AG19" s="364"/>
      <c r="AH19" s="364"/>
      <c r="AI19" s="364"/>
      <c r="AJ19" s="364"/>
      <c r="AK19" s="364"/>
      <c r="AL19" s="364"/>
      <c r="AM19" s="364"/>
      <c r="AN19" s="364"/>
      <c r="AO19" s="364"/>
      <c r="AP19" s="364"/>
      <c r="AQ19" s="364"/>
      <c r="AR19" s="364"/>
      <c r="AS19" s="364"/>
      <c r="AT19" s="364"/>
      <c r="AU19" s="364"/>
      <c r="AV19" s="364"/>
      <c r="AW19" s="364"/>
      <c r="AX19" s="364"/>
      <c r="AY19" s="364"/>
      <c r="AZ19" s="364"/>
      <c r="BA19" s="364"/>
      <c r="BB19" s="364"/>
      <c r="BC19" s="364"/>
      <c r="BD19" s="364"/>
      <c r="BE19" s="364"/>
      <c r="BF19" s="364"/>
      <c r="BG19" s="364"/>
      <c r="BH19" s="364"/>
      <c r="BI19" s="364"/>
      <c r="BJ19" s="364"/>
      <c r="BK19" s="364"/>
      <c r="BL19" s="364"/>
      <c r="BM19" s="364"/>
      <c r="BN19" s="364"/>
      <c r="BO19" s="364"/>
      <c r="BP19" s="364"/>
      <c r="BQ19" s="364"/>
      <c r="BR19" s="364"/>
      <c r="BS19" s="364"/>
      <c r="BT19" s="364"/>
      <c r="BU19" s="364"/>
      <c r="BV19" s="364"/>
      <c r="BW19" s="364"/>
      <c r="BX19" s="364"/>
      <c r="BY19" s="364"/>
      <c r="BZ19" s="364"/>
      <c r="CA19" s="364"/>
      <c r="CB19" s="364"/>
      <c r="CC19" s="364"/>
      <c r="CD19" s="364"/>
      <c r="CE19" s="364"/>
      <c r="CF19" s="364"/>
      <c r="CG19" s="364"/>
      <c r="CH19" s="364"/>
      <c r="CI19" s="364"/>
      <c r="CJ19" s="364"/>
      <c r="CK19" s="364"/>
      <c r="CL19" s="364"/>
      <c r="CM19" s="364"/>
      <c r="CN19" s="364"/>
      <c r="CO19" s="364"/>
      <c r="CP19" s="364"/>
      <c r="CQ19" s="364"/>
      <c r="CR19" s="364"/>
      <c r="CS19" s="364"/>
      <c r="CT19" s="364"/>
      <c r="CU19" s="364"/>
      <c r="CV19" s="364"/>
      <c r="CW19" s="364"/>
      <c r="CX19" s="364"/>
      <c r="CY19" s="364"/>
      <c r="CZ19" s="364"/>
      <c r="DA19" s="364"/>
      <c r="DB19" s="364"/>
      <c r="DC19" s="364"/>
      <c r="DD19" s="364"/>
      <c r="DE19" s="364"/>
      <c r="DF19" s="364"/>
      <c r="DG19" s="364"/>
      <c r="DH19" s="364"/>
      <c r="DI19" s="364"/>
      <c r="DJ19" s="364"/>
      <c r="DK19" s="364"/>
      <c r="DL19" s="364"/>
      <c r="DM19" s="364"/>
      <c r="DN19" s="364"/>
      <c r="DO19" s="364"/>
      <c r="DP19" s="364"/>
      <c r="DQ19" s="364"/>
      <c r="DR19" s="364"/>
      <c r="DS19" s="364"/>
      <c r="DT19" s="364"/>
      <c r="DU19" s="364"/>
      <c r="DV19" s="364"/>
      <c r="DW19" s="364"/>
      <c r="DX19" s="364"/>
      <c r="DY19" s="364"/>
      <c r="DZ19" s="364"/>
      <c r="EA19" s="364"/>
      <c r="EB19" s="364"/>
      <c r="EC19" s="364"/>
      <c r="ED19" s="364"/>
      <c r="EE19" s="364"/>
      <c r="EF19" s="364"/>
      <c r="EG19" s="364"/>
      <c r="EH19" s="364"/>
      <c r="EI19" s="364"/>
      <c r="EJ19" s="364"/>
      <c r="EK19" s="364"/>
      <c r="EL19" s="364"/>
      <c r="EM19" s="364"/>
      <c r="EN19" s="364"/>
      <c r="EO19" s="364"/>
      <c r="EP19" s="364"/>
      <c r="EQ19" s="364"/>
      <c r="ER19" s="364"/>
      <c r="ES19" s="364"/>
      <c r="ET19" s="364"/>
      <c r="EU19" s="364"/>
      <c r="EV19" s="364"/>
      <c r="EW19" s="364"/>
      <c r="EX19" s="364"/>
      <c r="EY19" s="364"/>
      <c r="EZ19" s="364"/>
      <c r="FA19" s="364"/>
      <c r="FB19" s="364"/>
      <c r="FC19" s="364"/>
      <c r="FD19" s="364"/>
      <c r="FE19" s="364"/>
      <c r="FF19" s="364"/>
      <c r="FG19" s="364"/>
      <c r="FH19" s="364"/>
      <c r="FI19" s="364"/>
      <c r="FJ19" s="364"/>
      <c r="FK19" s="364"/>
      <c r="FL19" s="364"/>
      <c r="FM19" s="364"/>
      <c r="FN19" s="364"/>
      <c r="FO19" s="364"/>
      <c r="FP19" s="364"/>
      <c r="FQ19" s="364"/>
      <c r="FR19" s="364"/>
      <c r="FS19" s="364"/>
      <c r="FT19" s="364"/>
      <c r="FU19" s="364"/>
      <c r="FV19" s="364"/>
      <c r="FW19" s="364"/>
      <c r="FX19" s="364"/>
      <c r="FY19" s="364"/>
      <c r="FZ19" s="364"/>
      <c r="GA19" s="364"/>
      <c r="GB19" s="364"/>
      <c r="GC19" s="364"/>
      <c r="GD19" s="364"/>
      <c r="GE19" s="364"/>
      <c r="GF19" s="364"/>
      <c r="GG19" s="364"/>
      <c r="GH19" s="364"/>
      <c r="GI19" s="364"/>
      <c r="GJ19" s="364"/>
      <c r="GK19" s="364"/>
      <c r="GL19" s="364"/>
      <c r="GM19" s="364"/>
      <c r="GN19" s="364"/>
      <c r="GO19" s="364"/>
      <c r="GP19" s="364"/>
      <c r="GQ19" s="364"/>
      <c r="GR19" s="364"/>
      <c r="GS19" s="364"/>
      <c r="GT19" s="364"/>
      <c r="GU19" s="364"/>
      <c r="GV19" s="364"/>
      <c r="GW19" s="364"/>
      <c r="GX19" s="364"/>
      <c r="GY19" s="364"/>
      <c r="GZ19" s="364"/>
      <c r="HA19" s="364"/>
      <c r="HB19" s="364"/>
      <c r="HC19" s="364"/>
      <c r="HD19" s="364"/>
      <c r="HE19" s="364"/>
      <c r="HF19" s="364"/>
      <c r="HG19" s="364"/>
      <c r="HH19" s="364"/>
      <c r="HI19" s="364"/>
      <c r="HJ19" s="364"/>
      <c r="HK19" s="364"/>
      <c r="HL19" s="364"/>
      <c r="HM19" s="364"/>
      <c r="HN19" s="364"/>
      <c r="HO19" s="364"/>
      <c r="HP19" s="364"/>
      <c r="HQ19" s="364"/>
      <c r="HR19" s="364"/>
      <c r="HS19" s="364"/>
      <c r="HT19" s="364"/>
      <c r="HU19" s="364"/>
      <c r="HV19" s="364"/>
      <c r="HW19" s="364"/>
      <c r="HX19" s="364"/>
      <c r="HY19" s="364"/>
      <c r="HZ19" s="364"/>
      <c r="IA19" s="364"/>
      <c r="IB19" s="364"/>
      <c r="IC19" s="364"/>
      <c r="ID19" s="364"/>
      <c r="IE19" s="364"/>
      <c r="IF19" s="364"/>
      <c r="IG19" s="364"/>
      <c r="IH19" s="364"/>
      <c r="II19" s="364"/>
      <c r="IJ19" s="364"/>
      <c r="IK19" s="364"/>
      <c r="IL19" s="364"/>
      <c r="IM19" s="364"/>
      <c r="IN19" s="364"/>
      <c r="IO19" s="364"/>
      <c r="IP19" s="364"/>
      <c r="IQ19" s="364"/>
      <c r="IR19" s="364"/>
      <c r="IS19" s="364"/>
      <c r="IT19" s="364"/>
      <c r="IU19" s="364"/>
      <c r="IV19" s="364"/>
    </row>
    <row r="20" spans="3:256" ht="31.5" customHeight="1">
      <c r="C20" s="541" t="s">
        <v>506</v>
      </c>
      <c r="D20" s="541"/>
      <c r="E20" s="541"/>
      <c r="F20" s="541"/>
      <c r="G20" s="541"/>
      <c r="H20" s="541"/>
      <c r="I20" s="337"/>
      <c r="J20" s="337"/>
      <c r="K20" s="337"/>
      <c r="L20" s="337"/>
      <c r="M20" s="337"/>
      <c r="N20" s="338"/>
      <c r="O20" s="338"/>
      <c r="R20" s="364"/>
      <c r="S20" s="364"/>
      <c r="T20" s="364"/>
      <c r="U20" s="364"/>
      <c r="V20" s="364"/>
      <c r="W20" s="364"/>
      <c r="X20" s="364"/>
      <c r="Y20" s="364"/>
      <c r="Z20" s="364"/>
      <c r="AA20" s="364"/>
      <c r="AB20" s="364"/>
      <c r="AC20" s="364"/>
      <c r="AD20" s="364"/>
      <c r="AE20" s="364"/>
      <c r="AF20" s="364"/>
      <c r="AG20" s="364"/>
      <c r="AH20" s="364"/>
      <c r="AI20" s="364"/>
      <c r="AJ20" s="364"/>
      <c r="AK20" s="364"/>
      <c r="AL20" s="364"/>
      <c r="AM20" s="364"/>
      <c r="AN20" s="364"/>
      <c r="AO20" s="364"/>
      <c r="AP20" s="364"/>
      <c r="AQ20" s="364"/>
      <c r="AR20" s="364"/>
      <c r="AS20" s="364"/>
      <c r="AT20" s="364"/>
      <c r="AU20" s="364"/>
      <c r="AV20" s="364"/>
      <c r="AW20" s="364"/>
      <c r="AX20" s="364"/>
      <c r="AY20" s="364"/>
      <c r="AZ20" s="364"/>
      <c r="BA20" s="364"/>
      <c r="BB20" s="364"/>
      <c r="BC20" s="364"/>
      <c r="BD20" s="364"/>
      <c r="BE20" s="364"/>
      <c r="BF20" s="364"/>
      <c r="BG20" s="364"/>
      <c r="BH20" s="364"/>
      <c r="BI20" s="364"/>
      <c r="BJ20" s="364"/>
      <c r="BK20" s="364"/>
      <c r="BL20" s="364"/>
      <c r="BM20" s="364"/>
      <c r="BN20" s="364"/>
      <c r="BO20" s="364"/>
      <c r="BP20" s="364"/>
      <c r="BQ20" s="364"/>
      <c r="BR20" s="364"/>
      <c r="BS20" s="364"/>
      <c r="BT20" s="364"/>
      <c r="BU20" s="364"/>
      <c r="BV20" s="364"/>
      <c r="BW20" s="364"/>
      <c r="BX20" s="364"/>
      <c r="BY20" s="364"/>
      <c r="BZ20" s="364"/>
      <c r="CA20" s="364"/>
      <c r="CB20" s="364"/>
      <c r="CC20" s="364"/>
      <c r="CD20" s="364"/>
      <c r="CE20" s="364"/>
      <c r="CF20" s="364"/>
      <c r="CG20" s="364"/>
      <c r="CH20" s="364"/>
      <c r="CI20" s="364"/>
      <c r="CJ20" s="364"/>
      <c r="CK20" s="364"/>
      <c r="CL20" s="364"/>
      <c r="CM20" s="364"/>
      <c r="CN20" s="364"/>
      <c r="CO20" s="364"/>
      <c r="CP20" s="364"/>
      <c r="CQ20" s="364"/>
      <c r="CR20" s="364"/>
      <c r="CS20" s="364"/>
      <c r="CT20" s="364"/>
      <c r="CU20" s="364"/>
      <c r="CV20" s="364"/>
      <c r="CW20" s="364"/>
      <c r="CX20" s="364"/>
      <c r="CY20" s="364"/>
      <c r="CZ20" s="364"/>
      <c r="DA20" s="364"/>
      <c r="DB20" s="364"/>
      <c r="DC20" s="364"/>
      <c r="DD20" s="364"/>
      <c r="DE20" s="364"/>
      <c r="DF20" s="364"/>
      <c r="DG20" s="364"/>
      <c r="DH20" s="364"/>
      <c r="DI20" s="364"/>
      <c r="DJ20" s="364"/>
      <c r="DK20" s="364"/>
      <c r="DL20" s="364"/>
      <c r="DM20" s="364"/>
      <c r="DN20" s="364"/>
      <c r="DO20" s="364"/>
      <c r="DP20" s="364"/>
      <c r="DQ20" s="364"/>
      <c r="DR20" s="364"/>
      <c r="DS20" s="364"/>
      <c r="DT20" s="364"/>
      <c r="DU20" s="364"/>
      <c r="DV20" s="364"/>
      <c r="DW20" s="364"/>
      <c r="DX20" s="364"/>
      <c r="DY20" s="364"/>
      <c r="DZ20" s="364"/>
      <c r="EA20" s="364"/>
      <c r="EB20" s="364"/>
      <c r="EC20" s="364"/>
      <c r="ED20" s="364"/>
      <c r="EE20" s="364"/>
      <c r="EF20" s="364"/>
      <c r="EG20" s="364"/>
      <c r="EH20" s="364"/>
      <c r="EI20" s="364"/>
      <c r="EJ20" s="364"/>
      <c r="EK20" s="364"/>
      <c r="EL20" s="364"/>
      <c r="EM20" s="364"/>
      <c r="EN20" s="364"/>
      <c r="EO20" s="364"/>
      <c r="EP20" s="364"/>
      <c r="EQ20" s="364"/>
      <c r="ER20" s="364"/>
      <c r="ES20" s="364"/>
      <c r="ET20" s="364"/>
      <c r="EU20" s="364"/>
      <c r="EV20" s="364"/>
      <c r="EW20" s="364"/>
      <c r="EX20" s="364"/>
      <c r="EY20" s="364"/>
      <c r="EZ20" s="364"/>
      <c r="FA20" s="364"/>
      <c r="FB20" s="364"/>
      <c r="FC20" s="364"/>
      <c r="FD20" s="364"/>
      <c r="FE20" s="364"/>
      <c r="FF20" s="364"/>
      <c r="FG20" s="364"/>
      <c r="FH20" s="364"/>
      <c r="FI20" s="364"/>
      <c r="FJ20" s="364"/>
      <c r="FK20" s="364"/>
      <c r="FL20" s="364"/>
      <c r="FM20" s="364"/>
      <c r="FN20" s="364"/>
      <c r="FO20" s="364"/>
      <c r="FP20" s="364"/>
      <c r="FQ20" s="364"/>
      <c r="FR20" s="364"/>
      <c r="FS20" s="364"/>
      <c r="FT20" s="364"/>
      <c r="FU20" s="364"/>
      <c r="FV20" s="364"/>
      <c r="FW20" s="364"/>
      <c r="FX20" s="364"/>
      <c r="FY20" s="364"/>
      <c r="FZ20" s="364"/>
      <c r="GA20" s="364"/>
      <c r="GB20" s="364"/>
      <c r="GC20" s="364"/>
      <c r="GD20" s="364"/>
      <c r="GE20" s="364"/>
      <c r="GF20" s="364"/>
      <c r="GG20" s="364"/>
      <c r="GH20" s="364"/>
      <c r="GI20" s="364"/>
      <c r="GJ20" s="364"/>
      <c r="GK20" s="364"/>
      <c r="GL20" s="364"/>
      <c r="GM20" s="364"/>
      <c r="GN20" s="364"/>
      <c r="GO20" s="364"/>
      <c r="GP20" s="364"/>
      <c r="GQ20" s="364"/>
      <c r="GR20" s="364"/>
      <c r="GS20" s="364"/>
      <c r="GT20" s="364"/>
      <c r="GU20" s="364"/>
      <c r="GV20" s="364"/>
      <c r="GW20" s="364"/>
      <c r="GX20" s="364"/>
      <c r="GY20" s="364"/>
      <c r="GZ20" s="364"/>
      <c r="HA20" s="364"/>
      <c r="HB20" s="364"/>
      <c r="HC20" s="364"/>
      <c r="HD20" s="364"/>
      <c r="HE20" s="364"/>
      <c r="HF20" s="364"/>
      <c r="HG20" s="364"/>
      <c r="HH20" s="364"/>
      <c r="HI20" s="364"/>
      <c r="HJ20" s="364"/>
      <c r="HK20" s="364"/>
      <c r="HL20" s="364"/>
      <c r="HM20" s="364"/>
      <c r="HN20" s="364"/>
      <c r="HO20" s="364"/>
      <c r="HP20" s="364"/>
      <c r="HQ20" s="364"/>
      <c r="HR20" s="364"/>
      <c r="HS20" s="364"/>
      <c r="HT20" s="364"/>
      <c r="HU20" s="364"/>
      <c r="HV20" s="364"/>
      <c r="HW20" s="364"/>
      <c r="HX20" s="364"/>
      <c r="HY20" s="364"/>
      <c r="HZ20" s="364"/>
      <c r="IA20" s="364"/>
      <c r="IB20" s="364"/>
      <c r="IC20" s="364"/>
      <c r="ID20" s="364"/>
      <c r="IE20" s="364"/>
      <c r="IF20" s="364"/>
      <c r="IG20" s="364"/>
      <c r="IH20" s="364"/>
      <c r="II20" s="364"/>
      <c r="IJ20" s="364"/>
      <c r="IK20" s="364"/>
      <c r="IL20" s="364"/>
      <c r="IM20" s="364"/>
      <c r="IN20" s="364"/>
      <c r="IO20" s="364"/>
      <c r="IP20" s="364"/>
      <c r="IQ20" s="364"/>
      <c r="IR20" s="364"/>
      <c r="IS20" s="364"/>
      <c r="IT20" s="364"/>
      <c r="IU20" s="364"/>
      <c r="IV20" s="364"/>
    </row>
    <row r="21" spans="3:256" ht="14.25">
      <c r="C21" s="542" t="s">
        <v>2030</v>
      </c>
      <c r="D21" s="542"/>
      <c r="E21" s="542"/>
      <c r="F21" s="542"/>
      <c r="G21" s="542"/>
      <c r="H21" s="542"/>
      <c r="I21" s="542"/>
      <c r="J21" s="542"/>
      <c r="K21" s="542"/>
      <c r="L21" s="542"/>
      <c r="M21" s="542"/>
      <c r="N21" s="542"/>
      <c r="O21" s="542"/>
      <c r="P21" s="267"/>
      <c r="R21" s="364"/>
      <c r="S21" s="364"/>
      <c r="T21" s="364"/>
      <c r="U21" s="364"/>
      <c r="V21" s="364"/>
      <c r="W21" s="364"/>
      <c r="X21" s="364"/>
      <c r="Y21" s="364"/>
      <c r="Z21" s="364"/>
      <c r="AA21" s="364"/>
      <c r="AB21" s="364"/>
      <c r="AC21" s="364"/>
      <c r="AD21" s="364"/>
      <c r="AE21" s="364"/>
      <c r="AF21" s="364"/>
      <c r="AG21" s="364"/>
      <c r="AH21" s="364"/>
      <c r="AI21" s="364"/>
      <c r="AJ21" s="364"/>
      <c r="AK21" s="364"/>
      <c r="AL21" s="364"/>
      <c r="AM21" s="364"/>
      <c r="AN21" s="364"/>
      <c r="AO21" s="364"/>
      <c r="AP21" s="364"/>
      <c r="AQ21" s="364"/>
      <c r="AR21" s="364"/>
      <c r="AS21" s="364"/>
      <c r="AT21" s="364"/>
      <c r="AU21" s="364"/>
      <c r="AV21" s="364"/>
      <c r="AW21" s="364"/>
      <c r="AX21" s="364"/>
      <c r="AY21" s="364"/>
      <c r="AZ21" s="364"/>
      <c r="BA21" s="364"/>
      <c r="BB21" s="364"/>
      <c r="BC21" s="364"/>
      <c r="BD21" s="364"/>
      <c r="BE21" s="364"/>
      <c r="BF21" s="364"/>
      <c r="BG21" s="364"/>
      <c r="BH21" s="364"/>
      <c r="BI21" s="364"/>
      <c r="BJ21" s="364"/>
      <c r="BK21" s="364"/>
      <c r="BL21" s="364"/>
      <c r="BM21" s="364"/>
      <c r="BN21" s="364"/>
      <c r="BO21" s="364"/>
      <c r="BP21" s="364"/>
      <c r="BQ21" s="364"/>
      <c r="BR21" s="364"/>
      <c r="BS21" s="364"/>
      <c r="BT21" s="364"/>
      <c r="BU21" s="364"/>
      <c r="BV21" s="364"/>
      <c r="BW21" s="364"/>
      <c r="BX21" s="364"/>
      <c r="BY21" s="364"/>
      <c r="BZ21" s="364"/>
      <c r="CA21" s="364"/>
      <c r="CB21" s="364"/>
      <c r="CC21" s="364"/>
      <c r="CD21" s="364"/>
      <c r="CE21" s="364"/>
      <c r="CF21" s="364"/>
      <c r="CG21" s="364"/>
      <c r="CH21" s="364"/>
      <c r="CI21" s="364"/>
      <c r="CJ21" s="364"/>
      <c r="CK21" s="364"/>
      <c r="CL21" s="364"/>
      <c r="CM21" s="364"/>
      <c r="CN21" s="364"/>
      <c r="CO21" s="364"/>
      <c r="CP21" s="364"/>
      <c r="CQ21" s="364"/>
      <c r="CR21" s="364"/>
      <c r="CS21" s="364"/>
      <c r="CT21" s="364"/>
      <c r="CU21" s="364"/>
      <c r="CV21" s="364"/>
      <c r="CW21" s="364"/>
      <c r="CX21" s="364"/>
      <c r="CY21" s="364"/>
      <c r="CZ21" s="364"/>
      <c r="DA21" s="364"/>
      <c r="DB21" s="364"/>
      <c r="DC21" s="364"/>
      <c r="DD21" s="364"/>
      <c r="DE21" s="364"/>
      <c r="DF21" s="364"/>
      <c r="DG21" s="364"/>
      <c r="DH21" s="364"/>
      <c r="DI21" s="364"/>
      <c r="DJ21" s="364"/>
      <c r="DK21" s="364"/>
      <c r="DL21" s="364"/>
      <c r="DM21" s="364"/>
      <c r="DN21" s="364"/>
      <c r="DO21" s="364"/>
      <c r="DP21" s="364"/>
      <c r="DQ21" s="364"/>
      <c r="DR21" s="364"/>
      <c r="DS21" s="364"/>
      <c r="DT21" s="364"/>
      <c r="DU21" s="364"/>
      <c r="DV21" s="364"/>
      <c r="DW21" s="364"/>
      <c r="DX21" s="364"/>
      <c r="DY21" s="364"/>
      <c r="DZ21" s="364"/>
      <c r="EA21" s="364"/>
      <c r="EB21" s="364"/>
      <c r="EC21" s="364"/>
      <c r="ED21" s="364"/>
      <c r="EE21" s="364"/>
      <c r="EF21" s="364"/>
      <c r="EG21" s="364"/>
      <c r="EH21" s="364"/>
      <c r="EI21" s="364"/>
      <c r="EJ21" s="364"/>
      <c r="EK21" s="364"/>
      <c r="EL21" s="364"/>
      <c r="EM21" s="364"/>
      <c r="EN21" s="364"/>
      <c r="EO21" s="364"/>
      <c r="EP21" s="364"/>
      <c r="EQ21" s="364"/>
      <c r="ER21" s="364"/>
      <c r="ES21" s="364"/>
      <c r="ET21" s="364"/>
      <c r="EU21" s="364"/>
      <c r="EV21" s="364"/>
      <c r="EW21" s="364"/>
      <c r="EX21" s="364"/>
      <c r="EY21" s="364"/>
      <c r="EZ21" s="364"/>
      <c r="FA21" s="364"/>
      <c r="FB21" s="364"/>
      <c r="FC21" s="364"/>
      <c r="FD21" s="364"/>
      <c r="FE21" s="364"/>
      <c r="FF21" s="364"/>
      <c r="FG21" s="364"/>
      <c r="FH21" s="364"/>
      <c r="FI21" s="364"/>
      <c r="FJ21" s="364"/>
      <c r="FK21" s="364"/>
      <c r="FL21" s="364"/>
      <c r="FM21" s="364"/>
      <c r="FN21" s="364"/>
      <c r="FO21" s="364"/>
      <c r="FP21" s="364"/>
      <c r="FQ21" s="364"/>
      <c r="FR21" s="364"/>
      <c r="FS21" s="364"/>
      <c r="FT21" s="364"/>
      <c r="FU21" s="364"/>
      <c r="FV21" s="364"/>
      <c r="FW21" s="364"/>
      <c r="FX21" s="364"/>
      <c r="FY21" s="364"/>
      <c r="FZ21" s="364"/>
      <c r="GA21" s="364"/>
      <c r="GB21" s="364"/>
      <c r="GC21" s="364"/>
      <c r="GD21" s="364"/>
      <c r="GE21" s="364"/>
      <c r="GF21" s="364"/>
      <c r="GG21" s="364"/>
      <c r="GH21" s="364"/>
      <c r="GI21" s="364"/>
      <c r="GJ21" s="364"/>
      <c r="GK21" s="364"/>
      <c r="GL21" s="364"/>
      <c r="GM21" s="364"/>
      <c r="GN21" s="364"/>
      <c r="GO21" s="364"/>
      <c r="GP21" s="364"/>
      <c r="GQ21" s="364"/>
      <c r="GR21" s="364"/>
      <c r="GS21" s="364"/>
      <c r="GT21" s="364"/>
      <c r="GU21" s="364"/>
      <c r="GV21" s="364"/>
      <c r="GW21" s="364"/>
      <c r="GX21" s="364"/>
      <c r="GY21" s="364"/>
      <c r="GZ21" s="364"/>
      <c r="HA21" s="364"/>
      <c r="HB21" s="364"/>
      <c r="HC21" s="364"/>
      <c r="HD21" s="364"/>
      <c r="HE21" s="364"/>
      <c r="HF21" s="364"/>
      <c r="HG21" s="364"/>
      <c r="HH21" s="364"/>
      <c r="HI21" s="364"/>
      <c r="HJ21" s="364"/>
      <c r="HK21" s="364"/>
      <c r="HL21" s="364"/>
      <c r="HM21" s="364"/>
      <c r="HN21" s="364"/>
      <c r="HO21" s="364"/>
      <c r="HP21" s="364"/>
      <c r="HQ21" s="364"/>
      <c r="HR21" s="364"/>
      <c r="HS21" s="364"/>
      <c r="HT21" s="364"/>
      <c r="HU21" s="364"/>
      <c r="HV21" s="364"/>
      <c r="HW21" s="364"/>
      <c r="HX21" s="364"/>
      <c r="HY21" s="364"/>
      <c r="HZ21" s="364"/>
      <c r="IA21" s="364"/>
      <c r="IB21" s="364"/>
      <c r="IC21" s="364"/>
      <c r="ID21" s="364"/>
      <c r="IE21" s="364"/>
      <c r="IF21" s="364"/>
      <c r="IG21" s="364"/>
      <c r="IH21" s="364"/>
      <c r="II21" s="364"/>
      <c r="IJ21" s="364"/>
      <c r="IK21" s="364"/>
      <c r="IL21" s="364"/>
      <c r="IM21" s="364"/>
      <c r="IN21" s="364"/>
      <c r="IO21" s="364"/>
      <c r="IP21" s="364"/>
      <c r="IQ21" s="364"/>
      <c r="IR21" s="364"/>
      <c r="IS21" s="364"/>
      <c r="IT21" s="364"/>
      <c r="IU21" s="364"/>
      <c r="IV21" s="364"/>
    </row>
    <row r="22" spans="3:256" ht="40.5" customHeight="1">
      <c r="C22" s="542"/>
      <c r="D22" s="542"/>
      <c r="E22" s="542"/>
      <c r="F22" s="542"/>
      <c r="G22" s="542"/>
      <c r="H22" s="542"/>
      <c r="I22" s="542"/>
      <c r="J22" s="542"/>
      <c r="K22" s="542"/>
      <c r="L22" s="542"/>
      <c r="M22" s="542"/>
      <c r="N22" s="542"/>
      <c r="O22" s="542"/>
      <c r="R22" s="364"/>
      <c r="S22" s="364"/>
      <c r="T22" s="364"/>
      <c r="U22" s="364"/>
      <c r="V22" s="364"/>
      <c r="W22" s="364"/>
      <c r="X22" s="364"/>
      <c r="Y22" s="364"/>
      <c r="Z22" s="364"/>
      <c r="AA22" s="364"/>
      <c r="AB22" s="364"/>
      <c r="AC22" s="364"/>
      <c r="AD22" s="364"/>
      <c r="AE22" s="364"/>
      <c r="AF22" s="364"/>
      <c r="AG22" s="364"/>
      <c r="AH22" s="364"/>
      <c r="AI22" s="364"/>
      <c r="AJ22" s="364"/>
      <c r="AK22" s="364"/>
      <c r="AL22" s="364"/>
      <c r="AM22" s="364"/>
      <c r="AN22" s="364"/>
      <c r="AO22" s="364"/>
      <c r="AP22" s="364"/>
      <c r="AQ22" s="364"/>
      <c r="AR22" s="364"/>
      <c r="AS22" s="364"/>
      <c r="AT22" s="364"/>
      <c r="AU22" s="364"/>
      <c r="AV22" s="364"/>
      <c r="AW22" s="364"/>
      <c r="AX22" s="364"/>
      <c r="AY22" s="364"/>
      <c r="AZ22" s="364"/>
      <c r="BA22" s="364"/>
      <c r="BB22" s="364"/>
      <c r="BC22" s="364"/>
      <c r="BD22" s="364"/>
      <c r="BE22" s="364"/>
      <c r="BF22" s="364"/>
      <c r="BG22" s="364"/>
      <c r="BH22" s="364"/>
      <c r="BI22" s="364"/>
      <c r="BJ22" s="364"/>
      <c r="BK22" s="364"/>
      <c r="BL22" s="364"/>
      <c r="BM22" s="364"/>
      <c r="BN22" s="364"/>
      <c r="BO22" s="364"/>
      <c r="BP22" s="364"/>
      <c r="BQ22" s="364"/>
      <c r="BR22" s="364"/>
      <c r="BS22" s="364"/>
      <c r="BT22" s="364"/>
      <c r="BU22" s="364"/>
      <c r="BV22" s="364"/>
      <c r="BW22" s="364"/>
      <c r="BX22" s="364"/>
      <c r="BY22" s="364"/>
      <c r="BZ22" s="364"/>
      <c r="CA22" s="364"/>
      <c r="CB22" s="364"/>
      <c r="CC22" s="364"/>
      <c r="CD22" s="364"/>
      <c r="CE22" s="364"/>
      <c r="CF22" s="364"/>
      <c r="CG22" s="364"/>
      <c r="CH22" s="364"/>
      <c r="CI22" s="364"/>
      <c r="CJ22" s="364"/>
      <c r="CK22" s="364"/>
      <c r="CL22" s="364"/>
      <c r="CM22" s="364"/>
      <c r="CN22" s="364"/>
      <c r="CO22" s="364"/>
      <c r="CP22" s="364"/>
      <c r="CQ22" s="364"/>
      <c r="CR22" s="364"/>
      <c r="CS22" s="364"/>
      <c r="CT22" s="364"/>
      <c r="CU22" s="364"/>
      <c r="CV22" s="364"/>
      <c r="CW22" s="364"/>
      <c r="CX22" s="364"/>
      <c r="CY22" s="364"/>
      <c r="CZ22" s="364"/>
      <c r="DA22" s="364"/>
      <c r="DB22" s="364"/>
      <c r="DC22" s="364"/>
      <c r="DD22" s="364"/>
      <c r="DE22" s="364"/>
      <c r="DF22" s="364"/>
      <c r="DG22" s="364"/>
      <c r="DH22" s="364"/>
      <c r="DI22" s="364"/>
      <c r="DJ22" s="364"/>
      <c r="DK22" s="364"/>
      <c r="DL22" s="364"/>
      <c r="DM22" s="364"/>
      <c r="DN22" s="364"/>
      <c r="DO22" s="364"/>
      <c r="DP22" s="364"/>
      <c r="DQ22" s="364"/>
      <c r="DR22" s="364"/>
      <c r="DS22" s="364"/>
      <c r="DT22" s="364"/>
      <c r="DU22" s="364"/>
      <c r="DV22" s="364"/>
      <c r="DW22" s="364"/>
      <c r="DX22" s="364"/>
      <c r="DY22" s="364"/>
      <c r="DZ22" s="364"/>
      <c r="EA22" s="364"/>
      <c r="EB22" s="364"/>
      <c r="EC22" s="364"/>
      <c r="ED22" s="364"/>
      <c r="EE22" s="364"/>
      <c r="EF22" s="364"/>
      <c r="EG22" s="364"/>
      <c r="EH22" s="364"/>
      <c r="EI22" s="364"/>
      <c r="EJ22" s="364"/>
      <c r="EK22" s="364"/>
      <c r="EL22" s="364"/>
      <c r="EM22" s="364"/>
      <c r="EN22" s="364"/>
      <c r="EO22" s="364"/>
      <c r="EP22" s="364"/>
      <c r="EQ22" s="364"/>
      <c r="ER22" s="364"/>
      <c r="ES22" s="364"/>
      <c r="ET22" s="364"/>
      <c r="EU22" s="364"/>
      <c r="EV22" s="364"/>
      <c r="EW22" s="364"/>
      <c r="EX22" s="364"/>
      <c r="EY22" s="364"/>
      <c r="EZ22" s="364"/>
      <c r="FA22" s="364"/>
      <c r="FB22" s="364"/>
      <c r="FC22" s="364"/>
      <c r="FD22" s="364"/>
      <c r="FE22" s="364"/>
      <c r="FF22" s="364"/>
      <c r="FG22" s="364"/>
      <c r="FH22" s="364"/>
      <c r="FI22" s="364"/>
      <c r="FJ22" s="364"/>
      <c r="FK22" s="364"/>
      <c r="FL22" s="364"/>
      <c r="FM22" s="364"/>
      <c r="FN22" s="364"/>
      <c r="FO22" s="364"/>
      <c r="FP22" s="364"/>
      <c r="FQ22" s="364"/>
      <c r="FR22" s="364"/>
      <c r="FS22" s="364"/>
      <c r="FT22" s="364"/>
      <c r="FU22" s="364"/>
      <c r="FV22" s="364"/>
      <c r="FW22" s="364"/>
      <c r="FX22" s="364"/>
      <c r="FY22" s="364"/>
      <c r="FZ22" s="364"/>
      <c r="GA22" s="364"/>
      <c r="GB22" s="364"/>
      <c r="GC22" s="364"/>
      <c r="GD22" s="364"/>
      <c r="GE22" s="364"/>
      <c r="GF22" s="364"/>
      <c r="GG22" s="364"/>
      <c r="GH22" s="364"/>
      <c r="GI22" s="364"/>
      <c r="GJ22" s="364"/>
      <c r="GK22" s="364"/>
      <c r="GL22" s="364"/>
      <c r="GM22" s="364"/>
      <c r="GN22" s="364"/>
      <c r="GO22" s="364"/>
      <c r="GP22" s="364"/>
      <c r="GQ22" s="364"/>
      <c r="GR22" s="364"/>
      <c r="GS22" s="364"/>
      <c r="GT22" s="364"/>
      <c r="GU22" s="364"/>
      <c r="GV22" s="364"/>
      <c r="GW22" s="364"/>
      <c r="GX22" s="364"/>
      <c r="GY22" s="364"/>
      <c r="GZ22" s="364"/>
      <c r="HA22" s="364"/>
      <c r="HB22" s="364"/>
      <c r="HC22" s="364"/>
      <c r="HD22" s="364"/>
      <c r="HE22" s="364"/>
      <c r="HF22" s="364"/>
      <c r="HG22" s="364"/>
      <c r="HH22" s="364"/>
      <c r="HI22" s="364"/>
      <c r="HJ22" s="364"/>
      <c r="HK22" s="364"/>
      <c r="HL22" s="364"/>
      <c r="HM22" s="364"/>
      <c r="HN22" s="364"/>
      <c r="HO22" s="364"/>
      <c r="HP22" s="364"/>
      <c r="HQ22" s="364"/>
      <c r="HR22" s="364"/>
      <c r="HS22" s="364"/>
      <c r="HT22" s="364"/>
      <c r="HU22" s="364"/>
      <c r="HV22" s="364"/>
      <c r="HW22" s="364"/>
      <c r="HX22" s="364"/>
      <c r="HY22" s="364"/>
      <c r="HZ22" s="364"/>
      <c r="IA22" s="364"/>
      <c r="IB22" s="364"/>
      <c r="IC22" s="364"/>
      <c r="ID22" s="364"/>
      <c r="IE22" s="364"/>
      <c r="IF22" s="364"/>
      <c r="IG22" s="364"/>
      <c r="IH22" s="364"/>
      <c r="II22" s="364"/>
      <c r="IJ22" s="364"/>
      <c r="IK22" s="364"/>
      <c r="IL22" s="364"/>
      <c r="IM22" s="364"/>
      <c r="IN22" s="364"/>
      <c r="IO22" s="364"/>
      <c r="IP22" s="364"/>
      <c r="IQ22" s="364"/>
      <c r="IR22" s="364"/>
      <c r="IS22" s="364"/>
      <c r="IT22" s="364"/>
      <c r="IU22" s="364"/>
      <c r="IV22" s="364"/>
    </row>
    <row r="23" spans="3:256" ht="12" customHeight="1">
      <c r="C23" s="339"/>
      <c r="D23" s="339"/>
      <c r="E23" s="339"/>
      <c r="F23" s="339"/>
      <c r="G23" s="339"/>
      <c r="H23" s="339"/>
      <c r="I23" s="339"/>
      <c r="J23" s="339"/>
      <c r="K23" s="339"/>
      <c r="L23" s="339"/>
      <c r="M23" s="339"/>
      <c r="N23" s="340"/>
      <c r="O23" s="340"/>
      <c r="R23" s="364"/>
      <c r="S23" s="364"/>
      <c r="T23" s="364"/>
      <c r="U23" s="364"/>
      <c r="V23" s="364"/>
      <c r="W23" s="364"/>
      <c r="X23" s="364"/>
      <c r="Y23" s="364"/>
      <c r="Z23" s="364"/>
      <c r="AA23" s="364"/>
      <c r="AB23" s="364"/>
      <c r="AC23" s="364"/>
      <c r="AD23" s="364"/>
      <c r="AE23" s="364"/>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c r="BE23" s="364"/>
      <c r="BF23" s="364"/>
      <c r="BG23" s="364"/>
      <c r="BH23" s="364"/>
      <c r="BI23" s="364"/>
      <c r="BJ23" s="364"/>
      <c r="BK23" s="364"/>
      <c r="BL23" s="364"/>
      <c r="BM23" s="364"/>
      <c r="BN23" s="364"/>
      <c r="BO23" s="364"/>
      <c r="BP23" s="364"/>
      <c r="BQ23" s="364"/>
      <c r="BR23" s="364"/>
      <c r="BS23" s="364"/>
      <c r="BT23" s="364"/>
      <c r="BU23" s="364"/>
      <c r="BV23" s="364"/>
      <c r="BW23" s="364"/>
      <c r="BX23" s="364"/>
      <c r="BY23" s="364"/>
      <c r="BZ23" s="364"/>
      <c r="CA23" s="364"/>
      <c r="CB23" s="364"/>
      <c r="CC23" s="364"/>
      <c r="CD23" s="364"/>
      <c r="CE23" s="364"/>
      <c r="CF23" s="364"/>
      <c r="CG23" s="364"/>
      <c r="CH23" s="364"/>
      <c r="CI23" s="364"/>
      <c r="CJ23" s="364"/>
      <c r="CK23" s="364"/>
      <c r="CL23" s="364"/>
      <c r="CM23" s="364"/>
      <c r="CN23" s="364"/>
      <c r="CO23" s="364"/>
      <c r="CP23" s="364"/>
      <c r="CQ23" s="364"/>
      <c r="CR23" s="364"/>
      <c r="CS23" s="364"/>
      <c r="CT23" s="364"/>
      <c r="CU23" s="364"/>
      <c r="CV23" s="364"/>
      <c r="CW23" s="364"/>
      <c r="CX23" s="364"/>
      <c r="CY23" s="364"/>
      <c r="CZ23" s="364"/>
      <c r="DA23" s="364"/>
      <c r="DB23" s="364"/>
      <c r="DC23" s="364"/>
      <c r="DD23" s="364"/>
      <c r="DE23" s="364"/>
      <c r="DF23" s="364"/>
      <c r="DG23" s="364"/>
      <c r="DH23" s="364"/>
      <c r="DI23" s="364"/>
      <c r="DJ23" s="364"/>
      <c r="DK23" s="364"/>
      <c r="DL23" s="364"/>
      <c r="DM23" s="364"/>
      <c r="DN23" s="364"/>
      <c r="DO23" s="364"/>
      <c r="DP23" s="364"/>
      <c r="DQ23" s="364"/>
      <c r="DR23" s="364"/>
      <c r="DS23" s="364"/>
      <c r="DT23" s="364"/>
      <c r="DU23" s="364"/>
      <c r="DV23" s="364"/>
      <c r="DW23" s="364"/>
      <c r="DX23" s="364"/>
      <c r="DY23" s="364"/>
      <c r="DZ23" s="364"/>
      <c r="EA23" s="364"/>
      <c r="EB23" s="364"/>
      <c r="EC23" s="364"/>
      <c r="ED23" s="364"/>
      <c r="EE23" s="364"/>
      <c r="EF23" s="364"/>
      <c r="EG23" s="364"/>
      <c r="EH23" s="364"/>
      <c r="EI23" s="364"/>
      <c r="EJ23" s="364"/>
      <c r="EK23" s="364"/>
      <c r="EL23" s="364"/>
      <c r="EM23" s="364"/>
      <c r="EN23" s="364"/>
      <c r="EO23" s="364"/>
      <c r="EP23" s="364"/>
      <c r="EQ23" s="364"/>
      <c r="ER23" s="364"/>
      <c r="ES23" s="364"/>
      <c r="ET23" s="364"/>
      <c r="EU23" s="364"/>
      <c r="EV23" s="364"/>
      <c r="EW23" s="364"/>
      <c r="EX23" s="364"/>
      <c r="EY23" s="364"/>
      <c r="EZ23" s="364"/>
      <c r="FA23" s="364"/>
      <c r="FB23" s="364"/>
      <c r="FC23" s="364"/>
      <c r="FD23" s="364"/>
      <c r="FE23" s="364"/>
      <c r="FF23" s="364"/>
      <c r="FG23" s="364"/>
      <c r="FH23" s="364"/>
      <c r="FI23" s="364"/>
      <c r="FJ23" s="364"/>
      <c r="FK23" s="364"/>
      <c r="FL23" s="364"/>
      <c r="FM23" s="364"/>
      <c r="FN23" s="364"/>
      <c r="FO23" s="364"/>
      <c r="FP23" s="364"/>
      <c r="FQ23" s="364"/>
      <c r="FR23" s="364"/>
      <c r="FS23" s="364"/>
      <c r="FT23" s="364"/>
      <c r="FU23" s="364"/>
      <c r="FV23" s="364"/>
      <c r="FW23" s="364"/>
      <c r="FX23" s="364"/>
      <c r="FY23" s="364"/>
      <c r="FZ23" s="364"/>
      <c r="GA23" s="364"/>
      <c r="GB23" s="364"/>
      <c r="GC23" s="364"/>
      <c r="GD23" s="364"/>
      <c r="GE23" s="364"/>
      <c r="GF23" s="364"/>
      <c r="GG23" s="364"/>
      <c r="GH23" s="364"/>
      <c r="GI23" s="364"/>
      <c r="GJ23" s="364"/>
      <c r="GK23" s="364"/>
      <c r="GL23" s="364"/>
      <c r="GM23" s="364"/>
      <c r="GN23" s="364"/>
      <c r="GO23" s="364"/>
      <c r="GP23" s="364"/>
      <c r="GQ23" s="364"/>
      <c r="GR23" s="364"/>
      <c r="GS23" s="364"/>
      <c r="GT23" s="364"/>
      <c r="GU23" s="364"/>
      <c r="GV23" s="364"/>
      <c r="GW23" s="364"/>
      <c r="GX23" s="364"/>
      <c r="GY23" s="364"/>
      <c r="GZ23" s="364"/>
      <c r="HA23" s="364"/>
      <c r="HB23" s="364"/>
      <c r="HC23" s="364"/>
      <c r="HD23" s="364"/>
      <c r="HE23" s="364"/>
      <c r="HF23" s="364"/>
      <c r="HG23" s="364"/>
      <c r="HH23" s="364"/>
      <c r="HI23" s="364"/>
      <c r="HJ23" s="364"/>
      <c r="HK23" s="364"/>
      <c r="HL23" s="364"/>
      <c r="HM23" s="364"/>
      <c r="HN23" s="364"/>
      <c r="HO23" s="364"/>
      <c r="HP23" s="364"/>
      <c r="HQ23" s="364"/>
      <c r="HR23" s="364"/>
      <c r="HS23" s="364"/>
      <c r="HT23" s="364"/>
      <c r="HU23" s="364"/>
      <c r="HV23" s="364"/>
      <c r="HW23" s="364"/>
      <c r="HX23" s="364"/>
      <c r="HY23" s="364"/>
      <c r="HZ23" s="364"/>
      <c r="IA23" s="364"/>
      <c r="IB23" s="364"/>
      <c r="IC23" s="364"/>
      <c r="ID23" s="364"/>
      <c r="IE23" s="364"/>
      <c r="IF23" s="364"/>
      <c r="IG23" s="364"/>
      <c r="IH23" s="364"/>
      <c r="II23" s="364"/>
      <c r="IJ23" s="364"/>
      <c r="IK23" s="364"/>
      <c r="IL23" s="364"/>
      <c r="IM23" s="364"/>
      <c r="IN23" s="364"/>
      <c r="IO23" s="364"/>
      <c r="IP23" s="364"/>
      <c r="IQ23" s="364"/>
      <c r="IR23" s="364"/>
      <c r="IS23" s="364"/>
      <c r="IT23" s="364"/>
      <c r="IU23" s="364"/>
      <c r="IV23" s="364"/>
    </row>
    <row r="24" spans="3:256" ht="72.75" customHeight="1">
      <c r="C24" s="543" t="s">
        <v>2031</v>
      </c>
      <c r="D24" s="543"/>
      <c r="E24" s="543"/>
      <c r="F24" s="543"/>
      <c r="G24" s="543"/>
      <c r="H24" s="543"/>
      <c r="I24" s="543"/>
      <c r="J24" s="543"/>
      <c r="K24" s="543"/>
      <c r="L24" s="543"/>
      <c r="M24" s="543"/>
      <c r="N24" s="543"/>
      <c r="O24" s="543"/>
      <c r="P24" s="267"/>
      <c r="R24" s="364"/>
      <c r="S24" s="364"/>
      <c r="T24" s="364"/>
      <c r="U24" s="364"/>
      <c r="V24" s="364"/>
      <c r="W24" s="364"/>
      <c r="X24" s="364"/>
      <c r="Y24" s="364"/>
      <c r="Z24" s="364"/>
      <c r="AA24" s="364"/>
      <c r="AB24" s="364"/>
      <c r="AC24" s="364"/>
      <c r="AD24" s="364"/>
      <c r="AE24" s="364"/>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c r="BE24" s="364"/>
      <c r="BF24" s="364"/>
      <c r="BG24" s="364"/>
      <c r="BH24" s="364"/>
      <c r="BI24" s="364"/>
      <c r="BJ24" s="364"/>
      <c r="BK24" s="364"/>
      <c r="BL24" s="364"/>
      <c r="BM24" s="364"/>
      <c r="BN24" s="364"/>
      <c r="BO24" s="364"/>
      <c r="BP24" s="364"/>
      <c r="BQ24" s="364"/>
      <c r="BR24" s="364"/>
      <c r="BS24" s="364"/>
      <c r="BT24" s="364"/>
      <c r="BU24" s="364"/>
      <c r="BV24" s="364"/>
      <c r="BW24" s="364"/>
      <c r="BX24" s="364"/>
      <c r="BY24" s="364"/>
      <c r="BZ24" s="364"/>
      <c r="CA24" s="364"/>
      <c r="CB24" s="364"/>
      <c r="CC24" s="364"/>
      <c r="CD24" s="364"/>
      <c r="CE24" s="364"/>
      <c r="CF24" s="364"/>
      <c r="CG24" s="364"/>
      <c r="CH24" s="364"/>
      <c r="CI24" s="364"/>
      <c r="CJ24" s="364"/>
      <c r="CK24" s="364"/>
      <c r="CL24" s="364"/>
      <c r="CM24" s="364"/>
      <c r="CN24" s="364"/>
      <c r="CO24" s="364"/>
      <c r="CP24" s="364"/>
      <c r="CQ24" s="364"/>
      <c r="CR24" s="364"/>
      <c r="CS24" s="364"/>
      <c r="CT24" s="364"/>
      <c r="CU24" s="364"/>
      <c r="CV24" s="364"/>
      <c r="CW24" s="364"/>
      <c r="CX24" s="364"/>
      <c r="CY24" s="364"/>
      <c r="CZ24" s="364"/>
      <c r="DA24" s="364"/>
      <c r="DB24" s="364"/>
      <c r="DC24" s="364"/>
      <c r="DD24" s="364"/>
      <c r="DE24" s="364"/>
      <c r="DF24" s="364"/>
      <c r="DG24" s="364"/>
      <c r="DH24" s="364"/>
      <c r="DI24" s="364"/>
      <c r="DJ24" s="364"/>
      <c r="DK24" s="364"/>
      <c r="DL24" s="364"/>
      <c r="DM24" s="364"/>
      <c r="DN24" s="364"/>
      <c r="DO24" s="364"/>
      <c r="DP24" s="364"/>
      <c r="DQ24" s="364"/>
      <c r="DR24" s="364"/>
      <c r="DS24" s="364"/>
      <c r="DT24" s="364"/>
      <c r="DU24" s="364"/>
      <c r="DV24" s="364"/>
      <c r="DW24" s="364"/>
      <c r="DX24" s="364"/>
      <c r="DY24" s="364"/>
      <c r="DZ24" s="364"/>
      <c r="EA24" s="364"/>
      <c r="EB24" s="364"/>
      <c r="EC24" s="364"/>
      <c r="ED24" s="364"/>
      <c r="EE24" s="364"/>
      <c r="EF24" s="364"/>
      <c r="EG24" s="364"/>
      <c r="EH24" s="364"/>
      <c r="EI24" s="364"/>
      <c r="EJ24" s="364"/>
      <c r="EK24" s="364"/>
      <c r="EL24" s="364"/>
      <c r="EM24" s="364"/>
      <c r="EN24" s="364"/>
      <c r="EO24" s="364"/>
      <c r="EP24" s="364"/>
      <c r="EQ24" s="364"/>
      <c r="ER24" s="364"/>
      <c r="ES24" s="364"/>
      <c r="ET24" s="364"/>
      <c r="EU24" s="364"/>
      <c r="EV24" s="364"/>
      <c r="EW24" s="364"/>
      <c r="EX24" s="364"/>
      <c r="EY24" s="364"/>
      <c r="EZ24" s="364"/>
      <c r="FA24" s="364"/>
      <c r="FB24" s="364"/>
      <c r="FC24" s="364"/>
      <c r="FD24" s="364"/>
      <c r="FE24" s="364"/>
      <c r="FF24" s="364"/>
      <c r="FG24" s="364"/>
      <c r="FH24" s="364"/>
      <c r="FI24" s="364"/>
      <c r="FJ24" s="364"/>
      <c r="FK24" s="364"/>
      <c r="FL24" s="364"/>
      <c r="FM24" s="364"/>
      <c r="FN24" s="364"/>
      <c r="FO24" s="364"/>
      <c r="FP24" s="364"/>
      <c r="FQ24" s="364"/>
      <c r="FR24" s="364"/>
      <c r="FS24" s="364"/>
      <c r="FT24" s="364"/>
      <c r="FU24" s="364"/>
      <c r="FV24" s="364"/>
      <c r="FW24" s="364"/>
      <c r="FX24" s="364"/>
      <c r="FY24" s="364"/>
      <c r="FZ24" s="364"/>
      <c r="GA24" s="364"/>
      <c r="GB24" s="364"/>
      <c r="GC24" s="364"/>
      <c r="GD24" s="364"/>
      <c r="GE24" s="364"/>
      <c r="GF24" s="364"/>
      <c r="GG24" s="364"/>
      <c r="GH24" s="364"/>
      <c r="GI24" s="364"/>
      <c r="GJ24" s="364"/>
      <c r="GK24" s="364"/>
      <c r="GL24" s="364"/>
      <c r="GM24" s="364"/>
      <c r="GN24" s="364"/>
      <c r="GO24" s="364"/>
      <c r="GP24" s="364"/>
      <c r="GQ24" s="364"/>
      <c r="GR24" s="364"/>
      <c r="GS24" s="364"/>
      <c r="GT24" s="364"/>
      <c r="GU24" s="364"/>
      <c r="GV24" s="364"/>
      <c r="GW24" s="364"/>
      <c r="GX24" s="364"/>
      <c r="GY24" s="364"/>
      <c r="GZ24" s="364"/>
      <c r="HA24" s="364"/>
      <c r="HB24" s="364"/>
      <c r="HC24" s="364"/>
      <c r="HD24" s="364"/>
      <c r="HE24" s="364"/>
      <c r="HF24" s="364"/>
      <c r="HG24" s="364"/>
      <c r="HH24" s="364"/>
      <c r="HI24" s="364"/>
      <c r="HJ24" s="364"/>
      <c r="HK24" s="364"/>
      <c r="HL24" s="364"/>
      <c r="HM24" s="364"/>
      <c r="HN24" s="364"/>
      <c r="HO24" s="364"/>
      <c r="HP24" s="364"/>
      <c r="HQ24" s="364"/>
      <c r="HR24" s="364"/>
      <c r="HS24" s="364"/>
      <c r="HT24" s="364"/>
      <c r="HU24" s="364"/>
      <c r="HV24" s="364"/>
      <c r="HW24" s="364"/>
      <c r="HX24" s="364"/>
      <c r="HY24" s="364"/>
      <c r="HZ24" s="364"/>
      <c r="IA24" s="364"/>
      <c r="IB24" s="364"/>
      <c r="IC24" s="364"/>
      <c r="ID24" s="364"/>
      <c r="IE24" s="364"/>
      <c r="IF24" s="364"/>
      <c r="IG24" s="364"/>
      <c r="IH24" s="364"/>
      <c r="II24" s="364"/>
      <c r="IJ24" s="364"/>
      <c r="IK24" s="364"/>
      <c r="IL24" s="364"/>
      <c r="IM24" s="364"/>
      <c r="IN24" s="364"/>
      <c r="IO24" s="364"/>
      <c r="IP24" s="364"/>
      <c r="IQ24" s="364"/>
      <c r="IR24" s="364"/>
      <c r="IS24" s="364"/>
      <c r="IT24" s="364"/>
      <c r="IU24" s="364"/>
      <c r="IV24" s="364"/>
    </row>
    <row r="25" spans="3:256" ht="18">
      <c r="C25" s="341"/>
      <c r="D25" s="341"/>
      <c r="E25" s="341"/>
      <c r="F25" s="341"/>
      <c r="G25" s="341"/>
      <c r="H25" s="341"/>
      <c r="I25" s="341"/>
      <c r="J25" s="341"/>
      <c r="K25" s="341"/>
      <c r="L25" s="341"/>
      <c r="M25" s="341"/>
      <c r="N25" s="342"/>
      <c r="O25" s="342"/>
      <c r="R25" s="364"/>
      <c r="S25" s="364"/>
      <c r="T25" s="364"/>
      <c r="U25" s="364"/>
      <c r="V25" s="364"/>
      <c r="W25" s="364"/>
      <c r="X25" s="364"/>
      <c r="Y25" s="364"/>
      <c r="Z25" s="364"/>
      <c r="AA25" s="364"/>
      <c r="AB25" s="364"/>
      <c r="AC25" s="364"/>
      <c r="AD25" s="364"/>
      <c r="AE25" s="364"/>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c r="BE25" s="364"/>
      <c r="BF25" s="364"/>
      <c r="BG25" s="364"/>
      <c r="BH25" s="364"/>
      <c r="BI25" s="364"/>
      <c r="BJ25" s="364"/>
      <c r="BK25" s="364"/>
      <c r="BL25" s="364"/>
      <c r="BM25" s="364"/>
      <c r="BN25" s="364"/>
      <c r="BO25" s="364"/>
      <c r="BP25" s="364"/>
      <c r="BQ25" s="364"/>
      <c r="BR25" s="364"/>
      <c r="BS25" s="364"/>
      <c r="BT25" s="364"/>
      <c r="BU25" s="364"/>
      <c r="BV25" s="364"/>
      <c r="BW25" s="364"/>
      <c r="BX25" s="364"/>
      <c r="BY25" s="364"/>
      <c r="BZ25" s="364"/>
      <c r="CA25" s="364"/>
      <c r="CB25" s="364"/>
      <c r="CC25" s="364"/>
      <c r="CD25" s="364"/>
      <c r="CE25" s="364"/>
      <c r="CF25" s="364"/>
      <c r="CG25" s="364"/>
      <c r="CH25" s="364"/>
      <c r="CI25" s="364"/>
      <c r="CJ25" s="364"/>
      <c r="CK25" s="364"/>
      <c r="CL25" s="364"/>
      <c r="CM25" s="364"/>
      <c r="CN25" s="364"/>
      <c r="CO25" s="364"/>
      <c r="CP25" s="364"/>
      <c r="CQ25" s="364"/>
      <c r="CR25" s="364"/>
      <c r="CS25" s="364"/>
      <c r="CT25" s="364"/>
      <c r="CU25" s="364"/>
      <c r="CV25" s="364"/>
      <c r="CW25" s="364"/>
      <c r="CX25" s="364"/>
      <c r="CY25" s="364"/>
      <c r="CZ25" s="364"/>
      <c r="DA25" s="364"/>
      <c r="DB25" s="364"/>
      <c r="DC25" s="364"/>
      <c r="DD25" s="364"/>
      <c r="DE25" s="364"/>
      <c r="DF25" s="364"/>
      <c r="DG25" s="364"/>
      <c r="DH25" s="364"/>
      <c r="DI25" s="364"/>
      <c r="DJ25" s="364"/>
      <c r="DK25" s="364"/>
      <c r="DL25" s="364"/>
      <c r="DM25" s="364"/>
      <c r="DN25" s="364"/>
      <c r="DO25" s="364"/>
      <c r="DP25" s="364"/>
      <c r="DQ25" s="364"/>
      <c r="DR25" s="364"/>
      <c r="DS25" s="364"/>
      <c r="DT25" s="364"/>
      <c r="DU25" s="364"/>
      <c r="DV25" s="364"/>
      <c r="DW25" s="364"/>
      <c r="DX25" s="364"/>
      <c r="DY25" s="364"/>
      <c r="DZ25" s="364"/>
      <c r="EA25" s="364"/>
      <c r="EB25" s="364"/>
      <c r="EC25" s="364"/>
      <c r="ED25" s="364"/>
      <c r="EE25" s="364"/>
      <c r="EF25" s="364"/>
      <c r="EG25" s="364"/>
      <c r="EH25" s="364"/>
      <c r="EI25" s="364"/>
      <c r="EJ25" s="364"/>
      <c r="EK25" s="364"/>
      <c r="EL25" s="364"/>
      <c r="EM25" s="364"/>
      <c r="EN25" s="364"/>
      <c r="EO25" s="364"/>
      <c r="EP25" s="364"/>
      <c r="EQ25" s="364"/>
      <c r="ER25" s="364"/>
      <c r="ES25" s="364"/>
      <c r="ET25" s="364"/>
      <c r="EU25" s="364"/>
      <c r="EV25" s="364"/>
      <c r="EW25" s="364"/>
      <c r="EX25" s="364"/>
      <c r="EY25" s="364"/>
      <c r="EZ25" s="364"/>
      <c r="FA25" s="364"/>
      <c r="FB25" s="364"/>
      <c r="FC25" s="364"/>
      <c r="FD25" s="364"/>
      <c r="FE25" s="364"/>
      <c r="FF25" s="364"/>
      <c r="FG25" s="364"/>
      <c r="FH25" s="364"/>
      <c r="FI25" s="364"/>
      <c r="FJ25" s="364"/>
      <c r="FK25" s="364"/>
      <c r="FL25" s="364"/>
      <c r="FM25" s="364"/>
      <c r="FN25" s="364"/>
      <c r="FO25" s="364"/>
      <c r="FP25" s="364"/>
      <c r="FQ25" s="364"/>
      <c r="FR25" s="364"/>
      <c r="FS25" s="364"/>
      <c r="FT25" s="364"/>
      <c r="FU25" s="364"/>
      <c r="FV25" s="364"/>
      <c r="FW25" s="364"/>
      <c r="FX25" s="364"/>
      <c r="FY25" s="364"/>
      <c r="FZ25" s="364"/>
      <c r="GA25" s="364"/>
      <c r="GB25" s="364"/>
      <c r="GC25" s="364"/>
      <c r="GD25" s="364"/>
      <c r="GE25" s="364"/>
      <c r="GF25" s="364"/>
      <c r="GG25" s="364"/>
      <c r="GH25" s="364"/>
      <c r="GI25" s="364"/>
      <c r="GJ25" s="364"/>
      <c r="GK25" s="364"/>
      <c r="GL25" s="364"/>
      <c r="GM25" s="364"/>
      <c r="GN25" s="364"/>
      <c r="GO25" s="364"/>
      <c r="GP25" s="364"/>
      <c r="GQ25" s="364"/>
      <c r="GR25" s="364"/>
      <c r="GS25" s="364"/>
      <c r="GT25" s="364"/>
      <c r="GU25" s="364"/>
      <c r="GV25" s="364"/>
      <c r="GW25" s="364"/>
      <c r="GX25" s="364"/>
      <c r="GY25" s="364"/>
      <c r="GZ25" s="364"/>
      <c r="HA25" s="364"/>
      <c r="HB25" s="364"/>
      <c r="HC25" s="364"/>
      <c r="HD25" s="364"/>
      <c r="HE25" s="364"/>
      <c r="HF25" s="364"/>
      <c r="HG25" s="364"/>
      <c r="HH25" s="364"/>
      <c r="HI25" s="364"/>
      <c r="HJ25" s="364"/>
      <c r="HK25" s="364"/>
      <c r="HL25" s="364"/>
      <c r="HM25" s="364"/>
      <c r="HN25" s="364"/>
      <c r="HO25" s="364"/>
      <c r="HP25" s="364"/>
      <c r="HQ25" s="364"/>
      <c r="HR25" s="364"/>
      <c r="HS25" s="364"/>
      <c r="HT25" s="364"/>
      <c r="HU25" s="364"/>
      <c r="HV25" s="364"/>
      <c r="HW25" s="364"/>
      <c r="HX25" s="364"/>
      <c r="HY25" s="364"/>
      <c r="HZ25" s="364"/>
      <c r="IA25" s="364"/>
      <c r="IB25" s="364"/>
      <c r="IC25" s="364"/>
      <c r="ID25" s="364"/>
      <c r="IE25" s="364"/>
      <c r="IF25" s="364"/>
      <c r="IG25" s="364"/>
      <c r="IH25" s="364"/>
      <c r="II25" s="364"/>
      <c r="IJ25" s="364"/>
      <c r="IK25" s="364"/>
      <c r="IL25" s="364"/>
      <c r="IM25" s="364"/>
      <c r="IN25" s="364"/>
      <c r="IO25" s="364"/>
      <c r="IP25" s="364"/>
      <c r="IQ25" s="364"/>
      <c r="IR25" s="364"/>
      <c r="IS25" s="364"/>
      <c r="IT25" s="364"/>
      <c r="IU25" s="364"/>
      <c r="IV25" s="364"/>
    </row>
    <row r="26" spans="2:256" ht="26.25" customHeight="1">
      <c r="B26" s="446"/>
      <c r="C26" s="538" t="s">
        <v>507</v>
      </c>
      <c r="D26" s="538"/>
      <c r="E26" s="538"/>
      <c r="F26" s="538"/>
      <c r="G26" s="538"/>
      <c r="H26" s="447"/>
      <c r="I26" s="447"/>
      <c r="J26" s="447"/>
      <c r="K26" s="447"/>
      <c r="L26" s="447"/>
      <c r="M26" s="447"/>
      <c r="N26" s="448"/>
      <c r="O26" s="448"/>
      <c r="R26" s="364"/>
      <c r="S26" s="364"/>
      <c r="T26" s="364"/>
      <c r="U26" s="364"/>
      <c r="V26" s="364"/>
      <c r="W26" s="364"/>
      <c r="X26" s="364"/>
      <c r="Y26" s="364"/>
      <c r="Z26" s="364"/>
      <c r="AA26" s="364"/>
      <c r="AB26" s="364"/>
      <c r="AC26" s="364"/>
      <c r="AD26" s="364"/>
      <c r="AE26" s="364"/>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c r="BE26" s="364"/>
      <c r="BF26" s="364"/>
      <c r="BG26" s="364"/>
      <c r="BH26" s="364"/>
      <c r="BI26" s="364"/>
      <c r="BJ26" s="364"/>
      <c r="BK26" s="364"/>
      <c r="BL26" s="364"/>
      <c r="BM26" s="364"/>
      <c r="BN26" s="364"/>
      <c r="BO26" s="364"/>
      <c r="BP26" s="364"/>
      <c r="BQ26" s="364"/>
      <c r="BR26" s="364"/>
      <c r="BS26" s="364"/>
      <c r="BT26" s="364"/>
      <c r="BU26" s="364"/>
      <c r="BV26" s="364"/>
      <c r="BW26" s="364"/>
      <c r="BX26" s="364"/>
      <c r="BY26" s="364"/>
      <c r="BZ26" s="364"/>
      <c r="CA26" s="364"/>
      <c r="CB26" s="364"/>
      <c r="CC26" s="364"/>
      <c r="CD26" s="364"/>
      <c r="CE26" s="364"/>
      <c r="CF26" s="364"/>
      <c r="CG26" s="364"/>
      <c r="CH26" s="364"/>
      <c r="CI26" s="364"/>
      <c r="CJ26" s="364"/>
      <c r="CK26" s="364"/>
      <c r="CL26" s="364"/>
      <c r="CM26" s="364"/>
      <c r="CN26" s="364"/>
      <c r="CO26" s="364"/>
      <c r="CP26" s="364"/>
      <c r="CQ26" s="364"/>
      <c r="CR26" s="364"/>
      <c r="CS26" s="364"/>
      <c r="CT26" s="364"/>
      <c r="CU26" s="364"/>
      <c r="CV26" s="364"/>
      <c r="CW26" s="364"/>
      <c r="CX26" s="364"/>
      <c r="CY26" s="364"/>
      <c r="CZ26" s="364"/>
      <c r="DA26" s="364"/>
      <c r="DB26" s="364"/>
      <c r="DC26" s="364"/>
      <c r="DD26" s="364"/>
      <c r="DE26" s="364"/>
      <c r="DF26" s="364"/>
      <c r="DG26" s="364"/>
      <c r="DH26" s="364"/>
      <c r="DI26" s="364"/>
      <c r="DJ26" s="364"/>
      <c r="DK26" s="364"/>
      <c r="DL26" s="364"/>
      <c r="DM26" s="364"/>
      <c r="DN26" s="364"/>
      <c r="DO26" s="364"/>
      <c r="DP26" s="364"/>
      <c r="DQ26" s="364"/>
      <c r="DR26" s="364"/>
      <c r="DS26" s="364"/>
      <c r="DT26" s="364"/>
      <c r="DU26" s="364"/>
      <c r="DV26" s="364"/>
      <c r="DW26" s="364"/>
      <c r="DX26" s="364"/>
      <c r="DY26" s="364"/>
      <c r="DZ26" s="364"/>
      <c r="EA26" s="364"/>
      <c r="EB26" s="364"/>
      <c r="EC26" s="364"/>
      <c r="ED26" s="364"/>
      <c r="EE26" s="364"/>
      <c r="EF26" s="364"/>
      <c r="EG26" s="364"/>
      <c r="EH26" s="364"/>
      <c r="EI26" s="364"/>
      <c r="EJ26" s="364"/>
      <c r="EK26" s="364"/>
      <c r="EL26" s="364"/>
      <c r="EM26" s="364"/>
      <c r="EN26" s="364"/>
      <c r="EO26" s="364"/>
      <c r="EP26" s="364"/>
      <c r="EQ26" s="364"/>
      <c r="ER26" s="364"/>
      <c r="ES26" s="364"/>
      <c r="ET26" s="364"/>
      <c r="EU26" s="364"/>
      <c r="EV26" s="364"/>
      <c r="EW26" s="364"/>
      <c r="EX26" s="364"/>
      <c r="EY26" s="364"/>
      <c r="EZ26" s="364"/>
      <c r="FA26" s="364"/>
      <c r="FB26" s="364"/>
      <c r="FC26" s="364"/>
      <c r="FD26" s="364"/>
      <c r="FE26" s="364"/>
      <c r="FF26" s="364"/>
      <c r="FG26" s="364"/>
      <c r="FH26" s="364"/>
      <c r="FI26" s="364"/>
      <c r="FJ26" s="364"/>
      <c r="FK26" s="364"/>
      <c r="FL26" s="364"/>
      <c r="FM26" s="364"/>
      <c r="FN26" s="364"/>
      <c r="FO26" s="364"/>
      <c r="FP26" s="364"/>
      <c r="FQ26" s="364"/>
      <c r="FR26" s="364"/>
      <c r="FS26" s="364"/>
      <c r="FT26" s="364"/>
      <c r="FU26" s="364"/>
      <c r="FV26" s="364"/>
      <c r="FW26" s="364"/>
      <c r="FX26" s="364"/>
      <c r="FY26" s="364"/>
      <c r="FZ26" s="364"/>
      <c r="GA26" s="364"/>
      <c r="GB26" s="364"/>
      <c r="GC26" s="364"/>
      <c r="GD26" s="364"/>
      <c r="GE26" s="364"/>
      <c r="GF26" s="364"/>
      <c r="GG26" s="364"/>
      <c r="GH26" s="364"/>
      <c r="GI26" s="364"/>
      <c r="GJ26" s="364"/>
      <c r="GK26" s="364"/>
      <c r="GL26" s="364"/>
      <c r="GM26" s="364"/>
      <c r="GN26" s="364"/>
      <c r="GO26" s="364"/>
      <c r="GP26" s="364"/>
      <c r="GQ26" s="364"/>
      <c r="GR26" s="364"/>
      <c r="GS26" s="364"/>
      <c r="GT26" s="364"/>
      <c r="GU26" s="364"/>
      <c r="GV26" s="364"/>
      <c r="GW26" s="364"/>
      <c r="GX26" s="364"/>
      <c r="GY26" s="364"/>
      <c r="GZ26" s="364"/>
      <c r="HA26" s="364"/>
      <c r="HB26" s="364"/>
      <c r="HC26" s="364"/>
      <c r="HD26" s="364"/>
      <c r="HE26" s="364"/>
      <c r="HF26" s="364"/>
      <c r="HG26" s="364"/>
      <c r="HH26" s="364"/>
      <c r="HI26" s="364"/>
      <c r="HJ26" s="364"/>
      <c r="HK26" s="364"/>
      <c r="HL26" s="364"/>
      <c r="HM26" s="364"/>
      <c r="HN26" s="364"/>
      <c r="HO26" s="364"/>
      <c r="HP26" s="364"/>
      <c r="HQ26" s="364"/>
      <c r="HR26" s="364"/>
      <c r="HS26" s="364"/>
      <c r="HT26" s="364"/>
      <c r="HU26" s="364"/>
      <c r="HV26" s="364"/>
      <c r="HW26" s="364"/>
      <c r="HX26" s="364"/>
      <c r="HY26" s="364"/>
      <c r="HZ26" s="364"/>
      <c r="IA26" s="364"/>
      <c r="IB26" s="364"/>
      <c r="IC26" s="364"/>
      <c r="ID26" s="364"/>
      <c r="IE26" s="364"/>
      <c r="IF26" s="364"/>
      <c r="IG26" s="364"/>
      <c r="IH26" s="364"/>
      <c r="II26" s="364"/>
      <c r="IJ26" s="364"/>
      <c r="IK26" s="364"/>
      <c r="IL26" s="364"/>
      <c r="IM26" s="364"/>
      <c r="IN26" s="364"/>
      <c r="IO26" s="364"/>
      <c r="IP26" s="364"/>
      <c r="IQ26" s="364"/>
      <c r="IR26" s="364"/>
      <c r="IS26" s="364"/>
      <c r="IT26" s="364"/>
      <c r="IU26" s="364"/>
      <c r="IV26" s="364"/>
    </row>
    <row r="27" spans="3:256" ht="18" customHeight="1">
      <c r="C27" s="519" t="s">
        <v>569</v>
      </c>
      <c r="D27" s="519"/>
      <c r="E27" s="519"/>
      <c r="F27" s="519"/>
      <c r="G27" s="519"/>
      <c r="H27" s="519"/>
      <c r="I27" s="519"/>
      <c r="J27" s="519"/>
      <c r="K27" s="519"/>
      <c r="L27" s="519"/>
      <c r="M27" s="519"/>
      <c r="N27" s="519"/>
      <c r="O27" s="519"/>
      <c r="R27" s="364"/>
      <c r="S27" s="364"/>
      <c r="T27" s="364"/>
      <c r="U27" s="364"/>
      <c r="V27" s="364"/>
      <c r="W27" s="364"/>
      <c r="X27" s="364"/>
      <c r="Y27" s="364"/>
      <c r="Z27" s="364"/>
      <c r="AA27" s="364"/>
      <c r="AB27" s="364"/>
      <c r="AC27" s="364"/>
      <c r="AD27" s="364"/>
      <c r="AE27" s="364"/>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4"/>
      <c r="CD27" s="364"/>
      <c r="CE27" s="364"/>
      <c r="CF27" s="364"/>
      <c r="CG27" s="364"/>
      <c r="CH27" s="364"/>
      <c r="CI27" s="364"/>
      <c r="CJ27" s="364"/>
      <c r="CK27" s="364"/>
      <c r="CL27" s="364"/>
      <c r="CM27" s="364"/>
      <c r="CN27" s="364"/>
      <c r="CO27" s="364"/>
      <c r="CP27" s="364"/>
      <c r="CQ27" s="364"/>
      <c r="CR27" s="364"/>
      <c r="CS27" s="364"/>
      <c r="CT27" s="364"/>
      <c r="CU27" s="364"/>
      <c r="CV27" s="364"/>
      <c r="CW27" s="364"/>
      <c r="CX27" s="364"/>
      <c r="CY27" s="364"/>
      <c r="CZ27" s="364"/>
      <c r="DA27" s="364"/>
      <c r="DB27" s="364"/>
      <c r="DC27" s="364"/>
      <c r="DD27" s="364"/>
      <c r="DE27" s="364"/>
      <c r="DF27" s="364"/>
      <c r="DG27" s="364"/>
      <c r="DH27" s="364"/>
      <c r="DI27" s="364"/>
      <c r="DJ27" s="364"/>
      <c r="DK27" s="364"/>
      <c r="DL27" s="364"/>
      <c r="DM27" s="364"/>
      <c r="DN27" s="364"/>
      <c r="DO27" s="364"/>
      <c r="DP27" s="364"/>
      <c r="DQ27" s="364"/>
      <c r="DR27" s="364"/>
      <c r="DS27" s="364"/>
      <c r="DT27" s="364"/>
      <c r="DU27" s="364"/>
      <c r="DV27" s="364"/>
      <c r="DW27" s="364"/>
      <c r="DX27" s="364"/>
      <c r="DY27" s="364"/>
      <c r="DZ27" s="364"/>
      <c r="EA27" s="364"/>
      <c r="EB27" s="364"/>
      <c r="EC27" s="364"/>
      <c r="ED27" s="364"/>
      <c r="EE27" s="364"/>
      <c r="EF27" s="364"/>
      <c r="EG27" s="364"/>
      <c r="EH27" s="364"/>
      <c r="EI27" s="364"/>
      <c r="EJ27" s="364"/>
      <c r="EK27" s="364"/>
      <c r="EL27" s="364"/>
      <c r="EM27" s="364"/>
      <c r="EN27" s="364"/>
      <c r="EO27" s="364"/>
      <c r="EP27" s="364"/>
      <c r="EQ27" s="364"/>
      <c r="ER27" s="364"/>
      <c r="ES27" s="364"/>
      <c r="ET27" s="364"/>
      <c r="EU27" s="364"/>
      <c r="EV27" s="364"/>
      <c r="EW27" s="364"/>
      <c r="EX27" s="364"/>
      <c r="EY27" s="364"/>
      <c r="EZ27" s="364"/>
      <c r="FA27" s="364"/>
      <c r="FB27" s="364"/>
      <c r="FC27" s="364"/>
      <c r="FD27" s="364"/>
      <c r="FE27" s="364"/>
      <c r="FF27" s="364"/>
      <c r="FG27" s="364"/>
      <c r="FH27" s="364"/>
      <c r="FI27" s="364"/>
      <c r="FJ27" s="364"/>
      <c r="FK27" s="364"/>
      <c r="FL27" s="364"/>
      <c r="FM27" s="364"/>
      <c r="FN27" s="364"/>
      <c r="FO27" s="364"/>
      <c r="FP27" s="364"/>
      <c r="FQ27" s="364"/>
      <c r="FR27" s="364"/>
      <c r="FS27" s="364"/>
      <c r="FT27" s="364"/>
      <c r="FU27" s="364"/>
      <c r="FV27" s="364"/>
      <c r="FW27" s="364"/>
      <c r="FX27" s="364"/>
      <c r="FY27" s="364"/>
      <c r="FZ27" s="364"/>
      <c r="GA27" s="364"/>
      <c r="GB27" s="364"/>
      <c r="GC27" s="364"/>
      <c r="GD27" s="364"/>
      <c r="GE27" s="364"/>
      <c r="GF27" s="364"/>
      <c r="GG27" s="364"/>
      <c r="GH27" s="364"/>
      <c r="GI27" s="364"/>
      <c r="GJ27" s="364"/>
      <c r="GK27" s="364"/>
      <c r="GL27" s="364"/>
      <c r="GM27" s="364"/>
      <c r="GN27" s="364"/>
      <c r="GO27" s="364"/>
      <c r="GP27" s="364"/>
      <c r="GQ27" s="364"/>
      <c r="GR27" s="364"/>
      <c r="GS27" s="364"/>
      <c r="GT27" s="364"/>
      <c r="GU27" s="364"/>
      <c r="GV27" s="364"/>
      <c r="GW27" s="364"/>
      <c r="GX27" s="364"/>
      <c r="GY27" s="364"/>
      <c r="GZ27" s="364"/>
      <c r="HA27" s="364"/>
      <c r="HB27" s="364"/>
      <c r="HC27" s="364"/>
      <c r="HD27" s="364"/>
      <c r="HE27" s="364"/>
      <c r="HF27" s="364"/>
      <c r="HG27" s="364"/>
      <c r="HH27" s="364"/>
      <c r="HI27" s="364"/>
      <c r="HJ27" s="364"/>
      <c r="HK27" s="364"/>
      <c r="HL27" s="364"/>
      <c r="HM27" s="364"/>
      <c r="HN27" s="364"/>
      <c r="HO27" s="364"/>
      <c r="HP27" s="364"/>
      <c r="HQ27" s="364"/>
      <c r="HR27" s="364"/>
      <c r="HS27" s="364"/>
      <c r="HT27" s="364"/>
      <c r="HU27" s="364"/>
      <c r="HV27" s="364"/>
      <c r="HW27" s="364"/>
      <c r="HX27" s="364"/>
      <c r="HY27" s="364"/>
      <c r="HZ27" s="364"/>
      <c r="IA27" s="364"/>
      <c r="IB27" s="364"/>
      <c r="IC27" s="364"/>
      <c r="ID27" s="364"/>
      <c r="IE27" s="364"/>
      <c r="IF27" s="364"/>
      <c r="IG27" s="364"/>
      <c r="IH27" s="364"/>
      <c r="II27" s="364"/>
      <c r="IJ27" s="364"/>
      <c r="IK27" s="364"/>
      <c r="IL27" s="364"/>
      <c r="IM27" s="364"/>
      <c r="IN27" s="364"/>
      <c r="IO27" s="364"/>
      <c r="IP27" s="364"/>
      <c r="IQ27" s="364"/>
      <c r="IR27" s="364"/>
      <c r="IS27" s="364"/>
      <c r="IT27" s="364"/>
      <c r="IU27" s="364"/>
      <c r="IV27" s="364"/>
    </row>
    <row r="28" spans="2:13" ht="18">
      <c r="B28" s="343"/>
      <c r="C28" s="344"/>
      <c r="D28" s="345"/>
      <c r="E28" s="345"/>
      <c r="F28" s="345"/>
      <c r="G28" s="345"/>
      <c r="H28" s="345"/>
      <c r="I28" s="345"/>
      <c r="J28" s="345"/>
      <c r="K28" s="345"/>
      <c r="L28" s="345"/>
      <c r="M28" s="345"/>
    </row>
    <row r="29" spans="3:16" ht="53.25" customHeight="1">
      <c r="C29" s="352" t="s">
        <v>570</v>
      </c>
      <c r="D29" s="532" t="s">
        <v>441</v>
      </c>
      <c r="E29" s="532"/>
      <c r="F29" s="532"/>
      <c r="G29" s="532"/>
      <c r="H29" s="532"/>
      <c r="I29" s="532"/>
      <c r="J29" s="532"/>
      <c r="K29" s="532"/>
      <c r="L29" s="532"/>
      <c r="M29" s="532"/>
      <c r="N29" s="532"/>
      <c r="O29" s="532"/>
      <c r="P29" s="410"/>
    </row>
    <row r="30" spans="3:256" ht="12" customHeight="1">
      <c r="C30" s="346"/>
      <c r="D30" s="537"/>
      <c r="E30" s="537"/>
      <c r="F30" s="537"/>
      <c r="G30" s="537"/>
      <c r="H30" s="537"/>
      <c r="I30" s="537"/>
      <c r="J30" s="537"/>
      <c r="K30" s="537"/>
      <c r="L30" s="537"/>
      <c r="M30" s="537"/>
      <c r="N30" s="537"/>
      <c r="O30" s="537"/>
      <c r="R30" s="364"/>
      <c r="S30" s="364"/>
      <c r="T30" s="364"/>
      <c r="U30" s="364"/>
      <c r="V30" s="364"/>
      <c r="W30" s="364"/>
      <c r="X30" s="364"/>
      <c r="Y30" s="364"/>
      <c r="Z30" s="364"/>
      <c r="AA30" s="364"/>
      <c r="AB30" s="364"/>
      <c r="AC30" s="364"/>
      <c r="AD30" s="364"/>
      <c r="AE30" s="364"/>
      <c r="AF30" s="364"/>
      <c r="AG30" s="364"/>
      <c r="AH30" s="364"/>
      <c r="AI30" s="364"/>
      <c r="AJ30" s="364"/>
      <c r="AK30" s="364"/>
      <c r="AL30" s="364"/>
      <c r="AM30" s="364"/>
      <c r="AN30" s="364"/>
      <c r="AO30" s="364"/>
      <c r="AP30" s="364"/>
      <c r="AQ30" s="364"/>
      <c r="AR30" s="364"/>
      <c r="AS30" s="364"/>
      <c r="AT30" s="364"/>
      <c r="AU30" s="364"/>
      <c r="AV30" s="364"/>
      <c r="AW30" s="364"/>
      <c r="AX30" s="364"/>
      <c r="AY30" s="364"/>
      <c r="AZ30" s="364"/>
      <c r="BA30" s="364"/>
      <c r="BB30" s="364"/>
      <c r="BC30" s="364"/>
      <c r="BD30" s="364"/>
      <c r="BE30" s="364"/>
      <c r="BF30" s="364"/>
      <c r="BG30" s="364"/>
      <c r="BH30" s="364"/>
      <c r="BI30" s="364"/>
      <c r="BJ30" s="364"/>
      <c r="BK30" s="364"/>
      <c r="BL30" s="364"/>
      <c r="BM30" s="364"/>
      <c r="BN30" s="364"/>
      <c r="BO30" s="364"/>
      <c r="BP30" s="364"/>
      <c r="BQ30" s="364"/>
      <c r="BR30" s="364"/>
      <c r="BS30" s="364"/>
      <c r="BT30" s="364"/>
      <c r="BU30" s="364"/>
      <c r="BV30" s="364"/>
      <c r="BW30" s="364"/>
      <c r="BX30" s="364"/>
      <c r="BY30" s="364"/>
      <c r="BZ30" s="364"/>
      <c r="CA30" s="364"/>
      <c r="CB30" s="364"/>
      <c r="CC30" s="364"/>
      <c r="CD30" s="364"/>
      <c r="CE30" s="364"/>
      <c r="CF30" s="364"/>
      <c r="CG30" s="364"/>
      <c r="CH30" s="364"/>
      <c r="CI30" s="364"/>
      <c r="CJ30" s="364"/>
      <c r="CK30" s="364"/>
      <c r="CL30" s="364"/>
      <c r="CM30" s="364"/>
      <c r="CN30" s="364"/>
      <c r="CO30" s="364"/>
      <c r="CP30" s="364"/>
      <c r="CQ30" s="364"/>
      <c r="CR30" s="364"/>
      <c r="CS30" s="364"/>
      <c r="CT30" s="364"/>
      <c r="CU30" s="364"/>
      <c r="CV30" s="364"/>
      <c r="CW30" s="364"/>
      <c r="CX30" s="364"/>
      <c r="CY30" s="364"/>
      <c r="CZ30" s="364"/>
      <c r="DA30" s="364"/>
      <c r="DB30" s="364"/>
      <c r="DC30" s="364"/>
      <c r="DD30" s="364"/>
      <c r="DE30" s="364"/>
      <c r="DF30" s="364"/>
      <c r="DG30" s="364"/>
      <c r="DH30" s="364"/>
      <c r="DI30" s="364"/>
      <c r="DJ30" s="364"/>
      <c r="DK30" s="364"/>
      <c r="DL30" s="364"/>
      <c r="DM30" s="364"/>
      <c r="DN30" s="364"/>
      <c r="DO30" s="364"/>
      <c r="DP30" s="364"/>
      <c r="DQ30" s="364"/>
      <c r="DR30" s="364"/>
      <c r="DS30" s="364"/>
      <c r="DT30" s="364"/>
      <c r="DU30" s="364"/>
      <c r="DV30" s="364"/>
      <c r="DW30" s="364"/>
      <c r="DX30" s="364"/>
      <c r="DY30" s="364"/>
      <c r="DZ30" s="364"/>
      <c r="EA30" s="364"/>
      <c r="EB30" s="364"/>
      <c r="EC30" s="364"/>
      <c r="ED30" s="364"/>
      <c r="EE30" s="364"/>
      <c r="EF30" s="364"/>
      <c r="EG30" s="364"/>
      <c r="EH30" s="364"/>
      <c r="EI30" s="364"/>
      <c r="EJ30" s="364"/>
      <c r="EK30" s="364"/>
      <c r="EL30" s="364"/>
      <c r="EM30" s="364"/>
      <c r="EN30" s="364"/>
      <c r="EO30" s="364"/>
      <c r="EP30" s="364"/>
      <c r="EQ30" s="364"/>
      <c r="ER30" s="364"/>
      <c r="ES30" s="364"/>
      <c r="ET30" s="364"/>
      <c r="EU30" s="364"/>
      <c r="EV30" s="364"/>
      <c r="EW30" s="364"/>
      <c r="EX30" s="364"/>
      <c r="EY30" s="364"/>
      <c r="EZ30" s="364"/>
      <c r="FA30" s="364"/>
      <c r="FB30" s="364"/>
      <c r="FC30" s="364"/>
      <c r="FD30" s="364"/>
      <c r="FE30" s="364"/>
      <c r="FF30" s="364"/>
      <c r="FG30" s="364"/>
      <c r="FH30" s="364"/>
      <c r="FI30" s="364"/>
      <c r="FJ30" s="364"/>
      <c r="FK30" s="364"/>
      <c r="FL30" s="364"/>
      <c r="FM30" s="364"/>
      <c r="FN30" s="364"/>
      <c r="FO30" s="364"/>
      <c r="FP30" s="364"/>
      <c r="FQ30" s="364"/>
      <c r="FR30" s="364"/>
      <c r="FS30" s="364"/>
      <c r="FT30" s="364"/>
      <c r="FU30" s="364"/>
      <c r="FV30" s="364"/>
      <c r="FW30" s="364"/>
      <c r="FX30" s="364"/>
      <c r="FY30" s="364"/>
      <c r="FZ30" s="364"/>
      <c r="GA30" s="364"/>
      <c r="GB30" s="364"/>
      <c r="GC30" s="364"/>
      <c r="GD30" s="364"/>
      <c r="GE30" s="364"/>
      <c r="GF30" s="364"/>
      <c r="GG30" s="364"/>
      <c r="GH30" s="364"/>
      <c r="GI30" s="364"/>
      <c r="GJ30" s="364"/>
      <c r="GK30" s="364"/>
      <c r="GL30" s="364"/>
      <c r="GM30" s="364"/>
      <c r="GN30" s="364"/>
      <c r="GO30" s="364"/>
      <c r="GP30" s="364"/>
      <c r="GQ30" s="364"/>
      <c r="GR30" s="364"/>
      <c r="GS30" s="364"/>
      <c r="GT30" s="364"/>
      <c r="GU30" s="364"/>
      <c r="GV30" s="364"/>
      <c r="GW30" s="364"/>
      <c r="GX30" s="364"/>
      <c r="GY30" s="364"/>
      <c r="GZ30" s="364"/>
      <c r="HA30" s="364"/>
      <c r="HB30" s="364"/>
      <c r="HC30" s="364"/>
      <c r="HD30" s="364"/>
      <c r="HE30" s="364"/>
      <c r="HF30" s="364"/>
      <c r="HG30" s="364"/>
      <c r="HH30" s="364"/>
      <c r="HI30" s="364"/>
      <c r="HJ30" s="364"/>
      <c r="HK30" s="364"/>
      <c r="HL30" s="364"/>
      <c r="HM30" s="364"/>
      <c r="HN30" s="364"/>
      <c r="HO30" s="364"/>
      <c r="HP30" s="364"/>
      <c r="HQ30" s="364"/>
      <c r="HR30" s="364"/>
      <c r="HS30" s="364"/>
      <c r="HT30" s="364"/>
      <c r="HU30" s="364"/>
      <c r="HV30" s="364"/>
      <c r="HW30" s="364"/>
      <c r="HX30" s="364"/>
      <c r="HY30" s="364"/>
      <c r="HZ30" s="364"/>
      <c r="IA30" s="364"/>
      <c r="IB30" s="364"/>
      <c r="IC30" s="364"/>
      <c r="ID30" s="364"/>
      <c r="IE30" s="364"/>
      <c r="IF30" s="364"/>
      <c r="IG30" s="364"/>
      <c r="IH30" s="364"/>
      <c r="II30" s="364"/>
      <c r="IJ30" s="364"/>
      <c r="IK30" s="364"/>
      <c r="IL30" s="364"/>
      <c r="IM30" s="364"/>
      <c r="IN30" s="364"/>
      <c r="IO30" s="364"/>
      <c r="IP30" s="364"/>
      <c r="IQ30" s="364"/>
      <c r="IR30" s="364"/>
      <c r="IS30" s="364"/>
      <c r="IT30" s="364"/>
      <c r="IU30" s="364"/>
      <c r="IV30" s="364"/>
    </row>
    <row r="31" spans="3:15" ht="18">
      <c r="C31" s="352" t="s">
        <v>508</v>
      </c>
      <c r="D31" s="530" t="s">
        <v>581</v>
      </c>
      <c r="E31" s="530"/>
      <c r="F31" s="530"/>
      <c r="G31" s="530"/>
      <c r="H31" s="530"/>
      <c r="I31" s="530"/>
      <c r="J31" s="530"/>
      <c r="K31" s="530"/>
      <c r="L31" s="530"/>
      <c r="M31" s="530"/>
      <c r="N31" s="530"/>
      <c r="O31" s="530"/>
    </row>
    <row r="32" spans="3:16" ht="309.75" customHeight="1">
      <c r="C32" s="400"/>
      <c r="D32" s="530" t="s">
        <v>592</v>
      </c>
      <c r="E32" s="530"/>
      <c r="F32" s="530"/>
      <c r="G32" s="530"/>
      <c r="H32" s="530"/>
      <c r="I32" s="530"/>
      <c r="J32" s="530"/>
      <c r="K32" s="530"/>
      <c r="L32" s="530"/>
      <c r="M32" s="530"/>
      <c r="N32" s="530"/>
      <c r="O32" s="530"/>
      <c r="P32" s="530"/>
    </row>
    <row r="33" spans="3:16" ht="12" customHeight="1">
      <c r="C33" s="400"/>
      <c r="D33" s="530"/>
      <c r="E33" s="530"/>
      <c r="F33" s="530"/>
      <c r="G33" s="530"/>
      <c r="H33" s="530"/>
      <c r="I33" s="530"/>
      <c r="J33" s="530"/>
      <c r="K33" s="530"/>
      <c r="L33" s="530"/>
      <c r="M33" s="530"/>
      <c r="N33" s="530"/>
      <c r="O33" s="530"/>
      <c r="P33" s="530"/>
    </row>
    <row r="34" spans="3:15" ht="34.5" customHeight="1">
      <c r="C34" s="352" t="s">
        <v>572</v>
      </c>
      <c r="D34" s="519" t="s">
        <v>445</v>
      </c>
      <c r="E34" s="519"/>
      <c r="F34" s="519"/>
      <c r="G34" s="519"/>
      <c r="H34" s="519"/>
      <c r="I34" s="519"/>
      <c r="J34" s="519"/>
      <c r="K34" s="519"/>
      <c r="L34" s="519"/>
      <c r="M34" s="519"/>
      <c r="N34" s="519"/>
      <c r="O34" s="519"/>
    </row>
    <row r="35" spans="3:15" ht="78" customHeight="1">
      <c r="C35" s="352"/>
      <c r="D35" s="530" t="s">
        <v>571</v>
      </c>
      <c r="E35" s="530"/>
      <c r="F35" s="530"/>
      <c r="G35" s="530"/>
      <c r="H35" s="530"/>
      <c r="I35" s="530"/>
      <c r="J35" s="530"/>
      <c r="K35" s="530"/>
      <c r="L35" s="530"/>
      <c r="M35" s="530"/>
      <c r="N35" s="530"/>
      <c r="O35" s="530"/>
    </row>
    <row r="36" spans="3:16" ht="12" customHeight="1">
      <c r="C36" s="400"/>
      <c r="D36" s="253"/>
      <c r="E36" s="253"/>
      <c r="F36" s="253"/>
      <c r="G36" s="253"/>
      <c r="H36" s="253"/>
      <c r="I36" s="253"/>
      <c r="J36" s="253"/>
      <c r="K36" s="253"/>
      <c r="L36" s="253"/>
      <c r="M36" s="253"/>
      <c r="N36" s="253"/>
      <c r="O36" s="253"/>
      <c r="P36" s="253"/>
    </row>
    <row r="37" spans="3:16" ht="53.25" customHeight="1">
      <c r="C37" s="352" t="s">
        <v>575</v>
      </c>
      <c r="D37" s="531" t="s">
        <v>589</v>
      </c>
      <c r="E37" s="531"/>
      <c r="F37" s="531"/>
      <c r="G37" s="531"/>
      <c r="H37" s="531"/>
      <c r="I37" s="531"/>
      <c r="J37" s="531"/>
      <c r="K37" s="531"/>
      <c r="L37" s="531"/>
      <c r="M37" s="531"/>
      <c r="N37" s="531"/>
      <c r="O37" s="531"/>
      <c r="P37" s="266"/>
    </row>
    <row r="38" spans="3:16" ht="12" customHeight="1">
      <c r="C38" s="400"/>
      <c r="D38" s="253"/>
      <c r="E38" s="253"/>
      <c r="F38" s="253"/>
      <c r="G38" s="253"/>
      <c r="H38" s="253"/>
      <c r="I38" s="253"/>
      <c r="J38" s="253"/>
      <c r="K38" s="253"/>
      <c r="L38" s="253"/>
      <c r="M38" s="253"/>
      <c r="N38" s="253"/>
      <c r="O38" s="253"/>
      <c r="P38" s="253"/>
    </row>
    <row r="39" spans="3:16" ht="36" customHeight="1">
      <c r="C39" s="352" t="s">
        <v>573</v>
      </c>
      <c r="D39" s="531" t="s">
        <v>585</v>
      </c>
      <c r="E39" s="531"/>
      <c r="F39" s="531"/>
      <c r="G39" s="531"/>
      <c r="H39" s="531"/>
      <c r="I39" s="531"/>
      <c r="J39" s="531"/>
      <c r="K39" s="531"/>
      <c r="L39" s="531"/>
      <c r="M39" s="531"/>
      <c r="N39" s="531"/>
      <c r="O39" s="531"/>
      <c r="P39" s="266"/>
    </row>
    <row r="40" spans="3:15" ht="14.25" customHeight="1">
      <c r="C40" s="338"/>
      <c r="D40" s="338"/>
      <c r="E40" s="338"/>
      <c r="F40" s="338"/>
      <c r="G40" s="338"/>
      <c r="H40" s="338"/>
      <c r="I40" s="338"/>
      <c r="J40" s="338"/>
      <c r="K40" s="338"/>
      <c r="L40" s="338"/>
      <c r="M40" s="338"/>
      <c r="N40" s="338"/>
      <c r="O40" s="338"/>
    </row>
    <row r="41" spans="3:256" ht="14.25" customHeight="1">
      <c r="C41" s="526" t="s">
        <v>2032</v>
      </c>
      <c r="D41" s="526"/>
      <c r="E41" s="526"/>
      <c r="F41" s="526"/>
      <c r="G41" s="526"/>
      <c r="H41" s="526"/>
      <c r="I41" s="526"/>
      <c r="J41" s="526"/>
      <c r="K41" s="526"/>
      <c r="L41" s="526"/>
      <c r="M41" s="526"/>
      <c r="N41" s="526"/>
      <c r="O41" s="526"/>
      <c r="R41" s="364"/>
      <c r="S41" s="364"/>
      <c r="T41" s="364"/>
      <c r="U41" s="364"/>
      <c r="V41" s="364"/>
      <c r="W41" s="364"/>
      <c r="X41" s="364"/>
      <c r="Y41" s="364"/>
      <c r="Z41" s="364"/>
      <c r="AA41" s="364"/>
      <c r="AB41" s="364"/>
      <c r="AC41" s="364"/>
      <c r="AD41" s="364"/>
      <c r="AE41" s="364"/>
      <c r="AF41" s="364"/>
      <c r="AG41" s="364"/>
      <c r="AH41" s="364"/>
      <c r="AI41" s="364"/>
      <c r="AJ41" s="364"/>
      <c r="AK41" s="364"/>
      <c r="AL41" s="364"/>
      <c r="AM41" s="364"/>
      <c r="AN41" s="364"/>
      <c r="AO41" s="364"/>
      <c r="AP41" s="364"/>
      <c r="AQ41" s="364"/>
      <c r="AR41" s="364"/>
      <c r="AS41" s="364"/>
      <c r="AT41" s="364"/>
      <c r="AU41" s="364"/>
      <c r="AV41" s="364"/>
      <c r="AW41" s="364"/>
      <c r="AX41" s="364"/>
      <c r="AY41" s="364"/>
      <c r="AZ41" s="364"/>
      <c r="BA41" s="364"/>
      <c r="BB41" s="364"/>
      <c r="BC41" s="364"/>
      <c r="BD41" s="364"/>
      <c r="BE41" s="364"/>
      <c r="BF41" s="364"/>
      <c r="BG41" s="364"/>
      <c r="BH41" s="364"/>
      <c r="BI41" s="364"/>
      <c r="BJ41" s="364"/>
      <c r="BK41" s="364"/>
      <c r="BL41" s="364"/>
      <c r="BM41" s="364"/>
      <c r="BN41" s="364"/>
      <c r="BO41" s="364"/>
      <c r="BP41" s="364"/>
      <c r="BQ41" s="364"/>
      <c r="BR41" s="364"/>
      <c r="BS41" s="364"/>
      <c r="BT41" s="364"/>
      <c r="BU41" s="364"/>
      <c r="BV41" s="364"/>
      <c r="BW41" s="364"/>
      <c r="BX41" s="364"/>
      <c r="BY41" s="364"/>
      <c r="BZ41" s="364"/>
      <c r="CA41" s="364"/>
      <c r="CB41" s="364"/>
      <c r="CC41" s="364"/>
      <c r="CD41" s="364"/>
      <c r="CE41" s="364"/>
      <c r="CF41" s="364"/>
      <c r="CG41" s="364"/>
      <c r="CH41" s="364"/>
      <c r="CI41" s="364"/>
      <c r="CJ41" s="364"/>
      <c r="CK41" s="364"/>
      <c r="CL41" s="364"/>
      <c r="CM41" s="364"/>
      <c r="CN41" s="364"/>
      <c r="CO41" s="364"/>
      <c r="CP41" s="364"/>
      <c r="CQ41" s="364"/>
      <c r="CR41" s="364"/>
      <c r="CS41" s="364"/>
      <c r="CT41" s="364"/>
      <c r="CU41" s="364"/>
      <c r="CV41" s="364"/>
      <c r="CW41" s="364"/>
      <c r="CX41" s="364"/>
      <c r="CY41" s="364"/>
      <c r="CZ41" s="364"/>
      <c r="DA41" s="364"/>
      <c r="DB41" s="364"/>
      <c r="DC41" s="364"/>
      <c r="DD41" s="364"/>
      <c r="DE41" s="364"/>
      <c r="DF41" s="364"/>
      <c r="DG41" s="364"/>
      <c r="DH41" s="364"/>
      <c r="DI41" s="364"/>
      <c r="DJ41" s="364"/>
      <c r="DK41" s="364"/>
      <c r="DL41" s="364"/>
      <c r="DM41" s="364"/>
      <c r="DN41" s="364"/>
      <c r="DO41" s="364"/>
      <c r="DP41" s="364"/>
      <c r="DQ41" s="364"/>
      <c r="DR41" s="364"/>
      <c r="DS41" s="364"/>
      <c r="DT41" s="364"/>
      <c r="DU41" s="364"/>
      <c r="DV41" s="364"/>
      <c r="DW41" s="364"/>
      <c r="DX41" s="364"/>
      <c r="DY41" s="364"/>
      <c r="DZ41" s="364"/>
      <c r="EA41" s="364"/>
      <c r="EB41" s="364"/>
      <c r="EC41" s="364"/>
      <c r="ED41" s="364"/>
      <c r="EE41" s="364"/>
      <c r="EF41" s="364"/>
      <c r="EG41" s="364"/>
      <c r="EH41" s="364"/>
      <c r="EI41" s="364"/>
      <c r="EJ41" s="364"/>
      <c r="EK41" s="364"/>
      <c r="EL41" s="364"/>
      <c r="EM41" s="364"/>
      <c r="EN41" s="364"/>
      <c r="EO41" s="364"/>
      <c r="EP41" s="364"/>
      <c r="EQ41" s="364"/>
      <c r="ER41" s="364"/>
      <c r="ES41" s="364"/>
      <c r="ET41" s="364"/>
      <c r="EU41" s="364"/>
      <c r="EV41" s="364"/>
      <c r="EW41" s="364"/>
      <c r="EX41" s="364"/>
      <c r="EY41" s="364"/>
      <c r="EZ41" s="364"/>
      <c r="FA41" s="364"/>
      <c r="FB41" s="364"/>
      <c r="FC41" s="364"/>
      <c r="FD41" s="364"/>
      <c r="FE41" s="364"/>
      <c r="FF41" s="364"/>
      <c r="FG41" s="364"/>
      <c r="FH41" s="364"/>
      <c r="FI41" s="364"/>
      <c r="FJ41" s="364"/>
      <c r="FK41" s="364"/>
      <c r="FL41" s="364"/>
      <c r="FM41" s="364"/>
      <c r="FN41" s="364"/>
      <c r="FO41" s="364"/>
      <c r="FP41" s="364"/>
      <c r="FQ41" s="364"/>
      <c r="FR41" s="364"/>
      <c r="FS41" s="364"/>
      <c r="FT41" s="364"/>
      <c r="FU41" s="364"/>
      <c r="FV41" s="364"/>
      <c r="FW41" s="364"/>
      <c r="FX41" s="364"/>
      <c r="FY41" s="364"/>
      <c r="FZ41" s="364"/>
      <c r="GA41" s="364"/>
      <c r="GB41" s="364"/>
      <c r="GC41" s="364"/>
      <c r="GD41" s="364"/>
      <c r="GE41" s="364"/>
      <c r="GF41" s="364"/>
      <c r="GG41" s="364"/>
      <c r="GH41" s="364"/>
      <c r="GI41" s="364"/>
      <c r="GJ41" s="364"/>
      <c r="GK41" s="364"/>
      <c r="GL41" s="364"/>
      <c r="GM41" s="364"/>
      <c r="GN41" s="364"/>
      <c r="GO41" s="364"/>
      <c r="GP41" s="364"/>
      <c r="GQ41" s="364"/>
      <c r="GR41" s="364"/>
      <c r="GS41" s="364"/>
      <c r="GT41" s="364"/>
      <c r="GU41" s="364"/>
      <c r="GV41" s="364"/>
      <c r="GW41" s="364"/>
      <c r="GX41" s="364"/>
      <c r="GY41" s="364"/>
      <c r="GZ41" s="364"/>
      <c r="HA41" s="364"/>
      <c r="HB41" s="364"/>
      <c r="HC41" s="364"/>
      <c r="HD41" s="364"/>
      <c r="HE41" s="364"/>
      <c r="HF41" s="364"/>
      <c r="HG41" s="364"/>
      <c r="HH41" s="364"/>
      <c r="HI41" s="364"/>
      <c r="HJ41" s="364"/>
      <c r="HK41" s="364"/>
      <c r="HL41" s="364"/>
      <c r="HM41" s="364"/>
      <c r="HN41" s="364"/>
      <c r="HO41" s="364"/>
      <c r="HP41" s="364"/>
      <c r="HQ41" s="364"/>
      <c r="HR41" s="364"/>
      <c r="HS41" s="364"/>
      <c r="HT41" s="364"/>
      <c r="HU41" s="364"/>
      <c r="HV41" s="364"/>
      <c r="HW41" s="364"/>
      <c r="HX41" s="364"/>
      <c r="HY41" s="364"/>
      <c r="HZ41" s="364"/>
      <c r="IA41" s="364"/>
      <c r="IB41" s="364"/>
      <c r="IC41" s="364"/>
      <c r="ID41" s="364"/>
      <c r="IE41" s="364"/>
      <c r="IF41" s="364"/>
      <c r="IG41" s="364"/>
      <c r="IH41" s="364"/>
      <c r="II41" s="364"/>
      <c r="IJ41" s="364"/>
      <c r="IK41" s="364"/>
      <c r="IL41" s="364"/>
      <c r="IM41" s="364"/>
      <c r="IN41" s="364"/>
      <c r="IO41" s="364"/>
      <c r="IP41" s="364"/>
      <c r="IQ41" s="364"/>
      <c r="IR41" s="364"/>
      <c r="IS41" s="364"/>
      <c r="IT41" s="364"/>
      <c r="IU41" s="364"/>
      <c r="IV41" s="364"/>
    </row>
    <row r="42" spans="3:256" ht="18">
      <c r="C42" s="338"/>
      <c r="D42" s="338"/>
      <c r="E42" s="338"/>
      <c r="F42" s="338"/>
      <c r="G42" s="338"/>
      <c r="H42" s="338"/>
      <c r="I42" s="338"/>
      <c r="J42" s="338"/>
      <c r="K42" s="338"/>
      <c r="L42" s="338"/>
      <c r="M42" s="338"/>
      <c r="N42" s="338"/>
      <c r="O42" s="338"/>
      <c r="R42" s="364"/>
      <c r="S42" s="364"/>
      <c r="T42" s="364"/>
      <c r="U42" s="364"/>
      <c r="V42" s="364"/>
      <c r="W42" s="364"/>
      <c r="X42" s="364"/>
      <c r="Y42" s="364"/>
      <c r="Z42" s="364"/>
      <c r="AA42" s="364"/>
      <c r="AB42" s="364"/>
      <c r="AC42" s="364"/>
      <c r="AD42" s="364"/>
      <c r="AE42" s="364"/>
      <c r="AF42" s="364"/>
      <c r="AG42" s="364"/>
      <c r="AH42" s="364"/>
      <c r="AI42" s="364"/>
      <c r="AJ42" s="364"/>
      <c r="AK42" s="364"/>
      <c r="AL42" s="364"/>
      <c r="AM42" s="364"/>
      <c r="AN42" s="364"/>
      <c r="AO42" s="364"/>
      <c r="AP42" s="364"/>
      <c r="AQ42" s="364"/>
      <c r="AR42" s="364"/>
      <c r="AS42" s="364"/>
      <c r="AT42" s="364"/>
      <c r="AU42" s="364"/>
      <c r="AV42" s="364"/>
      <c r="AW42" s="364"/>
      <c r="AX42" s="364"/>
      <c r="AY42" s="364"/>
      <c r="AZ42" s="364"/>
      <c r="BA42" s="364"/>
      <c r="BB42" s="364"/>
      <c r="BC42" s="364"/>
      <c r="BD42" s="364"/>
      <c r="BE42" s="364"/>
      <c r="BF42" s="364"/>
      <c r="BG42" s="364"/>
      <c r="BH42" s="364"/>
      <c r="BI42" s="364"/>
      <c r="BJ42" s="364"/>
      <c r="BK42" s="364"/>
      <c r="BL42" s="364"/>
      <c r="BM42" s="364"/>
      <c r="BN42" s="364"/>
      <c r="BO42" s="364"/>
      <c r="BP42" s="364"/>
      <c r="BQ42" s="364"/>
      <c r="BR42" s="364"/>
      <c r="BS42" s="364"/>
      <c r="BT42" s="364"/>
      <c r="BU42" s="364"/>
      <c r="BV42" s="364"/>
      <c r="BW42" s="364"/>
      <c r="BX42" s="364"/>
      <c r="BY42" s="364"/>
      <c r="BZ42" s="364"/>
      <c r="CA42" s="364"/>
      <c r="CB42" s="364"/>
      <c r="CC42" s="364"/>
      <c r="CD42" s="364"/>
      <c r="CE42" s="364"/>
      <c r="CF42" s="364"/>
      <c r="CG42" s="364"/>
      <c r="CH42" s="364"/>
      <c r="CI42" s="364"/>
      <c r="CJ42" s="364"/>
      <c r="CK42" s="364"/>
      <c r="CL42" s="364"/>
      <c r="CM42" s="364"/>
      <c r="CN42" s="364"/>
      <c r="CO42" s="364"/>
      <c r="CP42" s="364"/>
      <c r="CQ42" s="364"/>
      <c r="CR42" s="364"/>
      <c r="CS42" s="364"/>
      <c r="CT42" s="364"/>
      <c r="CU42" s="364"/>
      <c r="CV42" s="364"/>
      <c r="CW42" s="364"/>
      <c r="CX42" s="364"/>
      <c r="CY42" s="364"/>
      <c r="CZ42" s="364"/>
      <c r="DA42" s="364"/>
      <c r="DB42" s="364"/>
      <c r="DC42" s="364"/>
      <c r="DD42" s="364"/>
      <c r="DE42" s="364"/>
      <c r="DF42" s="364"/>
      <c r="DG42" s="364"/>
      <c r="DH42" s="364"/>
      <c r="DI42" s="364"/>
      <c r="DJ42" s="364"/>
      <c r="DK42" s="364"/>
      <c r="DL42" s="364"/>
      <c r="DM42" s="364"/>
      <c r="DN42" s="364"/>
      <c r="DO42" s="364"/>
      <c r="DP42" s="364"/>
      <c r="DQ42" s="364"/>
      <c r="DR42" s="364"/>
      <c r="DS42" s="364"/>
      <c r="DT42" s="364"/>
      <c r="DU42" s="364"/>
      <c r="DV42" s="364"/>
      <c r="DW42" s="364"/>
      <c r="DX42" s="364"/>
      <c r="DY42" s="364"/>
      <c r="DZ42" s="364"/>
      <c r="EA42" s="364"/>
      <c r="EB42" s="364"/>
      <c r="EC42" s="364"/>
      <c r="ED42" s="364"/>
      <c r="EE42" s="364"/>
      <c r="EF42" s="364"/>
      <c r="EG42" s="364"/>
      <c r="EH42" s="364"/>
      <c r="EI42" s="364"/>
      <c r="EJ42" s="364"/>
      <c r="EK42" s="364"/>
      <c r="EL42" s="364"/>
      <c r="EM42" s="364"/>
      <c r="EN42" s="364"/>
      <c r="EO42" s="364"/>
      <c r="EP42" s="364"/>
      <c r="EQ42" s="364"/>
      <c r="ER42" s="364"/>
      <c r="ES42" s="364"/>
      <c r="ET42" s="364"/>
      <c r="EU42" s="364"/>
      <c r="EV42" s="364"/>
      <c r="EW42" s="364"/>
      <c r="EX42" s="364"/>
      <c r="EY42" s="364"/>
      <c r="EZ42" s="364"/>
      <c r="FA42" s="364"/>
      <c r="FB42" s="364"/>
      <c r="FC42" s="364"/>
      <c r="FD42" s="364"/>
      <c r="FE42" s="364"/>
      <c r="FF42" s="364"/>
      <c r="FG42" s="364"/>
      <c r="FH42" s="364"/>
      <c r="FI42" s="364"/>
      <c r="FJ42" s="364"/>
      <c r="FK42" s="364"/>
      <c r="FL42" s="364"/>
      <c r="FM42" s="364"/>
      <c r="FN42" s="364"/>
      <c r="FO42" s="364"/>
      <c r="FP42" s="364"/>
      <c r="FQ42" s="364"/>
      <c r="FR42" s="364"/>
      <c r="FS42" s="364"/>
      <c r="FT42" s="364"/>
      <c r="FU42" s="364"/>
      <c r="FV42" s="364"/>
      <c r="FW42" s="364"/>
      <c r="FX42" s="364"/>
      <c r="FY42" s="364"/>
      <c r="FZ42" s="364"/>
      <c r="GA42" s="364"/>
      <c r="GB42" s="364"/>
      <c r="GC42" s="364"/>
      <c r="GD42" s="364"/>
      <c r="GE42" s="364"/>
      <c r="GF42" s="364"/>
      <c r="GG42" s="364"/>
      <c r="GH42" s="364"/>
      <c r="GI42" s="364"/>
      <c r="GJ42" s="364"/>
      <c r="GK42" s="364"/>
      <c r="GL42" s="364"/>
      <c r="GM42" s="364"/>
      <c r="GN42" s="364"/>
      <c r="GO42" s="364"/>
      <c r="GP42" s="364"/>
      <c r="GQ42" s="364"/>
      <c r="GR42" s="364"/>
      <c r="GS42" s="364"/>
      <c r="GT42" s="364"/>
      <c r="GU42" s="364"/>
      <c r="GV42" s="364"/>
      <c r="GW42" s="364"/>
      <c r="GX42" s="364"/>
      <c r="GY42" s="364"/>
      <c r="GZ42" s="364"/>
      <c r="HA42" s="364"/>
      <c r="HB42" s="364"/>
      <c r="HC42" s="364"/>
      <c r="HD42" s="364"/>
      <c r="HE42" s="364"/>
      <c r="HF42" s="364"/>
      <c r="HG42" s="364"/>
      <c r="HH42" s="364"/>
      <c r="HI42" s="364"/>
      <c r="HJ42" s="364"/>
      <c r="HK42" s="364"/>
      <c r="HL42" s="364"/>
      <c r="HM42" s="364"/>
      <c r="HN42" s="364"/>
      <c r="HO42" s="364"/>
      <c r="HP42" s="364"/>
      <c r="HQ42" s="364"/>
      <c r="HR42" s="364"/>
      <c r="HS42" s="364"/>
      <c r="HT42" s="364"/>
      <c r="HU42" s="364"/>
      <c r="HV42" s="364"/>
      <c r="HW42" s="364"/>
      <c r="HX42" s="364"/>
      <c r="HY42" s="364"/>
      <c r="HZ42" s="364"/>
      <c r="IA42" s="364"/>
      <c r="IB42" s="364"/>
      <c r="IC42" s="364"/>
      <c r="ID42" s="364"/>
      <c r="IE42" s="364"/>
      <c r="IF42" s="364"/>
      <c r="IG42" s="364"/>
      <c r="IH42" s="364"/>
      <c r="II42" s="364"/>
      <c r="IJ42" s="364"/>
      <c r="IK42" s="364"/>
      <c r="IL42" s="364"/>
      <c r="IM42" s="364"/>
      <c r="IN42" s="364"/>
      <c r="IO42" s="364"/>
      <c r="IP42" s="364"/>
      <c r="IQ42" s="364"/>
      <c r="IR42" s="364"/>
      <c r="IS42" s="364"/>
      <c r="IT42" s="364"/>
      <c r="IU42" s="364"/>
      <c r="IV42" s="364"/>
    </row>
    <row r="43" spans="1:16" s="454" customFormat="1" ht="4.5" customHeight="1">
      <c r="A43" s="449"/>
      <c r="B43" s="450"/>
      <c r="C43" s="451"/>
      <c r="D43" s="452"/>
      <c r="E43" s="452"/>
      <c r="F43" s="452"/>
      <c r="G43" s="452"/>
      <c r="H43" s="452"/>
      <c r="I43" s="452"/>
      <c r="J43" s="452"/>
      <c r="K43" s="452"/>
      <c r="L43" s="452"/>
      <c r="M43" s="452"/>
      <c r="N43" s="450"/>
      <c r="O43" s="450"/>
      <c r="P43" s="453"/>
    </row>
    <row r="44" spans="3:4" ht="26.25">
      <c r="C44" s="347" t="s">
        <v>509</v>
      </c>
      <c r="D44" s="345"/>
    </row>
    <row r="46" spans="2:104" s="449" customFormat="1" ht="27.75" customHeight="1">
      <c r="B46" s="455"/>
      <c r="C46" s="456" t="s">
        <v>749</v>
      </c>
      <c r="D46" s="457"/>
      <c r="E46" s="458" t="s">
        <v>574</v>
      </c>
      <c r="F46" s="457"/>
      <c r="G46" s="457"/>
      <c r="H46" s="457"/>
      <c r="I46" s="457"/>
      <c r="J46" s="457"/>
      <c r="K46" s="457"/>
      <c r="L46" s="457"/>
      <c r="M46" s="457"/>
      <c r="N46" s="455"/>
      <c r="O46" s="455"/>
      <c r="P46" s="459"/>
      <c r="BA46" s="454"/>
      <c r="BB46" s="454"/>
      <c r="BC46" s="454"/>
      <c r="BD46" s="454"/>
      <c r="BE46" s="454"/>
      <c r="BF46" s="454"/>
      <c r="BG46" s="454"/>
      <c r="BH46" s="454"/>
      <c r="BI46" s="454"/>
      <c r="BJ46" s="454"/>
      <c r="BK46" s="454"/>
      <c r="BL46" s="454"/>
      <c r="BM46" s="454"/>
      <c r="BN46" s="454"/>
      <c r="BO46" s="454"/>
      <c r="BP46" s="454"/>
      <c r="BQ46" s="454"/>
      <c r="BR46" s="454"/>
      <c r="BS46" s="454"/>
      <c r="BT46" s="454"/>
      <c r="BU46" s="454"/>
      <c r="BV46" s="454"/>
      <c r="BW46" s="454"/>
      <c r="BX46" s="454"/>
      <c r="BY46" s="454"/>
      <c r="BZ46" s="454"/>
      <c r="CA46" s="454"/>
      <c r="CB46" s="454"/>
      <c r="CC46" s="454"/>
      <c r="CD46" s="454"/>
      <c r="CE46" s="454"/>
      <c r="CF46" s="454"/>
      <c r="CG46" s="454"/>
      <c r="CH46" s="454"/>
      <c r="CI46" s="454"/>
      <c r="CJ46" s="454"/>
      <c r="CK46" s="454"/>
      <c r="CL46" s="454"/>
      <c r="CM46" s="454"/>
      <c r="CN46" s="454"/>
      <c r="CO46" s="454"/>
      <c r="CP46" s="454"/>
      <c r="CQ46" s="454"/>
      <c r="CR46" s="454"/>
      <c r="CS46" s="454"/>
      <c r="CT46" s="454"/>
      <c r="CU46" s="454"/>
      <c r="CV46" s="454"/>
      <c r="CW46" s="454"/>
      <c r="CX46" s="454"/>
      <c r="CY46" s="454"/>
      <c r="CZ46" s="454"/>
    </row>
    <row r="47" spans="3:13" ht="18">
      <c r="C47" s="344"/>
      <c r="D47" s="345"/>
      <c r="E47" s="345"/>
      <c r="F47" s="345"/>
      <c r="G47" s="345"/>
      <c r="H47" s="345"/>
      <c r="I47" s="345"/>
      <c r="J47" s="345"/>
      <c r="K47" s="345"/>
      <c r="L47" s="345"/>
      <c r="M47" s="345"/>
    </row>
    <row r="48" spans="3:15" ht="23.25" customHeight="1">
      <c r="C48" s="348" t="s">
        <v>561</v>
      </c>
      <c r="D48" s="528" t="s">
        <v>562</v>
      </c>
      <c r="E48" s="528"/>
      <c r="F48" s="528"/>
      <c r="G48" s="528"/>
      <c r="H48" s="528"/>
      <c r="I48" s="528"/>
      <c r="J48" s="528"/>
      <c r="K48" s="528"/>
      <c r="L48" s="528"/>
      <c r="M48" s="528"/>
      <c r="N48" s="528"/>
      <c r="O48" s="528"/>
    </row>
    <row r="49" spans="3:15" ht="12" customHeight="1">
      <c r="C49" s="348"/>
      <c r="D49" s="286"/>
      <c r="E49" s="286"/>
      <c r="F49" s="286"/>
      <c r="G49" s="286"/>
      <c r="H49" s="286"/>
      <c r="I49" s="286"/>
      <c r="J49" s="286"/>
      <c r="K49" s="286"/>
      <c r="L49" s="286"/>
      <c r="M49" s="286"/>
      <c r="N49" s="286"/>
      <c r="O49" s="286"/>
    </row>
    <row r="50" spans="3:16" ht="39.75" customHeight="1">
      <c r="C50" s="348" t="s">
        <v>173</v>
      </c>
      <c r="D50" s="521" t="s">
        <v>563</v>
      </c>
      <c r="E50" s="521"/>
      <c r="F50" s="521"/>
      <c r="G50" s="521"/>
      <c r="H50" s="521"/>
      <c r="I50" s="521"/>
      <c r="J50" s="521"/>
      <c r="K50" s="521"/>
      <c r="L50" s="521"/>
      <c r="M50" s="521"/>
      <c r="N50" s="521"/>
      <c r="O50" s="521"/>
      <c r="P50" s="349"/>
    </row>
    <row r="51" spans="3:16" ht="12" customHeight="1">
      <c r="C51" s="348"/>
      <c r="D51" s="350"/>
      <c r="E51" s="350"/>
      <c r="F51" s="350"/>
      <c r="G51" s="350"/>
      <c r="H51" s="350"/>
      <c r="I51" s="350"/>
      <c r="J51" s="350"/>
      <c r="K51" s="350"/>
      <c r="L51" s="350"/>
      <c r="M51" s="350"/>
      <c r="N51" s="350"/>
      <c r="O51" s="349"/>
      <c r="P51" s="349"/>
    </row>
    <row r="52" spans="3:16" ht="33.75" customHeight="1">
      <c r="C52" s="348" t="s">
        <v>510</v>
      </c>
      <c r="D52" s="521" t="s">
        <v>444</v>
      </c>
      <c r="E52" s="521"/>
      <c r="F52" s="521"/>
      <c r="G52" s="521"/>
      <c r="H52" s="521"/>
      <c r="I52" s="521"/>
      <c r="J52" s="521"/>
      <c r="K52" s="521"/>
      <c r="L52" s="521"/>
      <c r="M52" s="521"/>
      <c r="N52" s="521"/>
      <c r="O52" s="521"/>
      <c r="P52" s="349"/>
    </row>
    <row r="53" spans="3:16" ht="12" customHeight="1">
      <c r="C53" s="348"/>
      <c r="D53" s="351"/>
      <c r="E53" s="351"/>
      <c r="F53" s="345"/>
      <c r="G53" s="345"/>
      <c r="H53" s="345"/>
      <c r="I53" s="345"/>
      <c r="J53" s="345"/>
      <c r="K53" s="345"/>
      <c r="L53" s="345"/>
      <c r="M53" s="345"/>
      <c r="N53" s="349"/>
      <c r="O53" s="349"/>
      <c r="P53" s="349"/>
    </row>
    <row r="54" spans="3:16" ht="74.25" customHeight="1">
      <c r="C54" s="348" t="s">
        <v>511</v>
      </c>
      <c r="D54" s="521" t="s">
        <v>2079</v>
      </c>
      <c r="E54" s="521"/>
      <c r="F54" s="521"/>
      <c r="G54" s="521"/>
      <c r="H54" s="521"/>
      <c r="I54" s="521"/>
      <c r="J54" s="521"/>
      <c r="K54" s="521"/>
      <c r="L54" s="521"/>
      <c r="M54" s="521"/>
      <c r="N54" s="521"/>
      <c r="O54" s="521"/>
      <c r="P54" s="350"/>
    </row>
    <row r="55" spans="3:256" ht="12" customHeight="1">
      <c r="C55" s="352"/>
      <c r="D55" s="337"/>
      <c r="E55" s="337"/>
      <c r="F55" s="337"/>
      <c r="G55" s="337"/>
      <c r="H55" s="337"/>
      <c r="I55" s="337"/>
      <c r="J55" s="337"/>
      <c r="K55" s="337"/>
      <c r="L55" s="337"/>
      <c r="M55" s="337"/>
      <c r="N55" s="337"/>
      <c r="O55" s="337"/>
      <c r="P55" s="267"/>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364"/>
      <c r="AQ55" s="364"/>
      <c r="AR55" s="364"/>
      <c r="AS55" s="364"/>
      <c r="AT55" s="364"/>
      <c r="AU55" s="364"/>
      <c r="AV55" s="364"/>
      <c r="AW55" s="364"/>
      <c r="AX55" s="364"/>
      <c r="AY55" s="364"/>
      <c r="AZ55" s="364"/>
      <c r="BA55" s="364"/>
      <c r="BB55" s="364"/>
      <c r="BC55" s="364"/>
      <c r="BD55" s="364"/>
      <c r="BE55" s="364"/>
      <c r="BF55" s="364"/>
      <c r="BG55" s="364"/>
      <c r="BH55" s="364"/>
      <c r="BI55" s="364"/>
      <c r="BJ55" s="364"/>
      <c r="BK55" s="364"/>
      <c r="BL55" s="364"/>
      <c r="BM55" s="364"/>
      <c r="BN55" s="364"/>
      <c r="BO55" s="364"/>
      <c r="BP55" s="364"/>
      <c r="BQ55" s="364"/>
      <c r="BR55" s="364"/>
      <c r="BS55" s="364"/>
      <c r="BT55" s="364"/>
      <c r="BU55" s="364"/>
      <c r="BV55" s="364"/>
      <c r="BW55" s="364"/>
      <c r="BX55" s="364"/>
      <c r="BY55" s="364"/>
      <c r="BZ55" s="364"/>
      <c r="CA55" s="364"/>
      <c r="CB55" s="364"/>
      <c r="CC55" s="364"/>
      <c r="CD55" s="364"/>
      <c r="CE55" s="364"/>
      <c r="CF55" s="364"/>
      <c r="CG55" s="364"/>
      <c r="CH55" s="364"/>
      <c r="CI55" s="364"/>
      <c r="CJ55" s="364"/>
      <c r="CK55" s="364"/>
      <c r="CL55" s="364"/>
      <c r="CM55" s="364"/>
      <c r="CN55" s="364"/>
      <c r="CO55" s="364"/>
      <c r="CP55" s="364"/>
      <c r="CQ55" s="364"/>
      <c r="CR55" s="364"/>
      <c r="CS55" s="364"/>
      <c r="CT55" s="364"/>
      <c r="CU55" s="364"/>
      <c r="CV55" s="364"/>
      <c r="CW55" s="364"/>
      <c r="CX55" s="364"/>
      <c r="CY55" s="364"/>
      <c r="CZ55" s="364"/>
      <c r="DA55" s="364"/>
      <c r="DB55" s="364"/>
      <c r="DC55" s="364"/>
      <c r="DD55" s="364"/>
      <c r="DE55" s="364"/>
      <c r="DF55" s="364"/>
      <c r="DG55" s="364"/>
      <c r="DH55" s="364"/>
      <c r="DI55" s="364"/>
      <c r="DJ55" s="364"/>
      <c r="DK55" s="364"/>
      <c r="DL55" s="364"/>
      <c r="DM55" s="364"/>
      <c r="DN55" s="364"/>
      <c r="DO55" s="364"/>
      <c r="DP55" s="364"/>
      <c r="DQ55" s="364"/>
      <c r="DR55" s="364"/>
      <c r="DS55" s="364"/>
      <c r="DT55" s="364"/>
      <c r="DU55" s="364"/>
      <c r="DV55" s="364"/>
      <c r="DW55" s="364"/>
      <c r="DX55" s="364"/>
      <c r="DY55" s="364"/>
      <c r="DZ55" s="364"/>
      <c r="EA55" s="364"/>
      <c r="EB55" s="364"/>
      <c r="EC55" s="364"/>
      <c r="ED55" s="364"/>
      <c r="EE55" s="364"/>
      <c r="EF55" s="364"/>
      <c r="EG55" s="364"/>
      <c r="EH55" s="364"/>
      <c r="EI55" s="364"/>
      <c r="EJ55" s="364"/>
      <c r="EK55" s="364"/>
      <c r="EL55" s="364"/>
      <c r="EM55" s="364"/>
      <c r="EN55" s="364"/>
      <c r="EO55" s="364"/>
      <c r="EP55" s="364"/>
      <c r="EQ55" s="364"/>
      <c r="ER55" s="364"/>
      <c r="ES55" s="364"/>
      <c r="ET55" s="364"/>
      <c r="EU55" s="364"/>
      <c r="EV55" s="364"/>
      <c r="EW55" s="364"/>
      <c r="EX55" s="364"/>
      <c r="EY55" s="364"/>
      <c r="EZ55" s="364"/>
      <c r="FA55" s="364"/>
      <c r="FB55" s="364"/>
      <c r="FC55" s="364"/>
      <c r="FD55" s="364"/>
      <c r="FE55" s="364"/>
      <c r="FF55" s="364"/>
      <c r="FG55" s="364"/>
      <c r="FH55" s="364"/>
      <c r="FI55" s="364"/>
      <c r="FJ55" s="364"/>
      <c r="FK55" s="364"/>
      <c r="FL55" s="364"/>
      <c r="FM55" s="364"/>
      <c r="FN55" s="364"/>
      <c r="FO55" s="364"/>
      <c r="FP55" s="364"/>
      <c r="FQ55" s="364"/>
      <c r="FR55" s="364"/>
      <c r="FS55" s="364"/>
      <c r="FT55" s="364"/>
      <c r="FU55" s="364"/>
      <c r="FV55" s="364"/>
      <c r="FW55" s="364"/>
      <c r="FX55" s="364"/>
      <c r="FY55" s="364"/>
      <c r="FZ55" s="364"/>
      <c r="GA55" s="364"/>
      <c r="GB55" s="364"/>
      <c r="GC55" s="364"/>
      <c r="GD55" s="364"/>
      <c r="GE55" s="364"/>
      <c r="GF55" s="364"/>
      <c r="GG55" s="364"/>
      <c r="GH55" s="364"/>
      <c r="GI55" s="364"/>
      <c r="GJ55" s="364"/>
      <c r="GK55" s="364"/>
      <c r="GL55" s="364"/>
      <c r="GM55" s="364"/>
      <c r="GN55" s="364"/>
      <c r="GO55" s="364"/>
      <c r="GP55" s="364"/>
      <c r="GQ55" s="364"/>
      <c r="GR55" s="364"/>
      <c r="GS55" s="364"/>
      <c r="GT55" s="364"/>
      <c r="GU55" s="364"/>
      <c r="GV55" s="364"/>
      <c r="GW55" s="364"/>
      <c r="GX55" s="364"/>
      <c r="GY55" s="364"/>
      <c r="GZ55" s="364"/>
      <c r="HA55" s="364"/>
      <c r="HB55" s="364"/>
      <c r="HC55" s="364"/>
      <c r="HD55" s="364"/>
      <c r="HE55" s="364"/>
      <c r="HF55" s="364"/>
      <c r="HG55" s="364"/>
      <c r="HH55" s="364"/>
      <c r="HI55" s="364"/>
      <c r="HJ55" s="364"/>
      <c r="HK55" s="364"/>
      <c r="HL55" s="364"/>
      <c r="HM55" s="364"/>
      <c r="HN55" s="364"/>
      <c r="HO55" s="364"/>
      <c r="HP55" s="364"/>
      <c r="HQ55" s="364"/>
      <c r="HR55" s="364"/>
      <c r="HS55" s="364"/>
      <c r="HT55" s="364"/>
      <c r="HU55" s="364"/>
      <c r="HV55" s="364"/>
      <c r="HW55" s="364"/>
      <c r="HX55" s="364"/>
      <c r="HY55" s="364"/>
      <c r="HZ55" s="364"/>
      <c r="IA55" s="364"/>
      <c r="IB55" s="364"/>
      <c r="IC55" s="364"/>
      <c r="ID55" s="364"/>
      <c r="IE55" s="364"/>
      <c r="IF55" s="364"/>
      <c r="IG55" s="364"/>
      <c r="IH55" s="364"/>
      <c r="II55" s="364"/>
      <c r="IJ55" s="364"/>
      <c r="IK55" s="364"/>
      <c r="IL55" s="364"/>
      <c r="IM55" s="364"/>
      <c r="IN55" s="364"/>
      <c r="IO55" s="364"/>
      <c r="IP55" s="364"/>
      <c r="IQ55" s="364"/>
      <c r="IR55" s="364"/>
      <c r="IS55" s="364"/>
      <c r="IT55" s="364"/>
      <c r="IU55" s="364"/>
      <c r="IV55" s="364"/>
    </row>
    <row r="56" spans="3:256" ht="36" customHeight="1">
      <c r="C56" s="352" t="s">
        <v>508</v>
      </c>
      <c r="D56" s="519" t="s">
        <v>582</v>
      </c>
      <c r="E56" s="519"/>
      <c r="F56" s="519"/>
      <c r="G56" s="519"/>
      <c r="H56" s="519"/>
      <c r="I56" s="519"/>
      <c r="J56" s="519"/>
      <c r="K56" s="519"/>
      <c r="L56" s="519"/>
      <c r="M56" s="519"/>
      <c r="N56" s="519"/>
      <c r="O56" s="519"/>
      <c r="P56" s="338"/>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364"/>
      <c r="AQ56" s="364"/>
      <c r="AR56" s="364"/>
      <c r="AS56" s="364"/>
      <c r="AT56" s="364"/>
      <c r="AU56" s="364"/>
      <c r="AV56" s="364"/>
      <c r="AW56" s="364"/>
      <c r="AX56" s="364"/>
      <c r="AY56" s="364"/>
      <c r="AZ56" s="364"/>
      <c r="BA56" s="364"/>
      <c r="BB56" s="364"/>
      <c r="BC56" s="364"/>
      <c r="BD56" s="364"/>
      <c r="BE56" s="364"/>
      <c r="BF56" s="364"/>
      <c r="BG56" s="364"/>
      <c r="BH56" s="364"/>
      <c r="BI56" s="364"/>
      <c r="BJ56" s="364"/>
      <c r="BK56" s="364"/>
      <c r="BL56" s="364"/>
      <c r="BM56" s="364"/>
      <c r="BN56" s="364"/>
      <c r="BO56" s="364"/>
      <c r="BP56" s="364"/>
      <c r="BQ56" s="364"/>
      <c r="BR56" s="364"/>
      <c r="BS56" s="364"/>
      <c r="BT56" s="364"/>
      <c r="BU56" s="364"/>
      <c r="BV56" s="364"/>
      <c r="BW56" s="364"/>
      <c r="BX56" s="364"/>
      <c r="BY56" s="364"/>
      <c r="BZ56" s="364"/>
      <c r="CA56" s="364"/>
      <c r="CB56" s="364"/>
      <c r="CC56" s="364"/>
      <c r="CD56" s="364"/>
      <c r="CE56" s="364"/>
      <c r="CF56" s="364"/>
      <c r="CG56" s="364"/>
      <c r="CH56" s="364"/>
      <c r="CI56" s="364"/>
      <c r="CJ56" s="364"/>
      <c r="CK56" s="364"/>
      <c r="CL56" s="364"/>
      <c r="CM56" s="364"/>
      <c r="CN56" s="364"/>
      <c r="CO56" s="364"/>
      <c r="CP56" s="364"/>
      <c r="CQ56" s="364"/>
      <c r="CR56" s="364"/>
      <c r="CS56" s="364"/>
      <c r="CT56" s="364"/>
      <c r="CU56" s="364"/>
      <c r="CV56" s="364"/>
      <c r="CW56" s="364"/>
      <c r="CX56" s="364"/>
      <c r="CY56" s="364"/>
      <c r="CZ56" s="364"/>
      <c r="DA56" s="364"/>
      <c r="DB56" s="364"/>
      <c r="DC56" s="364"/>
      <c r="DD56" s="364"/>
      <c r="DE56" s="364"/>
      <c r="DF56" s="364"/>
      <c r="DG56" s="364"/>
      <c r="DH56" s="364"/>
      <c r="DI56" s="364"/>
      <c r="DJ56" s="364"/>
      <c r="DK56" s="364"/>
      <c r="DL56" s="364"/>
      <c r="DM56" s="364"/>
      <c r="DN56" s="364"/>
      <c r="DO56" s="364"/>
      <c r="DP56" s="364"/>
      <c r="DQ56" s="364"/>
      <c r="DR56" s="364"/>
      <c r="DS56" s="364"/>
      <c r="DT56" s="364"/>
      <c r="DU56" s="364"/>
      <c r="DV56" s="364"/>
      <c r="DW56" s="364"/>
      <c r="DX56" s="364"/>
      <c r="DY56" s="364"/>
      <c r="DZ56" s="364"/>
      <c r="EA56" s="364"/>
      <c r="EB56" s="364"/>
      <c r="EC56" s="364"/>
      <c r="ED56" s="364"/>
      <c r="EE56" s="364"/>
      <c r="EF56" s="364"/>
      <c r="EG56" s="364"/>
      <c r="EH56" s="364"/>
      <c r="EI56" s="364"/>
      <c r="EJ56" s="364"/>
      <c r="EK56" s="364"/>
      <c r="EL56" s="364"/>
      <c r="EM56" s="364"/>
      <c r="EN56" s="364"/>
      <c r="EO56" s="364"/>
      <c r="EP56" s="364"/>
      <c r="EQ56" s="364"/>
      <c r="ER56" s="364"/>
      <c r="ES56" s="364"/>
      <c r="ET56" s="364"/>
      <c r="EU56" s="364"/>
      <c r="EV56" s="364"/>
      <c r="EW56" s="364"/>
      <c r="EX56" s="364"/>
      <c r="EY56" s="364"/>
      <c r="EZ56" s="364"/>
      <c r="FA56" s="364"/>
      <c r="FB56" s="364"/>
      <c r="FC56" s="364"/>
      <c r="FD56" s="364"/>
      <c r="FE56" s="364"/>
      <c r="FF56" s="364"/>
      <c r="FG56" s="364"/>
      <c r="FH56" s="364"/>
      <c r="FI56" s="364"/>
      <c r="FJ56" s="364"/>
      <c r="FK56" s="364"/>
      <c r="FL56" s="364"/>
      <c r="FM56" s="364"/>
      <c r="FN56" s="364"/>
      <c r="FO56" s="364"/>
      <c r="FP56" s="364"/>
      <c r="FQ56" s="364"/>
      <c r="FR56" s="364"/>
      <c r="FS56" s="364"/>
      <c r="FT56" s="364"/>
      <c r="FU56" s="364"/>
      <c r="FV56" s="364"/>
      <c r="FW56" s="364"/>
      <c r="FX56" s="364"/>
      <c r="FY56" s="364"/>
      <c r="FZ56" s="364"/>
      <c r="GA56" s="364"/>
      <c r="GB56" s="364"/>
      <c r="GC56" s="364"/>
      <c r="GD56" s="364"/>
      <c r="GE56" s="364"/>
      <c r="GF56" s="364"/>
      <c r="GG56" s="364"/>
      <c r="GH56" s="364"/>
      <c r="GI56" s="364"/>
      <c r="GJ56" s="364"/>
      <c r="GK56" s="364"/>
      <c r="GL56" s="364"/>
      <c r="GM56" s="364"/>
      <c r="GN56" s="364"/>
      <c r="GO56" s="364"/>
      <c r="GP56" s="364"/>
      <c r="GQ56" s="364"/>
      <c r="GR56" s="364"/>
      <c r="GS56" s="364"/>
      <c r="GT56" s="364"/>
      <c r="GU56" s="364"/>
      <c r="GV56" s="364"/>
      <c r="GW56" s="364"/>
      <c r="GX56" s="364"/>
      <c r="GY56" s="364"/>
      <c r="GZ56" s="364"/>
      <c r="HA56" s="364"/>
      <c r="HB56" s="364"/>
      <c r="HC56" s="364"/>
      <c r="HD56" s="364"/>
      <c r="HE56" s="364"/>
      <c r="HF56" s="364"/>
      <c r="HG56" s="364"/>
      <c r="HH56" s="364"/>
      <c r="HI56" s="364"/>
      <c r="HJ56" s="364"/>
      <c r="HK56" s="364"/>
      <c r="HL56" s="364"/>
      <c r="HM56" s="364"/>
      <c r="HN56" s="364"/>
      <c r="HO56" s="364"/>
      <c r="HP56" s="364"/>
      <c r="HQ56" s="364"/>
      <c r="HR56" s="364"/>
      <c r="HS56" s="364"/>
      <c r="HT56" s="364"/>
      <c r="HU56" s="364"/>
      <c r="HV56" s="364"/>
      <c r="HW56" s="364"/>
      <c r="HX56" s="364"/>
      <c r="HY56" s="364"/>
      <c r="HZ56" s="364"/>
      <c r="IA56" s="364"/>
      <c r="IB56" s="364"/>
      <c r="IC56" s="364"/>
      <c r="ID56" s="364"/>
      <c r="IE56" s="364"/>
      <c r="IF56" s="364"/>
      <c r="IG56" s="364"/>
      <c r="IH56" s="364"/>
      <c r="II56" s="364"/>
      <c r="IJ56" s="364"/>
      <c r="IK56" s="364"/>
      <c r="IL56" s="364"/>
      <c r="IM56" s="364"/>
      <c r="IN56" s="364"/>
      <c r="IO56" s="364"/>
      <c r="IP56" s="364"/>
      <c r="IQ56" s="364"/>
      <c r="IR56" s="364"/>
      <c r="IS56" s="364"/>
      <c r="IT56" s="364"/>
      <c r="IU56" s="364"/>
      <c r="IV56" s="364"/>
    </row>
    <row r="57" spans="3:256" ht="12" customHeight="1">
      <c r="C57" s="352"/>
      <c r="D57" s="337"/>
      <c r="E57" s="337"/>
      <c r="F57" s="337"/>
      <c r="G57" s="337"/>
      <c r="H57" s="337"/>
      <c r="I57" s="337"/>
      <c r="J57" s="337"/>
      <c r="K57" s="337"/>
      <c r="L57" s="337"/>
      <c r="M57" s="337"/>
      <c r="N57" s="337"/>
      <c r="O57" s="337"/>
      <c r="P57" s="338"/>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4"/>
      <c r="AY57" s="364"/>
      <c r="AZ57" s="364"/>
      <c r="BA57" s="364"/>
      <c r="BB57" s="364"/>
      <c r="BC57" s="364"/>
      <c r="BD57" s="364"/>
      <c r="BE57" s="364"/>
      <c r="BF57" s="364"/>
      <c r="BG57" s="364"/>
      <c r="BH57" s="364"/>
      <c r="BI57" s="364"/>
      <c r="BJ57" s="364"/>
      <c r="BK57" s="364"/>
      <c r="BL57" s="364"/>
      <c r="BM57" s="364"/>
      <c r="BN57" s="364"/>
      <c r="BO57" s="364"/>
      <c r="BP57" s="364"/>
      <c r="BQ57" s="364"/>
      <c r="BR57" s="364"/>
      <c r="BS57" s="364"/>
      <c r="BT57" s="364"/>
      <c r="BU57" s="364"/>
      <c r="BV57" s="364"/>
      <c r="BW57" s="364"/>
      <c r="BX57" s="364"/>
      <c r="BY57" s="364"/>
      <c r="BZ57" s="364"/>
      <c r="CA57" s="364"/>
      <c r="CB57" s="364"/>
      <c r="CC57" s="364"/>
      <c r="CD57" s="364"/>
      <c r="CE57" s="364"/>
      <c r="CF57" s="364"/>
      <c r="CG57" s="364"/>
      <c r="CH57" s="364"/>
      <c r="CI57" s="364"/>
      <c r="CJ57" s="364"/>
      <c r="CK57" s="364"/>
      <c r="CL57" s="364"/>
      <c r="CM57" s="364"/>
      <c r="CN57" s="364"/>
      <c r="CO57" s="364"/>
      <c r="CP57" s="364"/>
      <c r="CQ57" s="364"/>
      <c r="CR57" s="364"/>
      <c r="CS57" s="364"/>
      <c r="CT57" s="364"/>
      <c r="CU57" s="364"/>
      <c r="CV57" s="364"/>
      <c r="CW57" s="364"/>
      <c r="CX57" s="364"/>
      <c r="CY57" s="364"/>
      <c r="CZ57" s="364"/>
      <c r="DA57" s="364"/>
      <c r="DB57" s="364"/>
      <c r="DC57" s="364"/>
      <c r="DD57" s="364"/>
      <c r="DE57" s="364"/>
      <c r="DF57" s="364"/>
      <c r="DG57" s="364"/>
      <c r="DH57" s="364"/>
      <c r="DI57" s="364"/>
      <c r="DJ57" s="364"/>
      <c r="DK57" s="364"/>
      <c r="DL57" s="364"/>
      <c r="DM57" s="364"/>
      <c r="DN57" s="364"/>
      <c r="DO57" s="364"/>
      <c r="DP57" s="364"/>
      <c r="DQ57" s="364"/>
      <c r="DR57" s="364"/>
      <c r="DS57" s="364"/>
      <c r="DT57" s="364"/>
      <c r="DU57" s="364"/>
      <c r="DV57" s="364"/>
      <c r="DW57" s="364"/>
      <c r="DX57" s="364"/>
      <c r="DY57" s="364"/>
      <c r="DZ57" s="364"/>
      <c r="EA57" s="364"/>
      <c r="EB57" s="364"/>
      <c r="EC57" s="364"/>
      <c r="ED57" s="364"/>
      <c r="EE57" s="364"/>
      <c r="EF57" s="364"/>
      <c r="EG57" s="364"/>
      <c r="EH57" s="364"/>
      <c r="EI57" s="364"/>
      <c r="EJ57" s="364"/>
      <c r="EK57" s="364"/>
      <c r="EL57" s="364"/>
      <c r="EM57" s="364"/>
      <c r="EN57" s="364"/>
      <c r="EO57" s="364"/>
      <c r="EP57" s="364"/>
      <c r="EQ57" s="364"/>
      <c r="ER57" s="364"/>
      <c r="ES57" s="364"/>
      <c r="ET57" s="364"/>
      <c r="EU57" s="364"/>
      <c r="EV57" s="364"/>
      <c r="EW57" s="364"/>
      <c r="EX57" s="364"/>
      <c r="EY57" s="364"/>
      <c r="EZ57" s="364"/>
      <c r="FA57" s="364"/>
      <c r="FB57" s="364"/>
      <c r="FC57" s="364"/>
      <c r="FD57" s="364"/>
      <c r="FE57" s="364"/>
      <c r="FF57" s="364"/>
      <c r="FG57" s="364"/>
      <c r="FH57" s="364"/>
      <c r="FI57" s="364"/>
      <c r="FJ57" s="364"/>
      <c r="FK57" s="364"/>
      <c r="FL57" s="364"/>
      <c r="FM57" s="364"/>
      <c r="FN57" s="364"/>
      <c r="FO57" s="364"/>
      <c r="FP57" s="364"/>
      <c r="FQ57" s="364"/>
      <c r="FR57" s="364"/>
      <c r="FS57" s="364"/>
      <c r="FT57" s="364"/>
      <c r="FU57" s="364"/>
      <c r="FV57" s="364"/>
      <c r="FW57" s="364"/>
      <c r="FX57" s="364"/>
      <c r="FY57" s="364"/>
      <c r="FZ57" s="364"/>
      <c r="GA57" s="364"/>
      <c r="GB57" s="364"/>
      <c r="GC57" s="364"/>
      <c r="GD57" s="364"/>
      <c r="GE57" s="364"/>
      <c r="GF57" s="364"/>
      <c r="GG57" s="364"/>
      <c r="GH57" s="364"/>
      <c r="GI57" s="364"/>
      <c r="GJ57" s="364"/>
      <c r="GK57" s="364"/>
      <c r="GL57" s="364"/>
      <c r="GM57" s="364"/>
      <c r="GN57" s="364"/>
      <c r="GO57" s="364"/>
      <c r="GP57" s="364"/>
      <c r="GQ57" s="364"/>
      <c r="GR57" s="364"/>
      <c r="GS57" s="364"/>
      <c r="GT57" s="364"/>
      <c r="GU57" s="364"/>
      <c r="GV57" s="364"/>
      <c r="GW57" s="364"/>
      <c r="GX57" s="364"/>
      <c r="GY57" s="364"/>
      <c r="GZ57" s="364"/>
      <c r="HA57" s="364"/>
      <c r="HB57" s="364"/>
      <c r="HC57" s="364"/>
      <c r="HD57" s="364"/>
      <c r="HE57" s="364"/>
      <c r="HF57" s="364"/>
      <c r="HG57" s="364"/>
      <c r="HH57" s="364"/>
      <c r="HI57" s="364"/>
      <c r="HJ57" s="364"/>
      <c r="HK57" s="364"/>
      <c r="HL57" s="364"/>
      <c r="HM57" s="364"/>
      <c r="HN57" s="364"/>
      <c r="HO57" s="364"/>
      <c r="HP57" s="364"/>
      <c r="HQ57" s="364"/>
      <c r="HR57" s="364"/>
      <c r="HS57" s="364"/>
      <c r="HT57" s="364"/>
      <c r="HU57" s="364"/>
      <c r="HV57" s="364"/>
      <c r="HW57" s="364"/>
      <c r="HX57" s="364"/>
      <c r="HY57" s="364"/>
      <c r="HZ57" s="364"/>
      <c r="IA57" s="364"/>
      <c r="IB57" s="364"/>
      <c r="IC57" s="364"/>
      <c r="ID57" s="364"/>
      <c r="IE57" s="364"/>
      <c r="IF57" s="364"/>
      <c r="IG57" s="364"/>
      <c r="IH57" s="364"/>
      <c r="II57" s="364"/>
      <c r="IJ57" s="364"/>
      <c r="IK57" s="364"/>
      <c r="IL57" s="364"/>
      <c r="IM57" s="364"/>
      <c r="IN57" s="364"/>
      <c r="IO57" s="364"/>
      <c r="IP57" s="364"/>
      <c r="IQ57" s="364"/>
      <c r="IR57" s="364"/>
      <c r="IS57" s="364"/>
      <c r="IT57" s="364"/>
      <c r="IU57" s="364"/>
      <c r="IV57" s="364"/>
    </row>
    <row r="58" spans="3:256" ht="35.25" customHeight="1">
      <c r="C58" s="352" t="s">
        <v>584</v>
      </c>
      <c r="D58" s="519" t="s">
        <v>446</v>
      </c>
      <c r="E58" s="519"/>
      <c r="F58" s="519"/>
      <c r="G58" s="519"/>
      <c r="H58" s="519"/>
      <c r="I58" s="519"/>
      <c r="J58" s="519"/>
      <c r="K58" s="519"/>
      <c r="L58" s="519"/>
      <c r="M58" s="519"/>
      <c r="N58" s="519"/>
      <c r="O58" s="519"/>
      <c r="P58" s="438"/>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364"/>
      <c r="AQ58" s="364"/>
      <c r="AR58" s="364"/>
      <c r="AS58" s="364"/>
      <c r="AT58" s="364"/>
      <c r="AU58" s="364"/>
      <c r="AV58" s="364"/>
      <c r="AW58" s="364"/>
      <c r="AX58" s="364"/>
      <c r="AY58" s="364"/>
      <c r="AZ58" s="364"/>
      <c r="BA58" s="364"/>
      <c r="BB58" s="364"/>
      <c r="BC58" s="364"/>
      <c r="BD58" s="364"/>
      <c r="BE58" s="364"/>
      <c r="BF58" s="364"/>
      <c r="BG58" s="364"/>
      <c r="BH58" s="364"/>
      <c r="BI58" s="364"/>
      <c r="BJ58" s="364"/>
      <c r="BK58" s="364"/>
      <c r="BL58" s="364"/>
      <c r="BM58" s="364"/>
      <c r="BN58" s="364"/>
      <c r="BO58" s="364"/>
      <c r="BP58" s="364"/>
      <c r="BQ58" s="364"/>
      <c r="BR58" s="364"/>
      <c r="BS58" s="364"/>
      <c r="BT58" s="364"/>
      <c r="BU58" s="364"/>
      <c r="BV58" s="364"/>
      <c r="BW58" s="364"/>
      <c r="BX58" s="364"/>
      <c r="BY58" s="364"/>
      <c r="BZ58" s="364"/>
      <c r="CA58" s="364"/>
      <c r="CB58" s="364"/>
      <c r="CC58" s="364"/>
      <c r="CD58" s="364"/>
      <c r="CE58" s="364"/>
      <c r="CF58" s="364"/>
      <c r="CG58" s="364"/>
      <c r="CH58" s="364"/>
      <c r="CI58" s="364"/>
      <c r="CJ58" s="364"/>
      <c r="CK58" s="364"/>
      <c r="CL58" s="364"/>
      <c r="CM58" s="364"/>
      <c r="CN58" s="364"/>
      <c r="CO58" s="364"/>
      <c r="CP58" s="364"/>
      <c r="CQ58" s="364"/>
      <c r="CR58" s="364"/>
      <c r="CS58" s="364"/>
      <c r="CT58" s="364"/>
      <c r="CU58" s="364"/>
      <c r="CV58" s="364"/>
      <c r="CW58" s="364"/>
      <c r="CX58" s="364"/>
      <c r="CY58" s="364"/>
      <c r="CZ58" s="364"/>
      <c r="DA58" s="364"/>
      <c r="DB58" s="364"/>
      <c r="DC58" s="364"/>
      <c r="DD58" s="364"/>
      <c r="DE58" s="364"/>
      <c r="DF58" s="364"/>
      <c r="DG58" s="364"/>
      <c r="DH58" s="364"/>
      <c r="DI58" s="364"/>
      <c r="DJ58" s="364"/>
      <c r="DK58" s="364"/>
      <c r="DL58" s="364"/>
      <c r="DM58" s="364"/>
      <c r="DN58" s="364"/>
      <c r="DO58" s="364"/>
      <c r="DP58" s="364"/>
      <c r="DQ58" s="364"/>
      <c r="DR58" s="364"/>
      <c r="DS58" s="364"/>
      <c r="DT58" s="364"/>
      <c r="DU58" s="364"/>
      <c r="DV58" s="364"/>
      <c r="DW58" s="364"/>
      <c r="DX58" s="364"/>
      <c r="DY58" s="364"/>
      <c r="DZ58" s="364"/>
      <c r="EA58" s="364"/>
      <c r="EB58" s="364"/>
      <c r="EC58" s="364"/>
      <c r="ED58" s="364"/>
      <c r="EE58" s="364"/>
      <c r="EF58" s="364"/>
      <c r="EG58" s="364"/>
      <c r="EH58" s="364"/>
      <c r="EI58" s="364"/>
      <c r="EJ58" s="364"/>
      <c r="EK58" s="364"/>
      <c r="EL58" s="364"/>
      <c r="EM58" s="364"/>
      <c r="EN58" s="364"/>
      <c r="EO58" s="364"/>
      <c r="EP58" s="364"/>
      <c r="EQ58" s="364"/>
      <c r="ER58" s="364"/>
      <c r="ES58" s="364"/>
      <c r="ET58" s="364"/>
      <c r="EU58" s="364"/>
      <c r="EV58" s="364"/>
      <c r="EW58" s="364"/>
      <c r="EX58" s="364"/>
      <c r="EY58" s="364"/>
      <c r="EZ58" s="364"/>
      <c r="FA58" s="364"/>
      <c r="FB58" s="364"/>
      <c r="FC58" s="364"/>
      <c r="FD58" s="364"/>
      <c r="FE58" s="364"/>
      <c r="FF58" s="364"/>
      <c r="FG58" s="364"/>
      <c r="FH58" s="364"/>
      <c r="FI58" s="364"/>
      <c r="FJ58" s="364"/>
      <c r="FK58" s="364"/>
      <c r="FL58" s="364"/>
      <c r="FM58" s="364"/>
      <c r="FN58" s="364"/>
      <c r="FO58" s="364"/>
      <c r="FP58" s="364"/>
      <c r="FQ58" s="364"/>
      <c r="FR58" s="364"/>
      <c r="FS58" s="364"/>
      <c r="FT58" s="364"/>
      <c r="FU58" s="364"/>
      <c r="FV58" s="364"/>
      <c r="FW58" s="364"/>
      <c r="FX58" s="364"/>
      <c r="FY58" s="364"/>
      <c r="FZ58" s="364"/>
      <c r="GA58" s="364"/>
      <c r="GB58" s="364"/>
      <c r="GC58" s="364"/>
      <c r="GD58" s="364"/>
      <c r="GE58" s="364"/>
      <c r="GF58" s="364"/>
      <c r="GG58" s="364"/>
      <c r="GH58" s="364"/>
      <c r="GI58" s="364"/>
      <c r="GJ58" s="364"/>
      <c r="GK58" s="364"/>
      <c r="GL58" s="364"/>
      <c r="GM58" s="364"/>
      <c r="GN58" s="364"/>
      <c r="GO58" s="364"/>
      <c r="GP58" s="364"/>
      <c r="GQ58" s="364"/>
      <c r="GR58" s="364"/>
      <c r="GS58" s="364"/>
      <c r="GT58" s="364"/>
      <c r="GU58" s="364"/>
      <c r="GV58" s="364"/>
      <c r="GW58" s="364"/>
      <c r="GX58" s="364"/>
      <c r="GY58" s="364"/>
      <c r="GZ58" s="364"/>
      <c r="HA58" s="364"/>
      <c r="HB58" s="364"/>
      <c r="HC58" s="364"/>
      <c r="HD58" s="364"/>
      <c r="HE58" s="364"/>
      <c r="HF58" s="364"/>
      <c r="HG58" s="364"/>
      <c r="HH58" s="364"/>
      <c r="HI58" s="364"/>
      <c r="HJ58" s="364"/>
      <c r="HK58" s="364"/>
      <c r="HL58" s="364"/>
      <c r="HM58" s="364"/>
      <c r="HN58" s="364"/>
      <c r="HO58" s="364"/>
      <c r="HP58" s="364"/>
      <c r="HQ58" s="364"/>
      <c r="HR58" s="364"/>
      <c r="HS58" s="364"/>
      <c r="HT58" s="364"/>
      <c r="HU58" s="364"/>
      <c r="HV58" s="364"/>
      <c r="HW58" s="364"/>
      <c r="HX58" s="364"/>
      <c r="HY58" s="364"/>
      <c r="HZ58" s="364"/>
      <c r="IA58" s="364"/>
      <c r="IB58" s="364"/>
      <c r="IC58" s="364"/>
      <c r="ID58" s="364"/>
      <c r="IE58" s="364"/>
      <c r="IF58" s="364"/>
      <c r="IG58" s="364"/>
      <c r="IH58" s="364"/>
      <c r="II58" s="364"/>
      <c r="IJ58" s="364"/>
      <c r="IK58" s="364"/>
      <c r="IL58" s="364"/>
      <c r="IM58" s="364"/>
      <c r="IN58" s="364"/>
      <c r="IO58" s="364"/>
      <c r="IP58" s="364"/>
      <c r="IQ58" s="364"/>
      <c r="IR58" s="364"/>
      <c r="IS58" s="364"/>
      <c r="IT58" s="364"/>
      <c r="IU58" s="364"/>
      <c r="IV58" s="364"/>
    </row>
    <row r="59" spans="3:256" ht="12" customHeight="1">
      <c r="C59" s="352"/>
      <c r="D59" s="338"/>
      <c r="E59" s="338"/>
      <c r="F59" s="338"/>
      <c r="G59" s="338"/>
      <c r="H59" s="338"/>
      <c r="I59" s="338"/>
      <c r="J59" s="338"/>
      <c r="K59" s="338"/>
      <c r="L59" s="338"/>
      <c r="M59" s="338"/>
      <c r="N59" s="338"/>
      <c r="O59" s="338"/>
      <c r="P59" s="438"/>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364"/>
      <c r="AQ59" s="364"/>
      <c r="AR59" s="364"/>
      <c r="AS59" s="364"/>
      <c r="AT59" s="364"/>
      <c r="AU59" s="364"/>
      <c r="AV59" s="364"/>
      <c r="AW59" s="364"/>
      <c r="AX59" s="364"/>
      <c r="AY59" s="364"/>
      <c r="AZ59" s="364"/>
      <c r="BA59" s="364"/>
      <c r="BB59" s="364"/>
      <c r="BC59" s="364"/>
      <c r="BD59" s="364"/>
      <c r="BE59" s="364"/>
      <c r="BF59" s="364"/>
      <c r="BG59" s="364"/>
      <c r="BH59" s="364"/>
      <c r="BI59" s="364"/>
      <c r="BJ59" s="364"/>
      <c r="BK59" s="364"/>
      <c r="BL59" s="364"/>
      <c r="BM59" s="364"/>
      <c r="BN59" s="364"/>
      <c r="BO59" s="364"/>
      <c r="BP59" s="364"/>
      <c r="BQ59" s="364"/>
      <c r="BR59" s="364"/>
      <c r="BS59" s="364"/>
      <c r="BT59" s="364"/>
      <c r="BU59" s="364"/>
      <c r="BV59" s="364"/>
      <c r="BW59" s="364"/>
      <c r="BX59" s="364"/>
      <c r="BY59" s="364"/>
      <c r="BZ59" s="364"/>
      <c r="CA59" s="364"/>
      <c r="CB59" s="364"/>
      <c r="CC59" s="364"/>
      <c r="CD59" s="364"/>
      <c r="CE59" s="364"/>
      <c r="CF59" s="364"/>
      <c r="CG59" s="364"/>
      <c r="CH59" s="364"/>
      <c r="CI59" s="364"/>
      <c r="CJ59" s="364"/>
      <c r="CK59" s="364"/>
      <c r="CL59" s="364"/>
      <c r="CM59" s="364"/>
      <c r="CN59" s="364"/>
      <c r="CO59" s="364"/>
      <c r="CP59" s="364"/>
      <c r="CQ59" s="364"/>
      <c r="CR59" s="364"/>
      <c r="CS59" s="364"/>
      <c r="CT59" s="364"/>
      <c r="CU59" s="364"/>
      <c r="CV59" s="364"/>
      <c r="CW59" s="364"/>
      <c r="CX59" s="364"/>
      <c r="CY59" s="364"/>
      <c r="CZ59" s="364"/>
      <c r="DA59" s="364"/>
      <c r="DB59" s="364"/>
      <c r="DC59" s="364"/>
      <c r="DD59" s="364"/>
      <c r="DE59" s="364"/>
      <c r="DF59" s="364"/>
      <c r="DG59" s="364"/>
      <c r="DH59" s="364"/>
      <c r="DI59" s="364"/>
      <c r="DJ59" s="364"/>
      <c r="DK59" s="364"/>
      <c r="DL59" s="364"/>
      <c r="DM59" s="364"/>
      <c r="DN59" s="364"/>
      <c r="DO59" s="364"/>
      <c r="DP59" s="364"/>
      <c r="DQ59" s="364"/>
      <c r="DR59" s="364"/>
      <c r="DS59" s="364"/>
      <c r="DT59" s="364"/>
      <c r="DU59" s="364"/>
      <c r="DV59" s="364"/>
      <c r="DW59" s="364"/>
      <c r="DX59" s="364"/>
      <c r="DY59" s="364"/>
      <c r="DZ59" s="364"/>
      <c r="EA59" s="364"/>
      <c r="EB59" s="364"/>
      <c r="EC59" s="364"/>
      <c r="ED59" s="364"/>
      <c r="EE59" s="364"/>
      <c r="EF59" s="364"/>
      <c r="EG59" s="364"/>
      <c r="EH59" s="364"/>
      <c r="EI59" s="364"/>
      <c r="EJ59" s="364"/>
      <c r="EK59" s="364"/>
      <c r="EL59" s="364"/>
      <c r="EM59" s="364"/>
      <c r="EN59" s="364"/>
      <c r="EO59" s="364"/>
      <c r="EP59" s="364"/>
      <c r="EQ59" s="364"/>
      <c r="ER59" s="364"/>
      <c r="ES59" s="364"/>
      <c r="ET59" s="364"/>
      <c r="EU59" s="364"/>
      <c r="EV59" s="364"/>
      <c r="EW59" s="364"/>
      <c r="EX59" s="364"/>
      <c r="EY59" s="364"/>
      <c r="EZ59" s="364"/>
      <c r="FA59" s="364"/>
      <c r="FB59" s="364"/>
      <c r="FC59" s="364"/>
      <c r="FD59" s="364"/>
      <c r="FE59" s="364"/>
      <c r="FF59" s="364"/>
      <c r="FG59" s="364"/>
      <c r="FH59" s="364"/>
      <c r="FI59" s="364"/>
      <c r="FJ59" s="364"/>
      <c r="FK59" s="364"/>
      <c r="FL59" s="364"/>
      <c r="FM59" s="364"/>
      <c r="FN59" s="364"/>
      <c r="FO59" s="364"/>
      <c r="FP59" s="364"/>
      <c r="FQ59" s="364"/>
      <c r="FR59" s="364"/>
      <c r="FS59" s="364"/>
      <c r="FT59" s="364"/>
      <c r="FU59" s="364"/>
      <c r="FV59" s="364"/>
      <c r="FW59" s="364"/>
      <c r="FX59" s="364"/>
      <c r="FY59" s="364"/>
      <c r="FZ59" s="364"/>
      <c r="GA59" s="364"/>
      <c r="GB59" s="364"/>
      <c r="GC59" s="364"/>
      <c r="GD59" s="364"/>
      <c r="GE59" s="364"/>
      <c r="GF59" s="364"/>
      <c r="GG59" s="364"/>
      <c r="GH59" s="364"/>
      <c r="GI59" s="364"/>
      <c r="GJ59" s="364"/>
      <c r="GK59" s="364"/>
      <c r="GL59" s="364"/>
      <c r="GM59" s="364"/>
      <c r="GN59" s="364"/>
      <c r="GO59" s="364"/>
      <c r="GP59" s="364"/>
      <c r="GQ59" s="364"/>
      <c r="GR59" s="364"/>
      <c r="GS59" s="364"/>
      <c r="GT59" s="364"/>
      <c r="GU59" s="364"/>
      <c r="GV59" s="364"/>
      <c r="GW59" s="364"/>
      <c r="GX59" s="364"/>
      <c r="GY59" s="364"/>
      <c r="GZ59" s="364"/>
      <c r="HA59" s="364"/>
      <c r="HB59" s="364"/>
      <c r="HC59" s="364"/>
      <c r="HD59" s="364"/>
      <c r="HE59" s="364"/>
      <c r="HF59" s="364"/>
      <c r="HG59" s="364"/>
      <c r="HH59" s="364"/>
      <c r="HI59" s="364"/>
      <c r="HJ59" s="364"/>
      <c r="HK59" s="364"/>
      <c r="HL59" s="364"/>
      <c r="HM59" s="364"/>
      <c r="HN59" s="364"/>
      <c r="HO59" s="364"/>
      <c r="HP59" s="364"/>
      <c r="HQ59" s="364"/>
      <c r="HR59" s="364"/>
      <c r="HS59" s="364"/>
      <c r="HT59" s="364"/>
      <c r="HU59" s="364"/>
      <c r="HV59" s="364"/>
      <c r="HW59" s="364"/>
      <c r="HX59" s="364"/>
      <c r="HY59" s="364"/>
      <c r="HZ59" s="364"/>
      <c r="IA59" s="364"/>
      <c r="IB59" s="364"/>
      <c r="IC59" s="364"/>
      <c r="ID59" s="364"/>
      <c r="IE59" s="364"/>
      <c r="IF59" s="364"/>
      <c r="IG59" s="364"/>
      <c r="IH59" s="364"/>
      <c r="II59" s="364"/>
      <c r="IJ59" s="364"/>
      <c r="IK59" s="364"/>
      <c r="IL59" s="364"/>
      <c r="IM59" s="364"/>
      <c r="IN59" s="364"/>
      <c r="IO59" s="364"/>
      <c r="IP59" s="364"/>
      <c r="IQ59" s="364"/>
      <c r="IR59" s="364"/>
      <c r="IS59" s="364"/>
      <c r="IT59" s="364"/>
      <c r="IU59" s="364"/>
      <c r="IV59" s="364"/>
    </row>
    <row r="60" spans="3:256" ht="35.25" customHeight="1">
      <c r="C60" s="352" t="s">
        <v>572</v>
      </c>
      <c r="D60" s="519" t="s">
        <v>447</v>
      </c>
      <c r="E60" s="519"/>
      <c r="F60" s="519"/>
      <c r="G60" s="519"/>
      <c r="H60" s="519"/>
      <c r="I60" s="519"/>
      <c r="J60" s="519"/>
      <c r="K60" s="519"/>
      <c r="L60" s="519"/>
      <c r="M60" s="519"/>
      <c r="N60" s="519"/>
      <c r="O60" s="519"/>
      <c r="P60" s="438"/>
      <c r="Q60" s="338"/>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364"/>
      <c r="AQ60" s="364"/>
      <c r="AR60" s="364"/>
      <c r="AS60" s="364"/>
      <c r="AT60" s="364"/>
      <c r="AU60" s="364"/>
      <c r="AV60" s="364"/>
      <c r="AW60" s="364"/>
      <c r="AX60" s="364"/>
      <c r="AY60" s="364"/>
      <c r="AZ60" s="364"/>
      <c r="BA60" s="364"/>
      <c r="BB60" s="364"/>
      <c r="BC60" s="364"/>
      <c r="BD60" s="364"/>
      <c r="BE60" s="364"/>
      <c r="BF60" s="364"/>
      <c r="BG60" s="364"/>
      <c r="BH60" s="364"/>
      <c r="BI60" s="364"/>
      <c r="BJ60" s="364"/>
      <c r="BK60" s="364"/>
      <c r="BL60" s="364"/>
      <c r="BM60" s="364"/>
      <c r="BN60" s="364"/>
      <c r="BO60" s="364"/>
      <c r="BP60" s="364"/>
      <c r="BQ60" s="364"/>
      <c r="BR60" s="364"/>
      <c r="BS60" s="364"/>
      <c r="BT60" s="364"/>
      <c r="BU60" s="364"/>
      <c r="BV60" s="364"/>
      <c r="BW60" s="364"/>
      <c r="BX60" s="364"/>
      <c r="BY60" s="364"/>
      <c r="BZ60" s="364"/>
      <c r="CA60" s="364"/>
      <c r="CB60" s="364"/>
      <c r="CC60" s="364"/>
      <c r="CD60" s="364"/>
      <c r="CE60" s="364"/>
      <c r="CF60" s="364"/>
      <c r="CG60" s="364"/>
      <c r="CH60" s="364"/>
      <c r="CI60" s="364"/>
      <c r="CJ60" s="364"/>
      <c r="CK60" s="364"/>
      <c r="CL60" s="364"/>
      <c r="CM60" s="364"/>
      <c r="CN60" s="364"/>
      <c r="CO60" s="364"/>
      <c r="CP60" s="364"/>
      <c r="CQ60" s="364"/>
      <c r="CR60" s="364"/>
      <c r="CS60" s="364"/>
      <c r="CT60" s="364"/>
      <c r="CU60" s="364"/>
      <c r="CV60" s="364"/>
      <c r="CW60" s="364"/>
      <c r="CX60" s="364"/>
      <c r="CY60" s="364"/>
      <c r="CZ60" s="364"/>
      <c r="DA60" s="364"/>
      <c r="DB60" s="364"/>
      <c r="DC60" s="364"/>
      <c r="DD60" s="364"/>
      <c r="DE60" s="364"/>
      <c r="DF60" s="364"/>
      <c r="DG60" s="364"/>
      <c r="DH60" s="364"/>
      <c r="DI60" s="364"/>
      <c r="DJ60" s="364"/>
      <c r="DK60" s="364"/>
      <c r="DL60" s="364"/>
      <c r="DM60" s="364"/>
      <c r="DN60" s="364"/>
      <c r="DO60" s="364"/>
      <c r="DP60" s="364"/>
      <c r="DQ60" s="364"/>
      <c r="DR60" s="364"/>
      <c r="DS60" s="364"/>
      <c r="DT60" s="364"/>
      <c r="DU60" s="364"/>
      <c r="DV60" s="364"/>
      <c r="DW60" s="364"/>
      <c r="DX60" s="364"/>
      <c r="DY60" s="364"/>
      <c r="DZ60" s="364"/>
      <c r="EA60" s="364"/>
      <c r="EB60" s="364"/>
      <c r="EC60" s="364"/>
      <c r="ED60" s="364"/>
      <c r="EE60" s="364"/>
      <c r="EF60" s="364"/>
      <c r="EG60" s="364"/>
      <c r="EH60" s="364"/>
      <c r="EI60" s="364"/>
      <c r="EJ60" s="364"/>
      <c r="EK60" s="364"/>
      <c r="EL60" s="364"/>
      <c r="EM60" s="364"/>
      <c r="EN60" s="364"/>
      <c r="EO60" s="364"/>
      <c r="EP60" s="364"/>
      <c r="EQ60" s="364"/>
      <c r="ER60" s="364"/>
      <c r="ES60" s="364"/>
      <c r="ET60" s="364"/>
      <c r="EU60" s="364"/>
      <c r="EV60" s="364"/>
      <c r="EW60" s="364"/>
      <c r="EX60" s="364"/>
      <c r="EY60" s="364"/>
      <c r="EZ60" s="364"/>
      <c r="FA60" s="364"/>
      <c r="FB60" s="364"/>
      <c r="FC60" s="364"/>
      <c r="FD60" s="364"/>
      <c r="FE60" s="364"/>
      <c r="FF60" s="364"/>
      <c r="FG60" s="364"/>
      <c r="FH60" s="364"/>
      <c r="FI60" s="364"/>
      <c r="FJ60" s="364"/>
      <c r="FK60" s="364"/>
      <c r="FL60" s="364"/>
      <c r="FM60" s="364"/>
      <c r="FN60" s="364"/>
      <c r="FO60" s="364"/>
      <c r="FP60" s="364"/>
      <c r="FQ60" s="364"/>
      <c r="FR60" s="364"/>
      <c r="FS60" s="364"/>
      <c r="FT60" s="364"/>
      <c r="FU60" s="364"/>
      <c r="FV60" s="364"/>
      <c r="FW60" s="364"/>
      <c r="FX60" s="364"/>
      <c r="FY60" s="364"/>
      <c r="FZ60" s="364"/>
      <c r="GA60" s="364"/>
      <c r="GB60" s="364"/>
      <c r="GC60" s="364"/>
      <c r="GD60" s="364"/>
      <c r="GE60" s="364"/>
      <c r="GF60" s="364"/>
      <c r="GG60" s="364"/>
      <c r="GH60" s="364"/>
      <c r="GI60" s="364"/>
      <c r="GJ60" s="364"/>
      <c r="GK60" s="364"/>
      <c r="GL60" s="364"/>
      <c r="GM60" s="364"/>
      <c r="GN60" s="364"/>
      <c r="GO60" s="364"/>
      <c r="GP60" s="364"/>
      <c r="GQ60" s="364"/>
      <c r="GR60" s="364"/>
      <c r="GS60" s="364"/>
      <c r="GT60" s="364"/>
      <c r="GU60" s="364"/>
      <c r="GV60" s="364"/>
      <c r="GW60" s="364"/>
      <c r="GX60" s="364"/>
      <c r="GY60" s="364"/>
      <c r="GZ60" s="364"/>
      <c r="HA60" s="364"/>
      <c r="HB60" s="364"/>
      <c r="HC60" s="364"/>
      <c r="HD60" s="364"/>
      <c r="HE60" s="364"/>
      <c r="HF60" s="364"/>
      <c r="HG60" s="364"/>
      <c r="HH60" s="364"/>
      <c r="HI60" s="364"/>
      <c r="HJ60" s="364"/>
      <c r="HK60" s="364"/>
      <c r="HL60" s="364"/>
      <c r="HM60" s="364"/>
      <c r="HN60" s="364"/>
      <c r="HO60" s="364"/>
      <c r="HP60" s="364"/>
      <c r="HQ60" s="364"/>
      <c r="HR60" s="364"/>
      <c r="HS60" s="364"/>
      <c r="HT60" s="364"/>
      <c r="HU60" s="364"/>
      <c r="HV60" s="364"/>
      <c r="HW60" s="364"/>
      <c r="HX60" s="364"/>
      <c r="HY60" s="364"/>
      <c r="HZ60" s="364"/>
      <c r="IA60" s="364"/>
      <c r="IB60" s="364"/>
      <c r="IC60" s="364"/>
      <c r="ID60" s="364"/>
      <c r="IE60" s="364"/>
      <c r="IF60" s="364"/>
      <c r="IG60" s="364"/>
      <c r="IH60" s="364"/>
      <c r="II60" s="364"/>
      <c r="IJ60" s="364"/>
      <c r="IK60" s="364"/>
      <c r="IL60" s="364"/>
      <c r="IM60" s="364"/>
      <c r="IN60" s="364"/>
      <c r="IO60" s="364"/>
      <c r="IP60" s="364"/>
      <c r="IQ60" s="364"/>
      <c r="IR60" s="364"/>
      <c r="IS60" s="364"/>
      <c r="IT60" s="364"/>
      <c r="IU60" s="364"/>
      <c r="IV60" s="364"/>
    </row>
    <row r="61" spans="3:256" ht="12" customHeight="1">
      <c r="C61" s="352"/>
      <c r="D61" s="338"/>
      <c r="E61" s="338"/>
      <c r="F61" s="338"/>
      <c r="G61" s="338"/>
      <c r="H61" s="338"/>
      <c r="I61" s="338"/>
      <c r="J61" s="338"/>
      <c r="K61" s="338"/>
      <c r="L61" s="338"/>
      <c r="M61" s="338"/>
      <c r="N61" s="338"/>
      <c r="O61" s="338"/>
      <c r="P61" s="338"/>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364"/>
      <c r="AQ61" s="364"/>
      <c r="AR61" s="364"/>
      <c r="AS61" s="364"/>
      <c r="AT61" s="364"/>
      <c r="AU61" s="364"/>
      <c r="AV61" s="364"/>
      <c r="AW61" s="364"/>
      <c r="AX61" s="364"/>
      <c r="AY61" s="364"/>
      <c r="AZ61" s="364"/>
      <c r="BA61" s="364"/>
      <c r="BB61" s="364"/>
      <c r="BC61" s="364"/>
      <c r="BD61" s="364"/>
      <c r="BE61" s="364"/>
      <c r="BF61" s="364"/>
      <c r="BG61" s="364"/>
      <c r="BH61" s="364"/>
      <c r="BI61" s="364"/>
      <c r="BJ61" s="364"/>
      <c r="BK61" s="364"/>
      <c r="BL61" s="364"/>
      <c r="BM61" s="364"/>
      <c r="BN61" s="364"/>
      <c r="BO61" s="364"/>
      <c r="BP61" s="364"/>
      <c r="BQ61" s="364"/>
      <c r="BR61" s="364"/>
      <c r="BS61" s="364"/>
      <c r="BT61" s="364"/>
      <c r="BU61" s="364"/>
      <c r="BV61" s="364"/>
      <c r="BW61" s="364"/>
      <c r="BX61" s="364"/>
      <c r="BY61" s="364"/>
      <c r="BZ61" s="364"/>
      <c r="CA61" s="364"/>
      <c r="CB61" s="364"/>
      <c r="CC61" s="364"/>
      <c r="CD61" s="364"/>
      <c r="CE61" s="364"/>
      <c r="CF61" s="364"/>
      <c r="CG61" s="364"/>
      <c r="CH61" s="364"/>
      <c r="CI61" s="364"/>
      <c r="CJ61" s="364"/>
      <c r="CK61" s="364"/>
      <c r="CL61" s="364"/>
      <c r="CM61" s="364"/>
      <c r="CN61" s="364"/>
      <c r="CO61" s="364"/>
      <c r="CP61" s="364"/>
      <c r="CQ61" s="364"/>
      <c r="CR61" s="364"/>
      <c r="CS61" s="364"/>
      <c r="CT61" s="364"/>
      <c r="CU61" s="364"/>
      <c r="CV61" s="364"/>
      <c r="CW61" s="364"/>
      <c r="CX61" s="364"/>
      <c r="CY61" s="364"/>
      <c r="CZ61" s="364"/>
      <c r="DA61" s="364"/>
      <c r="DB61" s="364"/>
      <c r="DC61" s="364"/>
      <c r="DD61" s="364"/>
      <c r="DE61" s="364"/>
      <c r="DF61" s="364"/>
      <c r="DG61" s="364"/>
      <c r="DH61" s="364"/>
      <c r="DI61" s="364"/>
      <c r="DJ61" s="364"/>
      <c r="DK61" s="364"/>
      <c r="DL61" s="364"/>
      <c r="DM61" s="364"/>
      <c r="DN61" s="364"/>
      <c r="DO61" s="364"/>
      <c r="DP61" s="364"/>
      <c r="DQ61" s="364"/>
      <c r="DR61" s="364"/>
      <c r="DS61" s="364"/>
      <c r="DT61" s="364"/>
      <c r="DU61" s="364"/>
      <c r="DV61" s="364"/>
      <c r="DW61" s="364"/>
      <c r="DX61" s="364"/>
      <c r="DY61" s="364"/>
      <c r="DZ61" s="364"/>
      <c r="EA61" s="364"/>
      <c r="EB61" s="364"/>
      <c r="EC61" s="364"/>
      <c r="ED61" s="364"/>
      <c r="EE61" s="364"/>
      <c r="EF61" s="364"/>
      <c r="EG61" s="364"/>
      <c r="EH61" s="364"/>
      <c r="EI61" s="364"/>
      <c r="EJ61" s="364"/>
      <c r="EK61" s="364"/>
      <c r="EL61" s="364"/>
      <c r="EM61" s="364"/>
      <c r="EN61" s="364"/>
      <c r="EO61" s="364"/>
      <c r="EP61" s="364"/>
      <c r="EQ61" s="364"/>
      <c r="ER61" s="364"/>
      <c r="ES61" s="364"/>
      <c r="ET61" s="364"/>
      <c r="EU61" s="364"/>
      <c r="EV61" s="364"/>
      <c r="EW61" s="364"/>
      <c r="EX61" s="364"/>
      <c r="EY61" s="364"/>
      <c r="EZ61" s="364"/>
      <c r="FA61" s="364"/>
      <c r="FB61" s="364"/>
      <c r="FC61" s="364"/>
      <c r="FD61" s="364"/>
      <c r="FE61" s="364"/>
      <c r="FF61" s="364"/>
      <c r="FG61" s="364"/>
      <c r="FH61" s="364"/>
      <c r="FI61" s="364"/>
      <c r="FJ61" s="364"/>
      <c r="FK61" s="364"/>
      <c r="FL61" s="364"/>
      <c r="FM61" s="364"/>
      <c r="FN61" s="364"/>
      <c r="FO61" s="364"/>
      <c r="FP61" s="364"/>
      <c r="FQ61" s="364"/>
      <c r="FR61" s="364"/>
      <c r="FS61" s="364"/>
      <c r="FT61" s="364"/>
      <c r="FU61" s="364"/>
      <c r="FV61" s="364"/>
      <c r="FW61" s="364"/>
      <c r="FX61" s="364"/>
      <c r="FY61" s="364"/>
      <c r="FZ61" s="364"/>
      <c r="GA61" s="364"/>
      <c r="GB61" s="364"/>
      <c r="GC61" s="364"/>
      <c r="GD61" s="364"/>
      <c r="GE61" s="364"/>
      <c r="GF61" s="364"/>
      <c r="GG61" s="364"/>
      <c r="GH61" s="364"/>
      <c r="GI61" s="364"/>
      <c r="GJ61" s="364"/>
      <c r="GK61" s="364"/>
      <c r="GL61" s="364"/>
      <c r="GM61" s="364"/>
      <c r="GN61" s="364"/>
      <c r="GO61" s="364"/>
      <c r="GP61" s="364"/>
      <c r="GQ61" s="364"/>
      <c r="GR61" s="364"/>
      <c r="GS61" s="364"/>
      <c r="GT61" s="364"/>
      <c r="GU61" s="364"/>
      <c r="GV61" s="364"/>
      <c r="GW61" s="364"/>
      <c r="GX61" s="364"/>
      <c r="GY61" s="364"/>
      <c r="GZ61" s="364"/>
      <c r="HA61" s="364"/>
      <c r="HB61" s="364"/>
      <c r="HC61" s="364"/>
      <c r="HD61" s="364"/>
      <c r="HE61" s="364"/>
      <c r="HF61" s="364"/>
      <c r="HG61" s="364"/>
      <c r="HH61" s="364"/>
      <c r="HI61" s="364"/>
      <c r="HJ61" s="364"/>
      <c r="HK61" s="364"/>
      <c r="HL61" s="364"/>
      <c r="HM61" s="364"/>
      <c r="HN61" s="364"/>
      <c r="HO61" s="364"/>
      <c r="HP61" s="364"/>
      <c r="HQ61" s="364"/>
      <c r="HR61" s="364"/>
      <c r="HS61" s="364"/>
      <c r="HT61" s="364"/>
      <c r="HU61" s="364"/>
      <c r="HV61" s="364"/>
      <c r="HW61" s="364"/>
      <c r="HX61" s="364"/>
      <c r="HY61" s="364"/>
      <c r="HZ61" s="364"/>
      <c r="IA61" s="364"/>
      <c r="IB61" s="364"/>
      <c r="IC61" s="364"/>
      <c r="ID61" s="364"/>
      <c r="IE61" s="364"/>
      <c r="IF61" s="364"/>
      <c r="IG61" s="364"/>
      <c r="IH61" s="364"/>
      <c r="II61" s="364"/>
      <c r="IJ61" s="364"/>
      <c r="IK61" s="364"/>
      <c r="IL61" s="364"/>
      <c r="IM61" s="364"/>
      <c r="IN61" s="364"/>
      <c r="IO61" s="364"/>
      <c r="IP61" s="364"/>
      <c r="IQ61" s="364"/>
      <c r="IR61" s="364"/>
      <c r="IS61" s="364"/>
      <c r="IT61" s="364"/>
      <c r="IU61" s="364"/>
      <c r="IV61" s="364"/>
    </row>
    <row r="62" spans="3:256" ht="35.25" customHeight="1">
      <c r="C62" s="352" t="s">
        <v>588</v>
      </c>
      <c r="D62" s="519" t="s">
        <v>448</v>
      </c>
      <c r="E62" s="519"/>
      <c r="F62" s="519"/>
      <c r="G62" s="519"/>
      <c r="H62" s="519"/>
      <c r="I62" s="519"/>
      <c r="J62" s="519"/>
      <c r="K62" s="519"/>
      <c r="L62" s="519"/>
      <c r="M62" s="519"/>
      <c r="N62" s="519"/>
      <c r="O62" s="519"/>
      <c r="P62" s="438"/>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364"/>
      <c r="AQ62" s="364"/>
      <c r="AR62" s="364"/>
      <c r="AS62" s="364"/>
      <c r="AT62" s="364"/>
      <c r="AU62" s="364"/>
      <c r="AV62" s="364"/>
      <c r="AW62" s="364"/>
      <c r="AX62" s="364"/>
      <c r="AY62" s="364"/>
      <c r="AZ62" s="364"/>
      <c r="BA62" s="364"/>
      <c r="BB62" s="364"/>
      <c r="BC62" s="364"/>
      <c r="BD62" s="364"/>
      <c r="BE62" s="364"/>
      <c r="BF62" s="364"/>
      <c r="BG62" s="364"/>
      <c r="BH62" s="364"/>
      <c r="BI62" s="364"/>
      <c r="BJ62" s="364"/>
      <c r="BK62" s="364"/>
      <c r="BL62" s="364"/>
      <c r="BM62" s="364"/>
      <c r="BN62" s="364"/>
      <c r="BO62" s="364"/>
      <c r="BP62" s="364"/>
      <c r="BQ62" s="364"/>
      <c r="BR62" s="364"/>
      <c r="BS62" s="364"/>
      <c r="BT62" s="364"/>
      <c r="BU62" s="364"/>
      <c r="BV62" s="364"/>
      <c r="BW62" s="364"/>
      <c r="BX62" s="364"/>
      <c r="BY62" s="364"/>
      <c r="BZ62" s="364"/>
      <c r="CA62" s="364"/>
      <c r="CB62" s="364"/>
      <c r="CC62" s="364"/>
      <c r="CD62" s="364"/>
      <c r="CE62" s="364"/>
      <c r="CF62" s="364"/>
      <c r="CG62" s="364"/>
      <c r="CH62" s="364"/>
      <c r="CI62" s="364"/>
      <c r="CJ62" s="364"/>
      <c r="CK62" s="364"/>
      <c r="CL62" s="364"/>
      <c r="CM62" s="364"/>
      <c r="CN62" s="364"/>
      <c r="CO62" s="364"/>
      <c r="CP62" s="364"/>
      <c r="CQ62" s="364"/>
      <c r="CR62" s="364"/>
      <c r="CS62" s="364"/>
      <c r="CT62" s="364"/>
      <c r="CU62" s="364"/>
      <c r="CV62" s="364"/>
      <c r="CW62" s="364"/>
      <c r="CX62" s="364"/>
      <c r="CY62" s="364"/>
      <c r="CZ62" s="364"/>
      <c r="DA62" s="364"/>
      <c r="DB62" s="364"/>
      <c r="DC62" s="364"/>
      <c r="DD62" s="364"/>
      <c r="DE62" s="364"/>
      <c r="DF62" s="364"/>
      <c r="DG62" s="364"/>
      <c r="DH62" s="364"/>
      <c r="DI62" s="364"/>
      <c r="DJ62" s="364"/>
      <c r="DK62" s="364"/>
      <c r="DL62" s="364"/>
      <c r="DM62" s="364"/>
      <c r="DN62" s="364"/>
      <c r="DO62" s="364"/>
      <c r="DP62" s="364"/>
      <c r="DQ62" s="364"/>
      <c r="DR62" s="364"/>
      <c r="DS62" s="364"/>
      <c r="DT62" s="364"/>
      <c r="DU62" s="364"/>
      <c r="DV62" s="364"/>
      <c r="DW62" s="364"/>
      <c r="DX62" s="364"/>
      <c r="DY62" s="364"/>
      <c r="DZ62" s="364"/>
      <c r="EA62" s="364"/>
      <c r="EB62" s="364"/>
      <c r="EC62" s="364"/>
      <c r="ED62" s="364"/>
      <c r="EE62" s="364"/>
      <c r="EF62" s="364"/>
      <c r="EG62" s="364"/>
      <c r="EH62" s="364"/>
      <c r="EI62" s="364"/>
      <c r="EJ62" s="364"/>
      <c r="EK62" s="364"/>
      <c r="EL62" s="364"/>
      <c r="EM62" s="364"/>
      <c r="EN62" s="364"/>
      <c r="EO62" s="364"/>
      <c r="EP62" s="364"/>
      <c r="EQ62" s="364"/>
      <c r="ER62" s="364"/>
      <c r="ES62" s="364"/>
      <c r="ET62" s="364"/>
      <c r="EU62" s="364"/>
      <c r="EV62" s="364"/>
      <c r="EW62" s="364"/>
      <c r="EX62" s="364"/>
      <c r="EY62" s="364"/>
      <c r="EZ62" s="364"/>
      <c r="FA62" s="364"/>
      <c r="FB62" s="364"/>
      <c r="FC62" s="364"/>
      <c r="FD62" s="364"/>
      <c r="FE62" s="364"/>
      <c r="FF62" s="364"/>
      <c r="FG62" s="364"/>
      <c r="FH62" s="364"/>
      <c r="FI62" s="364"/>
      <c r="FJ62" s="364"/>
      <c r="FK62" s="364"/>
      <c r="FL62" s="364"/>
      <c r="FM62" s="364"/>
      <c r="FN62" s="364"/>
      <c r="FO62" s="364"/>
      <c r="FP62" s="364"/>
      <c r="FQ62" s="364"/>
      <c r="FR62" s="364"/>
      <c r="FS62" s="364"/>
      <c r="FT62" s="364"/>
      <c r="FU62" s="364"/>
      <c r="FV62" s="364"/>
      <c r="FW62" s="364"/>
      <c r="FX62" s="364"/>
      <c r="FY62" s="364"/>
      <c r="FZ62" s="364"/>
      <c r="GA62" s="364"/>
      <c r="GB62" s="364"/>
      <c r="GC62" s="364"/>
      <c r="GD62" s="364"/>
      <c r="GE62" s="364"/>
      <c r="GF62" s="364"/>
      <c r="GG62" s="364"/>
      <c r="GH62" s="364"/>
      <c r="GI62" s="364"/>
      <c r="GJ62" s="364"/>
      <c r="GK62" s="364"/>
      <c r="GL62" s="364"/>
      <c r="GM62" s="364"/>
      <c r="GN62" s="364"/>
      <c r="GO62" s="364"/>
      <c r="GP62" s="364"/>
      <c r="GQ62" s="364"/>
      <c r="GR62" s="364"/>
      <c r="GS62" s="364"/>
      <c r="GT62" s="364"/>
      <c r="GU62" s="364"/>
      <c r="GV62" s="364"/>
      <c r="GW62" s="364"/>
      <c r="GX62" s="364"/>
      <c r="GY62" s="364"/>
      <c r="GZ62" s="364"/>
      <c r="HA62" s="364"/>
      <c r="HB62" s="364"/>
      <c r="HC62" s="364"/>
      <c r="HD62" s="364"/>
      <c r="HE62" s="364"/>
      <c r="HF62" s="364"/>
      <c r="HG62" s="364"/>
      <c r="HH62" s="364"/>
      <c r="HI62" s="364"/>
      <c r="HJ62" s="364"/>
      <c r="HK62" s="364"/>
      <c r="HL62" s="364"/>
      <c r="HM62" s="364"/>
      <c r="HN62" s="364"/>
      <c r="HO62" s="364"/>
      <c r="HP62" s="364"/>
      <c r="HQ62" s="364"/>
      <c r="HR62" s="364"/>
      <c r="HS62" s="364"/>
      <c r="HT62" s="364"/>
      <c r="HU62" s="364"/>
      <c r="HV62" s="364"/>
      <c r="HW62" s="364"/>
      <c r="HX62" s="364"/>
      <c r="HY62" s="364"/>
      <c r="HZ62" s="364"/>
      <c r="IA62" s="364"/>
      <c r="IB62" s="364"/>
      <c r="IC62" s="364"/>
      <c r="ID62" s="364"/>
      <c r="IE62" s="364"/>
      <c r="IF62" s="364"/>
      <c r="IG62" s="364"/>
      <c r="IH62" s="364"/>
      <c r="II62" s="364"/>
      <c r="IJ62" s="364"/>
      <c r="IK62" s="364"/>
      <c r="IL62" s="364"/>
      <c r="IM62" s="364"/>
      <c r="IN62" s="364"/>
      <c r="IO62" s="364"/>
      <c r="IP62" s="364"/>
      <c r="IQ62" s="364"/>
      <c r="IR62" s="364"/>
      <c r="IS62" s="364"/>
      <c r="IT62" s="364"/>
      <c r="IU62" s="364"/>
      <c r="IV62" s="364"/>
    </row>
    <row r="63" spans="3:256" ht="18">
      <c r="C63" s="352"/>
      <c r="D63" s="529"/>
      <c r="E63" s="529"/>
      <c r="F63" s="337"/>
      <c r="G63" s="337"/>
      <c r="H63" s="337"/>
      <c r="I63" s="337"/>
      <c r="J63" s="337"/>
      <c r="K63" s="337"/>
      <c r="L63" s="337"/>
      <c r="M63" s="337"/>
      <c r="N63" s="338"/>
      <c r="O63" s="338"/>
      <c r="P63" s="338"/>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c r="AS63" s="253"/>
      <c r="AT63" s="253"/>
      <c r="AU63" s="253"/>
      <c r="AV63" s="253"/>
      <c r="AW63" s="253"/>
      <c r="AX63" s="253"/>
      <c r="AY63" s="253"/>
      <c r="AZ63" s="253"/>
      <c r="BA63" s="253"/>
      <c r="BB63" s="253"/>
      <c r="BC63" s="253"/>
      <c r="BD63" s="253"/>
      <c r="BE63" s="253"/>
      <c r="BF63" s="253"/>
      <c r="BG63" s="253"/>
      <c r="BH63" s="253"/>
      <c r="BI63" s="253"/>
      <c r="BJ63" s="253"/>
      <c r="BK63" s="253"/>
      <c r="BL63" s="253"/>
      <c r="BM63" s="253"/>
      <c r="BN63" s="253"/>
      <c r="BO63" s="253"/>
      <c r="BP63" s="253"/>
      <c r="BQ63" s="253"/>
      <c r="BR63" s="253"/>
      <c r="BS63" s="253"/>
      <c r="BT63" s="253"/>
      <c r="BU63" s="253"/>
      <c r="BV63" s="253"/>
      <c r="BW63" s="253"/>
      <c r="BX63" s="253"/>
      <c r="BY63" s="253"/>
      <c r="BZ63" s="253"/>
      <c r="CA63" s="253"/>
      <c r="CB63" s="253"/>
      <c r="CC63" s="253"/>
      <c r="CD63" s="253"/>
      <c r="CE63" s="253"/>
      <c r="CF63" s="253"/>
      <c r="CG63" s="253"/>
      <c r="CH63" s="253"/>
      <c r="CI63" s="253"/>
      <c r="CJ63" s="253"/>
      <c r="CK63" s="253"/>
      <c r="CL63" s="253"/>
      <c r="CM63" s="253"/>
      <c r="CN63" s="253"/>
      <c r="CO63" s="253"/>
      <c r="CP63" s="253"/>
      <c r="CQ63" s="253"/>
      <c r="CR63" s="253"/>
      <c r="CS63" s="253"/>
      <c r="CT63" s="253"/>
      <c r="CU63" s="253"/>
      <c r="CV63" s="253"/>
      <c r="CW63" s="253"/>
      <c r="CX63" s="253"/>
      <c r="CY63" s="253"/>
      <c r="CZ63" s="253"/>
      <c r="DA63" s="253"/>
      <c r="DB63" s="253"/>
      <c r="DC63" s="253"/>
      <c r="DD63" s="253"/>
      <c r="DE63" s="253"/>
      <c r="DF63" s="253"/>
      <c r="DG63" s="253"/>
      <c r="DH63" s="253"/>
      <c r="DI63" s="253"/>
      <c r="DJ63" s="253"/>
      <c r="DK63" s="253"/>
      <c r="DL63" s="253"/>
      <c r="DM63" s="253"/>
      <c r="DN63" s="253"/>
      <c r="DO63" s="253"/>
      <c r="DP63" s="253"/>
      <c r="DQ63" s="253"/>
      <c r="DR63" s="253"/>
      <c r="DS63" s="253"/>
      <c r="DT63" s="253"/>
      <c r="DU63" s="253"/>
      <c r="DV63" s="253"/>
      <c r="DW63" s="253"/>
      <c r="DX63" s="253"/>
      <c r="DY63" s="253"/>
      <c r="DZ63" s="253"/>
      <c r="EA63" s="253"/>
      <c r="EB63" s="253"/>
      <c r="EC63" s="253"/>
      <c r="ED63" s="253"/>
      <c r="EE63" s="253"/>
      <c r="EF63" s="253"/>
      <c r="EG63" s="253"/>
      <c r="EH63" s="253"/>
      <c r="EI63" s="253"/>
      <c r="EJ63" s="253"/>
      <c r="EK63" s="253"/>
      <c r="EL63" s="253"/>
      <c r="EM63" s="253"/>
      <c r="EN63" s="253"/>
      <c r="EO63" s="253"/>
      <c r="EP63" s="253"/>
      <c r="EQ63" s="253"/>
      <c r="ER63" s="253"/>
      <c r="ES63" s="253"/>
      <c r="ET63" s="253"/>
      <c r="EU63" s="253"/>
      <c r="EV63" s="253"/>
      <c r="EW63" s="253"/>
      <c r="EX63" s="253"/>
      <c r="EY63" s="253"/>
      <c r="EZ63" s="253"/>
      <c r="FA63" s="253"/>
      <c r="FB63" s="253"/>
      <c r="FC63" s="253"/>
      <c r="FD63" s="253"/>
      <c r="FE63" s="253"/>
      <c r="FF63" s="253"/>
      <c r="FG63" s="253"/>
      <c r="FH63" s="253"/>
      <c r="FI63" s="253"/>
      <c r="FJ63" s="253"/>
      <c r="FK63" s="253"/>
      <c r="FL63" s="253"/>
      <c r="FM63" s="253"/>
      <c r="FN63" s="253"/>
      <c r="FO63" s="253"/>
      <c r="FP63" s="253"/>
      <c r="FQ63" s="253"/>
      <c r="FR63" s="253"/>
      <c r="FS63" s="253"/>
      <c r="FT63" s="253"/>
      <c r="FU63" s="253"/>
      <c r="FV63" s="253"/>
      <c r="FW63" s="253"/>
      <c r="FX63" s="253"/>
      <c r="FY63" s="253"/>
      <c r="FZ63" s="253"/>
      <c r="GA63" s="253"/>
      <c r="GB63" s="253"/>
      <c r="GC63" s="253"/>
      <c r="GD63" s="253"/>
      <c r="GE63" s="253"/>
      <c r="GF63" s="253"/>
      <c r="GG63" s="253"/>
      <c r="GH63" s="253"/>
      <c r="GI63" s="253"/>
      <c r="GJ63" s="253"/>
      <c r="GK63" s="253"/>
      <c r="GL63" s="253"/>
      <c r="GM63" s="253"/>
      <c r="GN63" s="253"/>
      <c r="GO63" s="253"/>
      <c r="GP63" s="253"/>
      <c r="GQ63" s="253"/>
      <c r="GR63" s="253"/>
      <c r="GS63" s="253"/>
      <c r="GT63" s="253"/>
      <c r="GU63" s="253"/>
      <c r="GV63" s="253"/>
      <c r="GW63" s="253"/>
      <c r="GX63" s="253"/>
      <c r="GY63" s="253"/>
      <c r="GZ63" s="253"/>
      <c r="HA63" s="253"/>
      <c r="HB63" s="253"/>
      <c r="HC63" s="253"/>
      <c r="HD63" s="253"/>
      <c r="HE63" s="253"/>
      <c r="HF63" s="253"/>
      <c r="HG63" s="253"/>
      <c r="HH63" s="253"/>
      <c r="HI63" s="253"/>
      <c r="HJ63" s="253"/>
      <c r="HK63" s="253"/>
      <c r="HL63" s="253"/>
      <c r="HM63" s="253"/>
      <c r="HN63" s="253"/>
      <c r="HO63" s="253"/>
      <c r="HP63" s="253"/>
      <c r="HQ63" s="253"/>
      <c r="HR63" s="253"/>
      <c r="HS63" s="253"/>
      <c r="HT63" s="253"/>
      <c r="HU63" s="253"/>
      <c r="HV63" s="253"/>
      <c r="HW63" s="253"/>
      <c r="HX63" s="253"/>
      <c r="HY63" s="253"/>
      <c r="HZ63" s="253"/>
      <c r="IA63" s="253"/>
      <c r="IB63" s="253"/>
      <c r="IC63" s="253"/>
      <c r="ID63" s="253"/>
      <c r="IE63" s="253"/>
      <c r="IF63" s="253"/>
      <c r="IG63" s="253"/>
      <c r="IH63" s="253"/>
      <c r="II63" s="253"/>
      <c r="IJ63" s="253"/>
      <c r="IK63" s="253"/>
      <c r="IL63" s="253"/>
      <c r="IM63" s="253"/>
      <c r="IN63" s="253"/>
      <c r="IO63" s="253"/>
      <c r="IP63" s="253"/>
      <c r="IQ63" s="253"/>
      <c r="IR63" s="253"/>
      <c r="IS63" s="253"/>
      <c r="IT63" s="253"/>
      <c r="IU63" s="253"/>
      <c r="IV63" s="253"/>
    </row>
    <row r="64" spans="1:16" ht="26.25" customHeight="1">
      <c r="A64" s="449"/>
      <c r="B64" s="460"/>
      <c r="C64" s="456" t="s">
        <v>2033</v>
      </c>
      <c r="D64" s="457"/>
      <c r="E64" s="514" t="s">
        <v>2034</v>
      </c>
      <c r="F64" s="514"/>
      <c r="G64" s="514"/>
      <c r="H64" s="514"/>
      <c r="I64" s="514"/>
      <c r="J64" s="514"/>
      <c r="K64" s="514"/>
      <c r="L64" s="514"/>
      <c r="M64" s="514"/>
      <c r="N64" s="514"/>
      <c r="O64" s="514"/>
      <c r="P64" s="461"/>
    </row>
    <row r="65" spans="3:15" ht="12" customHeight="1">
      <c r="C65" s="462"/>
      <c r="D65" s="463"/>
      <c r="E65" s="463"/>
      <c r="F65" s="463"/>
      <c r="G65" s="463"/>
      <c r="H65" s="463"/>
      <c r="I65" s="463"/>
      <c r="J65" s="463"/>
      <c r="K65" s="463"/>
      <c r="L65" s="463"/>
      <c r="M65" s="463"/>
      <c r="N65" s="464"/>
      <c r="O65" s="464"/>
    </row>
    <row r="66" spans="3:256" ht="54" customHeight="1">
      <c r="C66" s="465" t="s">
        <v>2035</v>
      </c>
      <c r="D66" s="523" t="s">
        <v>2036</v>
      </c>
      <c r="E66" s="523"/>
      <c r="F66" s="523"/>
      <c r="G66" s="523"/>
      <c r="H66" s="523"/>
      <c r="I66" s="523"/>
      <c r="J66" s="523"/>
      <c r="K66" s="523"/>
      <c r="L66" s="523"/>
      <c r="M66" s="523"/>
      <c r="N66" s="523"/>
      <c r="O66" s="523"/>
      <c r="P66" s="350"/>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364"/>
      <c r="AQ66" s="364"/>
      <c r="AR66" s="364"/>
      <c r="AS66" s="364"/>
      <c r="AT66" s="364"/>
      <c r="AU66" s="364"/>
      <c r="AV66" s="364"/>
      <c r="AW66" s="364"/>
      <c r="AX66" s="364"/>
      <c r="AY66" s="364"/>
      <c r="AZ66" s="364"/>
      <c r="BA66" s="364"/>
      <c r="BB66" s="364"/>
      <c r="BC66" s="364"/>
      <c r="BD66" s="364"/>
      <c r="BE66" s="364"/>
      <c r="BF66" s="364"/>
      <c r="BG66" s="364"/>
      <c r="BH66" s="364"/>
      <c r="BI66" s="364"/>
      <c r="BJ66" s="364"/>
      <c r="BK66" s="364"/>
      <c r="BL66" s="364"/>
      <c r="BM66" s="364"/>
      <c r="BN66" s="364"/>
      <c r="BO66" s="364"/>
      <c r="BP66" s="364"/>
      <c r="BQ66" s="364"/>
      <c r="BR66" s="364"/>
      <c r="BS66" s="364"/>
      <c r="BT66" s="364"/>
      <c r="BU66" s="364"/>
      <c r="BV66" s="364"/>
      <c r="BW66" s="364"/>
      <c r="BX66" s="364"/>
      <c r="BY66" s="364"/>
      <c r="BZ66" s="364"/>
      <c r="CA66" s="364"/>
      <c r="CB66" s="364"/>
      <c r="CC66" s="364"/>
      <c r="CD66" s="364"/>
      <c r="CE66" s="364"/>
      <c r="CF66" s="364"/>
      <c r="CG66" s="364"/>
      <c r="CH66" s="364"/>
      <c r="CI66" s="364"/>
      <c r="CJ66" s="364"/>
      <c r="CK66" s="364"/>
      <c r="CL66" s="364"/>
      <c r="CM66" s="364"/>
      <c r="CN66" s="364"/>
      <c r="CO66" s="364"/>
      <c r="CP66" s="364"/>
      <c r="CQ66" s="364"/>
      <c r="CR66" s="364"/>
      <c r="CS66" s="364"/>
      <c r="CT66" s="364"/>
      <c r="CU66" s="364"/>
      <c r="CV66" s="364"/>
      <c r="CW66" s="364"/>
      <c r="CX66" s="364"/>
      <c r="CY66" s="364"/>
      <c r="CZ66" s="364"/>
      <c r="DA66" s="364"/>
      <c r="DB66" s="364"/>
      <c r="DC66" s="364"/>
      <c r="DD66" s="364"/>
      <c r="DE66" s="364"/>
      <c r="DF66" s="364"/>
      <c r="DG66" s="364"/>
      <c r="DH66" s="364"/>
      <c r="DI66" s="364"/>
      <c r="DJ66" s="364"/>
      <c r="DK66" s="364"/>
      <c r="DL66" s="364"/>
      <c r="DM66" s="364"/>
      <c r="DN66" s="364"/>
      <c r="DO66" s="364"/>
      <c r="DP66" s="364"/>
      <c r="DQ66" s="364"/>
      <c r="DR66" s="364"/>
      <c r="DS66" s="364"/>
      <c r="DT66" s="364"/>
      <c r="DU66" s="364"/>
      <c r="DV66" s="364"/>
      <c r="DW66" s="364"/>
      <c r="DX66" s="364"/>
      <c r="DY66" s="364"/>
      <c r="DZ66" s="364"/>
      <c r="EA66" s="364"/>
      <c r="EB66" s="364"/>
      <c r="EC66" s="364"/>
      <c r="ED66" s="364"/>
      <c r="EE66" s="364"/>
      <c r="EF66" s="364"/>
      <c r="EG66" s="364"/>
      <c r="EH66" s="364"/>
      <c r="EI66" s="364"/>
      <c r="EJ66" s="364"/>
      <c r="EK66" s="364"/>
      <c r="EL66" s="364"/>
      <c r="EM66" s="364"/>
      <c r="EN66" s="364"/>
      <c r="EO66" s="364"/>
      <c r="EP66" s="364"/>
      <c r="EQ66" s="364"/>
      <c r="ER66" s="364"/>
      <c r="ES66" s="364"/>
      <c r="ET66" s="364"/>
      <c r="EU66" s="364"/>
      <c r="EV66" s="364"/>
      <c r="EW66" s="364"/>
      <c r="EX66" s="364"/>
      <c r="EY66" s="364"/>
      <c r="EZ66" s="364"/>
      <c r="FA66" s="364"/>
      <c r="FB66" s="364"/>
      <c r="FC66" s="364"/>
      <c r="FD66" s="364"/>
      <c r="FE66" s="364"/>
      <c r="FF66" s="364"/>
      <c r="FG66" s="364"/>
      <c r="FH66" s="364"/>
      <c r="FI66" s="364"/>
      <c r="FJ66" s="364"/>
      <c r="FK66" s="364"/>
      <c r="FL66" s="364"/>
      <c r="FM66" s="364"/>
      <c r="FN66" s="364"/>
      <c r="FO66" s="364"/>
      <c r="FP66" s="364"/>
      <c r="FQ66" s="364"/>
      <c r="FR66" s="364"/>
      <c r="FS66" s="364"/>
      <c r="FT66" s="364"/>
      <c r="FU66" s="364"/>
      <c r="FV66" s="364"/>
      <c r="FW66" s="364"/>
      <c r="FX66" s="364"/>
      <c r="FY66" s="364"/>
      <c r="FZ66" s="364"/>
      <c r="GA66" s="364"/>
      <c r="GB66" s="364"/>
      <c r="GC66" s="364"/>
      <c r="GD66" s="364"/>
      <c r="GE66" s="364"/>
      <c r="GF66" s="364"/>
      <c r="GG66" s="364"/>
      <c r="GH66" s="364"/>
      <c r="GI66" s="364"/>
      <c r="GJ66" s="364"/>
      <c r="GK66" s="364"/>
      <c r="GL66" s="364"/>
      <c r="GM66" s="364"/>
      <c r="GN66" s="364"/>
      <c r="GO66" s="364"/>
      <c r="GP66" s="364"/>
      <c r="GQ66" s="364"/>
      <c r="GR66" s="364"/>
      <c r="GS66" s="364"/>
      <c r="GT66" s="364"/>
      <c r="GU66" s="364"/>
      <c r="GV66" s="364"/>
      <c r="GW66" s="364"/>
      <c r="GX66" s="364"/>
      <c r="GY66" s="364"/>
      <c r="GZ66" s="364"/>
      <c r="HA66" s="364"/>
      <c r="HB66" s="364"/>
      <c r="HC66" s="364"/>
      <c r="HD66" s="364"/>
      <c r="HE66" s="364"/>
      <c r="HF66" s="364"/>
      <c r="HG66" s="364"/>
      <c r="HH66" s="364"/>
      <c r="HI66" s="364"/>
      <c r="HJ66" s="364"/>
      <c r="HK66" s="364"/>
      <c r="HL66" s="364"/>
      <c r="HM66" s="364"/>
      <c r="HN66" s="364"/>
      <c r="HO66" s="364"/>
      <c r="HP66" s="364"/>
      <c r="HQ66" s="364"/>
      <c r="HR66" s="364"/>
      <c r="HS66" s="364"/>
      <c r="HT66" s="364"/>
      <c r="HU66" s="364"/>
      <c r="HV66" s="364"/>
      <c r="HW66" s="364"/>
      <c r="HX66" s="364"/>
      <c r="HY66" s="364"/>
      <c r="HZ66" s="364"/>
      <c r="IA66" s="364"/>
      <c r="IB66" s="364"/>
      <c r="IC66" s="364"/>
      <c r="ID66" s="364"/>
      <c r="IE66" s="364"/>
      <c r="IF66" s="364"/>
      <c r="IG66" s="364"/>
      <c r="IH66" s="364"/>
      <c r="II66" s="364"/>
      <c r="IJ66" s="364"/>
      <c r="IK66" s="364"/>
      <c r="IL66" s="364"/>
      <c r="IM66" s="364"/>
      <c r="IN66" s="364"/>
      <c r="IO66" s="364"/>
      <c r="IP66" s="364"/>
      <c r="IQ66" s="364"/>
      <c r="IR66" s="364"/>
      <c r="IS66" s="364"/>
      <c r="IT66" s="364"/>
      <c r="IU66" s="364"/>
      <c r="IV66" s="364"/>
    </row>
    <row r="67" spans="3:256" ht="12" customHeight="1">
      <c r="C67" s="466"/>
      <c r="D67" s="467"/>
      <c r="E67" s="467"/>
      <c r="F67" s="467"/>
      <c r="G67" s="467"/>
      <c r="H67" s="467"/>
      <c r="I67" s="467"/>
      <c r="J67" s="467"/>
      <c r="K67" s="467"/>
      <c r="L67" s="467"/>
      <c r="M67" s="467"/>
      <c r="N67" s="468"/>
      <c r="O67" s="468"/>
      <c r="P67" s="350"/>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364"/>
      <c r="AQ67" s="364"/>
      <c r="AR67" s="364"/>
      <c r="AS67" s="364"/>
      <c r="AT67" s="364"/>
      <c r="AU67" s="364"/>
      <c r="AV67" s="364"/>
      <c r="AW67" s="364"/>
      <c r="AX67" s="364"/>
      <c r="AY67" s="364"/>
      <c r="AZ67" s="364"/>
      <c r="BA67" s="364"/>
      <c r="BB67" s="364"/>
      <c r="BC67" s="364"/>
      <c r="BD67" s="364"/>
      <c r="BE67" s="364"/>
      <c r="BF67" s="364"/>
      <c r="BG67" s="364"/>
      <c r="BH67" s="364"/>
      <c r="BI67" s="364"/>
      <c r="BJ67" s="364"/>
      <c r="BK67" s="364"/>
      <c r="BL67" s="364"/>
      <c r="BM67" s="364"/>
      <c r="BN67" s="364"/>
      <c r="BO67" s="364"/>
      <c r="BP67" s="364"/>
      <c r="BQ67" s="364"/>
      <c r="BR67" s="364"/>
      <c r="BS67" s="364"/>
      <c r="BT67" s="364"/>
      <c r="BU67" s="364"/>
      <c r="BV67" s="364"/>
      <c r="BW67" s="364"/>
      <c r="BX67" s="364"/>
      <c r="BY67" s="364"/>
      <c r="BZ67" s="364"/>
      <c r="CA67" s="364"/>
      <c r="CB67" s="364"/>
      <c r="CC67" s="364"/>
      <c r="CD67" s="364"/>
      <c r="CE67" s="364"/>
      <c r="CF67" s="364"/>
      <c r="CG67" s="364"/>
      <c r="CH67" s="364"/>
      <c r="CI67" s="364"/>
      <c r="CJ67" s="364"/>
      <c r="CK67" s="364"/>
      <c r="CL67" s="364"/>
      <c r="CM67" s="364"/>
      <c r="CN67" s="364"/>
      <c r="CO67" s="364"/>
      <c r="CP67" s="364"/>
      <c r="CQ67" s="364"/>
      <c r="CR67" s="364"/>
      <c r="CS67" s="364"/>
      <c r="CT67" s="364"/>
      <c r="CU67" s="364"/>
      <c r="CV67" s="364"/>
      <c r="CW67" s="364"/>
      <c r="CX67" s="364"/>
      <c r="CY67" s="364"/>
      <c r="CZ67" s="364"/>
      <c r="DA67" s="364"/>
      <c r="DB67" s="364"/>
      <c r="DC67" s="364"/>
      <c r="DD67" s="364"/>
      <c r="DE67" s="364"/>
      <c r="DF67" s="364"/>
      <c r="DG67" s="364"/>
      <c r="DH67" s="364"/>
      <c r="DI67" s="364"/>
      <c r="DJ67" s="364"/>
      <c r="DK67" s="364"/>
      <c r="DL67" s="364"/>
      <c r="DM67" s="364"/>
      <c r="DN67" s="364"/>
      <c r="DO67" s="364"/>
      <c r="DP67" s="364"/>
      <c r="DQ67" s="364"/>
      <c r="DR67" s="364"/>
      <c r="DS67" s="364"/>
      <c r="DT67" s="364"/>
      <c r="DU67" s="364"/>
      <c r="DV67" s="364"/>
      <c r="DW67" s="364"/>
      <c r="DX67" s="364"/>
      <c r="DY67" s="364"/>
      <c r="DZ67" s="364"/>
      <c r="EA67" s="364"/>
      <c r="EB67" s="364"/>
      <c r="EC67" s="364"/>
      <c r="ED67" s="364"/>
      <c r="EE67" s="364"/>
      <c r="EF67" s="364"/>
      <c r="EG67" s="364"/>
      <c r="EH67" s="364"/>
      <c r="EI67" s="364"/>
      <c r="EJ67" s="364"/>
      <c r="EK67" s="364"/>
      <c r="EL67" s="364"/>
      <c r="EM67" s="364"/>
      <c r="EN67" s="364"/>
      <c r="EO67" s="364"/>
      <c r="EP67" s="364"/>
      <c r="EQ67" s="364"/>
      <c r="ER67" s="364"/>
      <c r="ES67" s="364"/>
      <c r="ET67" s="364"/>
      <c r="EU67" s="364"/>
      <c r="EV67" s="364"/>
      <c r="EW67" s="364"/>
      <c r="EX67" s="364"/>
      <c r="EY67" s="364"/>
      <c r="EZ67" s="364"/>
      <c r="FA67" s="364"/>
      <c r="FB67" s="364"/>
      <c r="FC67" s="364"/>
      <c r="FD67" s="364"/>
      <c r="FE67" s="364"/>
      <c r="FF67" s="364"/>
      <c r="FG67" s="364"/>
      <c r="FH67" s="364"/>
      <c r="FI67" s="364"/>
      <c r="FJ67" s="364"/>
      <c r="FK67" s="364"/>
      <c r="FL67" s="364"/>
      <c r="FM67" s="364"/>
      <c r="FN67" s="364"/>
      <c r="FO67" s="364"/>
      <c r="FP67" s="364"/>
      <c r="FQ67" s="364"/>
      <c r="FR67" s="364"/>
      <c r="FS67" s="364"/>
      <c r="FT67" s="364"/>
      <c r="FU67" s="364"/>
      <c r="FV67" s="364"/>
      <c r="FW67" s="364"/>
      <c r="FX67" s="364"/>
      <c r="FY67" s="364"/>
      <c r="FZ67" s="364"/>
      <c r="GA67" s="364"/>
      <c r="GB67" s="364"/>
      <c r="GC67" s="364"/>
      <c r="GD67" s="364"/>
      <c r="GE67" s="364"/>
      <c r="GF67" s="364"/>
      <c r="GG67" s="364"/>
      <c r="GH67" s="364"/>
      <c r="GI67" s="364"/>
      <c r="GJ67" s="364"/>
      <c r="GK67" s="364"/>
      <c r="GL67" s="364"/>
      <c r="GM67" s="364"/>
      <c r="GN67" s="364"/>
      <c r="GO67" s="364"/>
      <c r="GP67" s="364"/>
      <c r="GQ67" s="364"/>
      <c r="GR67" s="364"/>
      <c r="GS67" s="364"/>
      <c r="GT67" s="364"/>
      <c r="GU67" s="364"/>
      <c r="GV67" s="364"/>
      <c r="GW67" s="364"/>
      <c r="GX67" s="364"/>
      <c r="GY67" s="364"/>
      <c r="GZ67" s="364"/>
      <c r="HA67" s="364"/>
      <c r="HB67" s="364"/>
      <c r="HC67" s="364"/>
      <c r="HD67" s="364"/>
      <c r="HE67" s="364"/>
      <c r="HF67" s="364"/>
      <c r="HG67" s="364"/>
      <c r="HH67" s="364"/>
      <c r="HI67" s="364"/>
      <c r="HJ67" s="364"/>
      <c r="HK67" s="364"/>
      <c r="HL67" s="364"/>
      <c r="HM67" s="364"/>
      <c r="HN67" s="364"/>
      <c r="HO67" s="364"/>
      <c r="HP67" s="364"/>
      <c r="HQ67" s="364"/>
      <c r="HR67" s="364"/>
      <c r="HS67" s="364"/>
      <c r="HT67" s="364"/>
      <c r="HU67" s="364"/>
      <c r="HV67" s="364"/>
      <c r="HW67" s="364"/>
      <c r="HX67" s="364"/>
      <c r="HY67" s="364"/>
      <c r="HZ67" s="364"/>
      <c r="IA67" s="364"/>
      <c r="IB67" s="364"/>
      <c r="IC67" s="364"/>
      <c r="ID67" s="364"/>
      <c r="IE67" s="364"/>
      <c r="IF67" s="364"/>
      <c r="IG67" s="364"/>
      <c r="IH67" s="364"/>
      <c r="II67" s="364"/>
      <c r="IJ67" s="364"/>
      <c r="IK67" s="364"/>
      <c r="IL67" s="364"/>
      <c r="IM67" s="364"/>
      <c r="IN67" s="364"/>
      <c r="IO67" s="364"/>
      <c r="IP67" s="364"/>
      <c r="IQ67" s="364"/>
      <c r="IR67" s="364"/>
      <c r="IS67" s="364"/>
      <c r="IT67" s="364"/>
      <c r="IU67" s="364"/>
      <c r="IV67" s="364"/>
    </row>
    <row r="68" spans="3:256" ht="90.75" customHeight="1">
      <c r="C68" s="469" t="s">
        <v>512</v>
      </c>
      <c r="D68" s="512" t="s">
        <v>2037</v>
      </c>
      <c r="E68" s="512"/>
      <c r="F68" s="512"/>
      <c r="G68" s="512"/>
      <c r="H68" s="512"/>
      <c r="I68" s="512"/>
      <c r="J68" s="512"/>
      <c r="K68" s="512"/>
      <c r="L68" s="512"/>
      <c r="M68" s="512"/>
      <c r="N68" s="512"/>
      <c r="O68" s="512"/>
      <c r="P68" s="286"/>
      <c r="R68" s="364"/>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c r="AP68" s="364"/>
      <c r="AQ68" s="364"/>
      <c r="AR68" s="364"/>
      <c r="AS68" s="364"/>
      <c r="AT68" s="364"/>
      <c r="AU68" s="364"/>
      <c r="AV68" s="364"/>
      <c r="AW68" s="364"/>
      <c r="AX68" s="364"/>
      <c r="AY68" s="364"/>
      <c r="AZ68" s="364"/>
      <c r="BA68" s="364"/>
      <c r="BB68" s="364"/>
      <c r="BC68" s="364"/>
      <c r="BD68" s="364"/>
      <c r="BE68" s="364"/>
      <c r="BF68" s="364"/>
      <c r="BG68" s="364"/>
      <c r="BH68" s="364"/>
      <c r="BI68" s="364"/>
      <c r="BJ68" s="364"/>
      <c r="BK68" s="364"/>
      <c r="BL68" s="364"/>
      <c r="BM68" s="364"/>
      <c r="BN68" s="364"/>
      <c r="BO68" s="364"/>
      <c r="BP68" s="364"/>
      <c r="BQ68" s="364"/>
      <c r="BR68" s="364"/>
      <c r="BS68" s="364"/>
      <c r="BT68" s="364"/>
      <c r="BU68" s="364"/>
      <c r="BV68" s="364"/>
      <c r="BW68" s="364"/>
      <c r="BX68" s="364"/>
      <c r="BY68" s="364"/>
      <c r="BZ68" s="364"/>
      <c r="CA68" s="364"/>
      <c r="CB68" s="364"/>
      <c r="CC68" s="364"/>
      <c r="CD68" s="364"/>
      <c r="CE68" s="364"/>
      <c r="CF68" s="364"/>
      <c r="CG68" s="364"/>
      <c r="CH68" s="364"/>
      <c r="CI68" s="364"/>
      <c r="CJ68" s="364"/>
      <c r="CK68" s="364"/>
      <c r="CL68" s="364"/>
      <c r="CM68" s="364"/>
      <c r="CN68" s="364"/>
      <c r="CO68" s="364"/>
      <c r="CP68" s="364"/>
      <c r="CQ68" s="364"/>
      <c r="CR68" s="364"/>
      <c r="CS68" s="364"/>
      <c r="CT68" s="364"/>
      <c r="CU68" s="364"/>
      <c r="CV68" s="364"/>
      <c r="CW68" s="364"/>
      <c r="CX68" s="364"/>
      <c r="CY68" s="364"/>
      <c r="CZ68" s="364"/>
      <c r="DA68" s="364"/>
      <c r="DB68" s="364"/>
      <c r="DC68" s="364"/>
      <c r="DD68" s="364"/>
      <c r="DE68" s="364"/>
      <c r="DF68" s="364"/>
      <c r="DG68" s="364"/>
      <c r="DH68" s="364"/>
      <c r="DI68" s="364"/>
      <c r="DJ68" s="364"/>
      <c r="DK68" s="364"/>
      <c r="DL68" s="364"/>
      <c r="DM68" s="364"/>
      <c r="DN68" s="364"/>
      <c r="DO68" s="364"/>
      <c r="DP68" s="364"/>
      <c r="DQ68" s="364"/>
      <c r="DR68" s="364"/>
      <c r="DS68" s="364"/>
      <c r="DT68" s="364"/>
      <c r="DU68" s="364"/>
      <c r="DV68" s="364"/>
      <c r="DW68" s="364"/>
      <c r="DX68" s="364"/>
      <c r="DY68" s="364"/>
      <c r="DZ68" s="364"/>
      <c r="EA68" s="364"/>
      <c r="EB68" s="364"/>
      <c r="EC68" s="364"/>
      <c r="ED68" s="364"/>
      <c r="EE68" s="364"/>
      <c r="EF68" s="364"/>
      <c r="EG68" s="364"/>
      <c r="EH68" s="364"/>
      <c r="EI68" s="364"/>
      <c r="EJ68" s="364"/>
      <c r="EK68" s="364"/>
      <c r="EL68" s="364"/>
      <c r="EM68" s="364"/>
      <c r="EN68" s="364"/>
      <c r="EO68" s="364"/>
      <c r="EP68" s="364"/>
      <c r="EQ68" s="364"/>
      <c r="ER68" s="364"/>
      <c r="ES68" s="364"/>
      <c r="ET68" s="364"/>
      <c r="EU68" s="364"/>
      <c r="EV68" s="364"/>
      <c r="EW68" s="364"/>
      <c r="EX68" s="364"/>
      <c r="EY68" s="364"/>
      <c r="EZ68" s="364"/>
      <c r="FA68" s="364"/>
      <c r="FB68" s="364"/>
      <c r="FC68" s="364"/>
      <c r="FD68" s="364"/>
      <c r="FE68" s="364"/>
      <c r="FF68" s="364"/>
      <c r="FG68" s="364"/>
      <c r="FH68" s="364"/>
      <c r="FI68" s="364"/>
      <c r="FJ68" s="364"/>
      <c r="FK68" s="364"/>
      <c r="FL68" s="364"/>
      <c r="FM68" s="364"/>
      <c r="FN68" s="364"/>
      <c r="FO68" s="364"/>
      <c r="FP68" s="364"/>
      <c r="FQ68" s="364"/>
      <c r="FR68" s="364"/>
      <c r="FS68" s="364"/>
      <c r="FT68" s="364"/>
      <c r="FU68" s="364"/>
      <c r="FV68" s="364"/>
      <c r="FW68" s="364"/>
      <c r="FX68" s="364"/>
      <c r="FY68" s="364"/>
      <c r="FZ68" s="364"/>
      <c r="GA68" s="364"/>
      <c r="GB68" s="364"/>
      <c r="GC68" s="364"/>
      <c r="GD68" s="364"/>
      <c r="GE68" s="364"/>
      <c r="GF68" s="364"/>
      <c r="GG68" s="364"/>
      <c r="GH68" s="364"/>
      <c r="GI68" s="364"/>
      <c r="GJ68" s="364"/>
      <c r="GK68" s="364"/>
      <c r="GL68" s="364"/>
      <c r="GM68" s="364"/>
      <c r="GN68" s="364"/>
      <c r="GO68" s="364"/>
      <c r="GP68" s="364"/>
      <c r="GQ68" s="364"/>
      <c r="GR68" s="364"/>
      <c r="GS68" s="364"/>
      <c r="GT68" s="364"/>
      <c r="GU68" s="364"/>
      <c r="GV68" s="364"/>
      <c r="GW68" s="364"/>
      <c r="GX68" s="364"/>
      <c r="GY68" s="364"/>
      <c r="GZ68" s="364"/>
      <c r="HA68" s="364"/>
      <c r="HB68" s="364"/>
      <c r="HC68" s="364"/>
      <c r="HD68" s="364"/>
      <c r="HE68" s="364"/>
      <c r="HF68" s="364"/>
      <c r="HG68" s="364"/>
      <c r="HH68" s="364"/>
      <c r="HI68" s="364"/>
      <c r="HJ68" s="364"/>
      <c r="HK68" s="364"/>
      <c r="HL68" s="364"/>
      <c r="HM68" s="364"/>
      <c r="HN68" s="364"/>
      <c r="HO68" s="364"/>
      <c r="HP68" s="364"/>
      <c r="HQ68" s="364"/>
      <c r="HR68" s="364"/>
      <c r="HS68" s="364"/>
      <c r="HT68" s="364"/>
      <c r="HU68" s="364"/>
      <c r="HV68" s="364"/>
      <c r="HW68" s="364"/>
      <c r="HX68" s="364"/>
      <c r="HY68" s="364"/>
      <c r="HZ68" s="364"/>
      <c r="IA68" s="364"/>
      <c r="IB68" s="364"/>
      <c r="IC68" s="364"/>
      <c r="ID68" s="364"/>
      <c r="IE68" s="364"/>
      <c r="IF68" s="364"/>
      <c r="IG68" s="364"/>
      <c r="IH68" s="364"/>
      <c r="II68" s="364"/>
      <c r="IJ68" s="364"/>
      <c r="IK68" s="364"/>
      <c r="IL68" s="364"/>
      <c r="IM68" s="364"/>
      <c r="IN68" s="364"/>
      <c r="IO68" s="364"/>
      <c r="IP68" s="364"/>
      <c r="IQ68" s="364"/>
      <c r="IR68" s="364"/>
      <c r="IS68" s="364"/>
      <c r="IT68" s="364"/>
      <c r="IU68" s="364"/>
      <c r="IV68" s="364"/>
    </row>
    <row r="69" spans="3:256" ht="12" customHeight="1">
      <c r="C69" s="469"/>
      <c r="D69" s="470"/>
      <c r="E69" s="470"/>
      <c r="F69" s="470"/>
      <c r="G69" s="470"/>
      <c r="H69" s="470"/>
      <c r="I69" s="470"/>
      <c r="J69" s="470"/>
      <c r="K69" s="470"/>
      <c r="L69" s="470"/>
      <c r="M69" s="470"/>
      <c r="N69" s="470"/>
      <c r="O69" s="470"/>
      <c r="P69" s="286"/>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364"/>
      <c r="AQ69" s="364"/>
      <c r="AR69" s="364"/>
      <c r="AS69" s="364"/>
      <c r="AT69" s="364"/>
      <c r="AU69" s="364"/>
      <c r="AV69" s="364"/>
      <c r="AW69" s="364"/>
      <c r="AX69" s="364"/>
      <c r="AY69" s="364"/>
      <c r="AZ69" s="364"/>
      <c r="BA69" s="364"/>
      <c r="BB69" s="364"/>
      <c r="BC69" s="364"/>
      <c r="BD69" s="364"/>
      <c r="BE69" s="364"/>
      <c r="BF69" s="364"/>
      <c r="BG69" s="364"/>
      <c r="BH69" s="364"/>
      <c r="BI69" s="364"/>
      <c r="BJ69" s="364"/>
      <c r="BK69" s="364"/>
      <c r="BL69" s="364"/>
      <c r="BM69" s="364"/>
      <c r="BN69" s="364"/>
      <c r="BO69" s="364"/>
      <c r="BP69" s="364"/>
      <c r="BQ69" s="364"/>
      <c r="BR69" s="364"/>
      <c r="BS69" s="364"/>
      <c r="BT69" s="364"/>
      <c r="BU69" s="364"/>
      <c r="BV69" s="364"/>
      <c r="BW69" s="364"/>
      <c r="BX69" s="364"/>
      <c r="BY69" s="364"/>
      <c r="BZ69" s="364"/>
      <c r="CA69" s="364"/>
      <c r="CB69" s="364"/>
      <c r="CC69" s="364"/>
      <c r="CD69" s="364"/>
      <c r="CE69" s="364"/>
      <c r="CF69" s="364"/>
      <c r="CG69" s="364"/>
      <c r="CH69" s="364"/>
      <c r="CI69" s="364"/>
      <c r="CJ69" s="364"/>
      <c r="CK69" s="364"/>
      <c r="CL69" s="364"/>
      <c r="CM69" s="364"/>
      <c r="CN69" s="364"/>
      <c r="CO69" s="364"/>
      <c r="CP69" s="364"/>
      <c r="CQ69" s="364"/>
      <c r="CR69" s="364"/>
      <c r="CS69" s="364"/>
      <c r="CT69" s="364"/>
      <c r="CU69" s="364"/>
      <c r="CV69" s="364"/>
      <c r="CW69" s="364"/>
      <c r="CX69" s="364"/>
      <c r="CY69" s="364"/>
      <c r="CZ69" s="364"/>
      <c r="DA69" s="364"/>
      <c r="DB69" s="364"/>
      <c r="DC69" s="364"/>
      <c r="DD69" s="364"/>
      <c r="DE69" s="364"/>
      <c r="DF69" s="364"/>
      <c r="DG69" s="364"/>
      <c r="DH69" s="364"/>
      <c r="DI69" s="364"/>
      <c r="DJ69" s="364"/>
      <c r="DK69" s="364"/>
      <c r="DL69" s="364"/>
      <c r="DM69" s="364"/>
      <c r="DN69" s="364"/>
      <c r="DO69" s="364"/>
      <c r="DP69" s="364"/>
      <c r="DQ69" s="364"/>
      <c r="DR69" s="364"/>
      <c r="DS69" s="364"/>
      <c r="DT69" s="364"/>
      <c r="DU69" s="364"/>
      <c r="DV69" s="364"/>
      <c r="DW69" s="364"/>
      <c r="DX69" s="364"/>
      <c r="DY69" s="364"/>
      <c r="DZ69" s="364"/>
      <c r="EA69" s="364"/>
      <c r="EB69" s="364"/>
      <c r="EC69" s="364"/>
      <c r="ED69" s="364"/>
      <c r="EE69" s="364"/>
      <c r="EF69" s="364"/>
      <c r="EG69" s="364"/>
      <c r="EH69" s="364"/>
      <c r="EI69" s="364"/>
      <c r="EJ69" s="364"/>
      <c r="EK69" s="364"/>
      <c r="EL69" s="364"/>
      <c r="EM69" s="364"/>
      <c r="EN69" s="364"/>
      <c r="EO69" s="364"/>
      <c r="EP69" s="364"/>
      <c r="EQ69" s="364"/>
      <c r="ER69" s="364"/>
      <c r="ES69" s="364"/>
      <c r="ET69" s="364"/>
      <c r="EU69" s="364"/>
      <c r="EV69" s="364"/>
      <c r="EW69" s="364"/>
      <c r="EX69" s="364"/>
      <c r="EY69" s="364"/>
      <c r="EZ69" s="364"/>
      <c r="FA69" s="364"/>
      <c r="FB69" s="364"/>
      <c r="FC69" s="364"/>
      <c r="FD69" s="364"/>
      <c r="FE69" s="364"/>
      <c r="FF69" s="364"/>
      <c r="FG69" s="364"/>
      <c r="FH69" s="364"/>
      <c r="FI69" s="364"/>
      <c r="FJ69" s="364"/>
      <c r="FK69" s="364"/>
      <c r="FL69" s="364"/>
      <c r="FM69" s="364"/>
      <c r="FN69" s="364"/>
      <c r="FO69" s="364"/>
      <c r="FP69" s="364"/>
      <c r="FQ69" s="364"/>
      <c r="FR69" s="364"/>
      <c r="FS69" s="364"/>
      <c r="FT69" s="364"/>
      <c r="FU69" s="364"/>
      <c r="FV69" s="364"/>
      <c r="FW69" s="364"/>
      <c r="FX69" s="364"/>
      <c r="FY69" s="364"/>
      <c r="FZ69" s="364"/>
      <c r="GA69" s="364"/>
      <c r="GB69" s="364"/>
      <c r="GC69" s="364"/>
      <c r="GD69" s="364"/>
      <c r="GE69" s="364"/>
      <c r="GF69" s="364"/>
      <c r="GG69" s="364"/>
      <c r="GH69" s="364"/>
      <c r="GI69" s="364"/>
      <c r="GJ69" s="364"/>
      <c r="GK69" s="364"/>
      <c r="GL69" s="364"/>
      <c r="GM69" s="364"/>
      <c r="GN69" s="364"/>
      <c r="GO69" s="364"/>
      <c r="GP69" s="364"/>
      <c r="GQ69" s="364"/>
      <c r="GR69" s="364"/>
      <c r="GS69" s="364"/>
      <c r="GT69" s="364"/>
      <c r="GU69" s="364"/>
      <c r="GV69" s="364"/>
      <c r="GW69" s="364"/>
      <c r="GX69" s="364"/>
      <c r="GY69" s="364"/>
      <c r="GZ69" s="364"/>
      <c r="HA69" s="364"/>
      <c r="HB69" s="364"/>
      <c r="HC69" s="364"/>
      <c r="HD69" s="364"/>
      <c r="HE69" s="364"/>
      <c r="HF69" s="364"/>
      <c r="HG69" s="364"/>
      <c r="HH69" s="364"/>
      <c r="HI69" s="364"/>
      <c r="HJ69" s="364"/>
      <c r="HK69" s="364"/>
      <c r="HL69" s="364"/>
      <c r="HM69" s="364"/>
      <c r="HN69" s="364"/>
      <c r="HO69" s="364"/>
      <c r="HP69" s="364"/>
      <c r="HQ69" s="364"/>
      <c r="HR69" s="364"/>
      <c r="HS69" s="364"/>
      <c r="HT69" s="364"/>
      <c r="HU69" s="364"/>
      <c r="HV69" s="364"/>
      <c r="HW69" s="364"/>
      <c r="HX69" s="364"/>
      <c r="HY69" s="364"/>
      <c r="HZ69" s="364"/>
      <c r="IA69" s="364"/>
      <c r="IB69" s="364"/>
      <c r="IC69" s="364"/>
      <c r="ID69" s="364"/>
      <c r="IE69" s="364"/>
      <c r="IF69" s="364"/>
      <c r="IG69" s="364"/>
      <c r="IH69" s="364"/>
      <c r="II69" s="364"/>
      <c r="IJ69" s="364"/>
      <c r="IK69" s="364"/>
      <c r="IL69" s="364"/>
      <c r="IM69" s="364"/>
      <c r="IN69" s="364"/>
      <c r="IO69" s="364"/>
      <c r="IP69" s="364"/>
      <c r="IQ69" s="364"/>
      <c r="IR69" s="364"/>
      <c r="IS69" s="364"/>
      <c r="IT69" s="364"/>
      <c r="IU69" s="364"/>
      <c r="IV69" s="364"/>
    </row>
    <row r="70" spans="3:256" ht="91.5" customHeight="1">
      <c r="C70" s="469"/>
      <c r="D70" s="511" t="s">
        <v>2038</v>
      </c>
      <c r="E70" s="512"/>
      <c r="F70" s="512"/>
      <c r="G70" s="512"/>
      <c r="H70" s="512"/>
      <c r="I70" s="512"/>
      <c r="J70" s="512"/>
      <c r="K70" s="512"/>
      <c r="L70" s="512"/>
      <c r="M70" s="512"/>
      <c r="N70" s="512"/>
      <c r="O70" s="512"/>
      <c r="P70" s="286"/>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364"/>
      <c r="AQ70" s="364"/>
      <c r="AR70" s="364"/>
      <c r="AS70" s="364"/>
      <c r="AT70" s="364"/>
      <c r="AU70" s="364"/>
      <c r="AV70" s="364"/>
      <c r="AW70" s="364"/>
      <c r="AX70" s="364"/>
      <c r="AY70" s="364"/>
      <c r="AZ70" s="364"/>
      <c r="BA70" s="364"/>
      <c r="BB70" s="364"/>
      <c r="BC70" s="364"/>
      <c r="BD70" s="364"/>
      <c r="BE70" s="364"/>
      <c r="BF70" s="364"/>
      <c r="BG70" s="364"/>
      <c r="BH70" s="364"/>
      <c r="BI70" s="364"/>
      <c r="BJ70" s="364"/>
      <c r="BK70" s="364"/>
      <c r="BL70" s="364"/>
      <c r="BM70" s="364"/>
      <c r="BN70" s="364"/>
      <c r="BO70" s="364"/>
      <c r="BP70" s="364"/>
      <c r="BQ70" s="364"/>
      <c r="BR70" s="364"/>
      <c r="BS70" s="364"/>
      <c r="BT70" s="364"/>
      <c r="BU70" s="364"/>
      <c r="BV70" s="364"/>
      <c r="BW70" s="364"/>
      <c r="BX70" s="364"/>
      <c r="BY70" s="364"/>
      <c r="BZ70" s="364"/>
      <c r="CA70" s="364"/>
      <c r="CB70" s="364"/>
      <c r="CC70" s="364"/>
      <c r="CD70" s="364"/>
      <c r="CE70" s="364"/>
      <c r="CF70" s="364"/>
      <c r="CG70" s="364"/>
      <c r="CH70" s="364"/>
      <c r="CI70" s="364"/>
      <c r="CJ70" s="364"/>
      <c r="CK70" s="364"/>
      <c r="CL70" s="364"/>
      <c r="CM70" s="364"/>
      <c r="CN70" s="364"/>
      <c r="CO70" s="364"/>
      <c r="CP70" s="364"/>
      <c r="CQ70" s="364"/>
      <c r="CR70" s="364"/>
      <c r="CS70" s="364"/>
      <c r="CT70" s="364"/>
      <c r="CU70" s="364"/>
      <c r="CV70" s="364"/>
      <c r="CW70" s="364"/>
      <c r="CX70" s="364"/>
      <c r="CY70" s="364"/>
      <c r="CZ70" s="364"/>
      <c r="DA70" s="364"/>
      <c r="DB70" s="364"/>
      <c r="DC70" s="364"/>
      <c r="DD70" s="364"/>
      <c r="DE70" s="364"/>
      <c r="DF70" s="364"/>
      <c r="DG70" s="364"/>
      <c r="DH70" s="364"/>
      <c r="DI70" s="364"/>
      <c r="DJ70" s="364"/>
      <c r="DK70" s="364"/>
      <c r="DL70" s="364"/>
      <c r="DM70" s="364"/>
      <c r="DN70" s="364"/>
      <c r="DO70" s="364"/>
      <c r="DP70" s="364"/>
      <c r="DQ70" s="364"/>
      <c r="DR70" s="364"/>
      <c r="DS70" s="364"/>
      <c r="DT70" s="364"/>
      <c r="DU70" s="364"/>
      <c r="DV70" s="364"/>
      <c r="DW70" s="364"/>
      <c r="DX70" s="364"/>
      <c r="DY70" s="364"/>
      <c r="DZ70" s="364"/>
      <c r="EA70" s="364"/>
      <c r="EB70" s="364"/>
      <c r="EC70" s="364"/>
      <c r="ED70" s="364"/>
      <c r="EE70" s="364"/>
      <c r="EF70" s="364"/>
      <c r="EG70" s="364"/>
      <c r="EH70" s="364"/>
      <c r="EI70" s="364"/>
      <c r="EJ70" s="364"/>
      <c r="EK70" s="364"/>
      <c r="EL70" s="364"/>
      <c r="EM70" s="364"/>
      <c r="EN70" s="364"/>
      <c r="EO70" s="364"/>
      <c r="EP70" s="364"/>
      <c r="EQ70" s="364"/>
      <c r="ER70" s="364"/>
      <c r="ES70" s="364"/>
      <c r="ET70" s="364"/>
      <c r="EU70" s="364"/>
      <c r="EV70" s="364"/>
      <c r="EW70" s="364"/>
      <c r="EX70" s="364"/>
      <c r="EY70" s="364"/>
      <c r="EZ70" s="364"/>
      <c r="FA70" s="364"/>
      <c r="FB70" s="364"/>
      <c r="FC70" s="364"/>
      <c r="FD70" s="364"/>
      <c r="FE70" s="364"/>
      <c r="FF70" s="364"/>
      <c r="FG70" s="364"/>
      <c r="FH70" s="364"/>
      <c r="FI70" s="364"/>
      <c r="FJ70" s="364"/>
      <c r="FK70" s="364"/>
      <c r="FL70" s="364"/>
      <c r="FM70" s="364"/>
      <c r="FN70" s="364"/>
      <c r="FO70" s="364"/>
      <c r="FP70" s="364"/>
      <c r="FQ70" s="364"/>
      <c r="FR70" s="364"/>
      <c r="FS70" s="364"/>
      <c r="FT70" s="364"/>
      <c r="FU70" s="364"/>
      <c r="FV70" s="364"/>
      <c r="FW70" s="364"/>
      <c r="FX70" s="364"/>
      <c r="FY70" s="364"/>
      <c r="FZ70" s="364"/>
      <c r="GA70" s="364"/>
      <c r="GB70" s="364"/>
      <c r="GC70" s="364"/>
      <c r="GD70" s="364"/>
      <c r="GE70" s="364"/>
      <c r="GF70" s="364"/>
      <c r="GG70" s="364"/>
      <c r="GH70" s="364"/>
      <c r="GI70" s="364"/>
      <c r="GJ70" s="364"/>
      <c r="GK70" s="364"/>
      <c r="GL70" s="364"/>
      <c r="GM70" s="364"/>
      <c r="GN70" s="364"/>
      <c r="GO70" s="364"/>
      <c r="GP70" s="364"/>
      <c r="GQ70" s="364"/>
      <c r="GR70" s="364"/>
      <c r="GS70" s="364"/>
      <c r="GT70" s="364"/>
      <c r="GU70" s="364"/>
      <c r="GV70" s="364"/>
      <c r="GW70" s="364"/>
      <c r="GX70" s="364"/>
      <c r="GY70" s="364"/>
      <c r="GZ70" s="364"/>
      <c r="HA70" s="364"/>
      <c r="HB70" s="364"/>
      <c r="HC70" s="364"/>
      <c r="HD70" s="364"/>
      <c r="HE70" s="364"/>
      <c r="HF70" s="364"/>
      <c r="HG70" s="364"/>
      <c r="HH70" s="364"/>
      <c r="HI70" s="364"/>
      <c r="HJ70" s="364"/>
      <c r="HK70" s="364"/>
      <c r="HL70" s="364"/>
      <c r="HM70" s="364"/>
      <c r="HN70" s="364"/>
      <c r="HO70" s="364"/>
      <c r="HP70" s="364"/>
      <c r="HQ70" s="364"/>
      <c r="HR70" s="364"/>
      <c r="HS70" s="364"/>
      <c r="HT70" s="364"/>
      <c r="HU70" s="364"/>
      <c r="HV70" s="364"/>
      <c r="HW70" s="364"/>
      <c r="HX70" s="364"/>
      <c r="HY70" s="364"/>
      <c r="HZ70" s="364"/>
      <c r="IA70" s="364"/>
      <c r="IB70" s="364"/>
      <c r="IC70" s="364"/>
      <c r="ID70" s="364"/>
      <c r="IE70" s="364"/>
      <c r="IF70" s="364"/>
      <c r="IG70" s="364"/>
      <c r="IH70" s="364"/>
      <c r="II70" s="364"/>
      <c r="IJ70" s="364"/>
      <c r="IK70" s="364"/>
      <c r="IL70" s="364"/>
      <c r="IM70" s="364"/>
      <c r="IN70" s="364"/>
      <c r="IO70" s="364"/>
      <c r="IP70" s="364"/>
      <c r="IQ70" s="364"/>
      <c r="IR70" s="364"/>
      <c r="IS70" s="364"/>
      <c r="IT70" s="364"/>
      <c r="IU70" s="364"/>
      <c r="IV70" s="364"/>
    </row>
    <row r="71" spans="3:15" ht="34.5" customHeight="1">
      <c r="C71" s="469"/>
      <c r="D71" s="508" t="s">
        <v>449</v>
      </c>
      <c r="E71" s="522"/>
      <c r="F71" s="522"/>
      <c r="G71" s="522"/>
      <c r="H71" s="522"/>
      <c r="I71" s="522"/>
      <c r="J71" s="522"/>
      <c r="K71" s="522"/>
      <c r="L71" s="522"/>
      <c r="M71" s="522"/>
      <c r="N71" s="522"/>
      <c r="O71" s="522"/>
    </row>
    <row r="72" spans="3:256" ht="23.25" customHeight="1">
      <c r="C72" s="469"/>
      <c r="D72" s="509" t="s">
        <v>450</v>
      </c>
      <c r="E72" s="509"/>
      <c r="F72" s="509"/>
      <c r="G72" s="509"/>
      <c r="H72" s="509"/>
      <c r="I72" s="509"/>
      <c r="J72" s="509"/>
      <c r="K72" s="509"/>
      <c r="L72" s="509"/>
      <c r="M72" s="509"/>
      <c r="N72" s="509"/>
      <c r="O72" s="509"/>
      <c r="P72" s="350"/>
      <c r="R72" s="364"/>
      <c r="S72" s="364"/>
      <c r="T72" s="364"/>
      <c r="U72" s="364"/>
      <c r="V72" s="364"/>
      <c r="W72" s="364"/>
      <c r="X72" s="364"/>
      <c r="Y72" s="364"/>
      <c r="Z72" s="364"/>
      <c r="AA72" s="364"/>
      <c r="AB72" s="364"/>
      <c r="AC72" s="364"/>
      <c r="AD72" s="364"/>
      <c r="AE72" s="364"/>
      <c r="AF72" s="364"/>
      <c r="AG72" s="364"/>
      <c r="AH72" s="364"/>
      <c r="AI72" s="364"/>
      <c r="AJ72" s="364"/>
      <c r="AK72" s="364"/>
      <c r="AL72" s="364"/>
      <c r="AM72" s="364"/>
      <c r="AN72" s="364"/>
      <c r="AO72" s="364"/>
      <c r="AP72" s="364"/>
      <c r="AQ72" s="364"/>
      <c r="AR72" s="364"/>
      <c r="AS72" s="364"/>
      <c r="AT72" s="364"/>
      <c r="AU72" s="364"/>
      <c r="AV72" s="364"/>
      <c r="AW72" s="364"/>
      <c r="AX72" s="364"/>
      <c r="AY72" s="364"/>
      <c r="AZ72" s="364"/>
      <c r="BA72" s="364"/>
      <c r="BB72" s="364"/>
      <c r="BC72" s="364"/>
      <c r="BD72" s="364"/>
      <c r="BE72" s="364"/>
      <c r="BF72" s="364"/>
      <c r="BG72" s="364"/>
      <c r="BH72" s="364"/>
      <c r="BI72" s="364"/>
      <c r="BJ72" s="364"/>
      <c r="BK72" s="364"/>
      <c r="BL72" s="364"/>
      <c r="BM72" s="364"/>
      <c r="BN72" s="364"/>
      <c r="BO72" s="364"/>
      <c r="BP72" s="364"/>
      <c r="BQ72" s="364"/>
      <c r="BR72" s="364"/>
      <c r="BS72" s="364"/>
      <c r="BT72" s="364"/>
      <c r="BU72" s="364"/>
      <c r="BV72" s="364"/>
      <c r="BW72" s="364"/>
      <c r="BX72" s="364"/>
      <c r="BY72" s="364"/>
      <c r="BZ72" s="364"/>
      <c r="CA72" s="364"/>
      <c r="CB72" s="364"/>
      <c r="CC72" s="364"/>
      <c r="CD72" s="364"/>
      <c r="CE72" s="364"/>
      <c r="CF72" s="364"/>
      <c r="CG72" s="364"/>
      <c r="CH72" s="364"/>
      <c r="CI72" s="364"/>
      <c r="CJ72" s="364"/>
      <c r="CK72" s="364"/>
      <c r="CL72" s="364"/>
      <c r="CM72" s="364"/>
      <c r="CN72" s="364"/>
      <c r="CO72" s="364"/>
      <c r="CP72" s="364"/>
      <c r="CQ72" s="364"/>
      <c r="CR72" s="364"/>
      <c r="CS72" s="364"/>
      <c r="CT72" s="364"/>
      <c r="CU72" s="364"/>
      <c r="CV72" s="364"/>
      <c r="CW72" s="364"/>
      <c r="CX72" s="364"/>
      <c r="CY72" s="364"/>
      <c r="CZ72" s="364"/>
      <c r="DA72" s="364"/>
      <c r="DB72" s="364"/>
      <c r="DC72" s="364"/>
      <c r="DD72" s="364"/>
      <c r="DE72" s="364"/>
      <c r="DF72" s="364"/>
      <c r="DG72" s="364"/>
      <c r="DH72" s="364"/>
      <c r="DI72" s="364"/>
      <c r="DJ72" s="364"/>
      <c r="DK72" s="364"/>
      <c r="DL72" s="364"/>
      <c r="DM72" s="364"/>
      <c r="DN72" s="364"/>
      <c r="DO72" s="364"/>
      <c r="DP72" s="364"/>
      <c r="DQ72" s="364"/>
      <c r="DR72" s="364"/>
      <c r="DS72" s="364"/>
      <c r="DT72" s="364"/>
      <c r="DU72" s="364"/>
      <c r="DV72" s="364"/>
      <c r="DW72" s="364"/>
      <c r="DX72" s="364"/>
      <c r="DY72" s="364"/>
      <c r="DZ72" s="364"/>
      <c r="EA72" s="364"/>
      <c r="EB72" s="364"/>
      <c r="EC72" s="364"/>
      <c r="ED72" s="364"/>
      <c r="EE72" s="364"/>
      <c r="EF72" s="364"/>
      <c r="EG72" s="364"/>
      <c r="EH72" s="364"/>
      <c r="EI72" s="364"/>
      <c r="EJ72" s="364"/>
      <c r="EK72" s="364"/>
      <c r="EL72" s="364"/>
      <c r="EM72" s="364"/>
      <c r="EN72" s="364"/>
      <c r="EO72" s="364"/>
      <c r="EP72" s="364"/>
      <c r="EQ72" s="364"/>
      <c r="ER72" s="364"/>
      <c r="ES72" s="364"/>
      <c r="ET72" s="364"/>
      <c r="EU72" s="364"/>
      <c r="EV72" s="364"/>
      <c r="EW72" s="364"/>
      <c r="EX72" s="364"/>
      <c r="EY72" s="364"/>
      <c r="EZ72" s="364"/>
      <c r="FA72" s="364"/>
      <c r="FB72" s="364"/>
      <c r="FC72" s="364"/>
      <c r="FD72" s="364"/>
      <c r="FE72" s="364"/>
      <c r="FF72" s="364"/>
      <c r="FG72" s="364"/>
      <c r="FH72" s="364"/>
      <c r="FI72" s="364"/>
      <c r="FJ72" s="364"/>
      <c r="FK72" s="364"/>
      <c r="FL72" s="364"/>
      <c r="FM72" s="364"/>
      <c r="FN72" s="364"/>
      <c r="FO72" s="364"/>
      <c r="FP72" s="364"/>
      <c r="FQ72" s="364"/>
      <c r="FR72" s="364"/>
      <c r="FS72" s="364"/>
      <c r="FT72" s="364"/>
      <c r="FU72" s="364"/>
      <c r="FV72" s="364"/>
      <c r="FW72" s="364"/>
      <c r="FX72" s="364"/>
      <c r="FY72" s="364"/>
      <c r="FZ72" s="364"/>
      <c r="GA72" s="364"/>
      <c r="GB72" s="364"/>
      <c r="GC72" s="364"/>
      <c r="GD72" s="364"/>
      <c r="GE72" s="364"/>
      <c r="GF72" s="364"/>
      <c r="GG72" s="364"/>
      <c r="GH72" s="364"/>
      <c r="GI72" s="364"/>
      <c r="GJ72" s="364"/>
      <c r="GK72" s="364"/>
      <c r="GL72" s="364"/>
      <c r="GM72" s="364"/>
      <c r="GN72" s="364"/>
      <c r="GO72" s="364"/>
      <c r="GP72" s="364"/>
      <c r="GQ72" s="364"/>
      <c r="GR72" s="364"/>
      <c r="GS72" s="364"/>
      <c r="GT72" s="364"/>
      <c r="GU72" s="364"/>
      <c r="GV72" s="364"/>
      <c r="GW72" s="364"/>
      <c r="GX72" s="364"/>
      <c r="GY72" s="364"/>
      <c r="GZ72" s="364"/>
      <c r="HA72" s="364"/>
      <c r="HB72" s="364"/>
      <c r="HC72" s="364"/>
      <c r="HD72" s="364"/>
      <c r="HE72" s="364"/>
      <c r="HF72" s="364"/>
      <c r="HG72" s="364"/>
      <c r="HH72" s="364"/>
      <c r="HI72" s="364"/>
      <c r="HJ72" s="364"/>
      <c r="HK72" s="364"/>
      <c r="HL72" s="364"/>
      <c r="HM72" s="364"/>
      <c r="HN72" s="364"/>
      <c r="HO72" s="364"/>
      <c r="HP72" s="364"/>
      <c r="HQ72" s="364"/>
      <c r="HR72" s="364"/>
      <c r="HS72" s="364"/>
      <c r="HT72" s="364"/>
      <c r="HU72" s="364"/>
      <c r="HV72" s="364"/>
      <c r="HW72" s="364"/>
      <c r="HX72" s="364"/>
      <c r="HY72" s="364"/>
      <c r="HZ72" s="364"/>
      <c r="IA72" s="364"/>
      <c r="IB72" s="364"/>
      <c r="IC72" s="364"/>
      <c r="ID72" s="364"/>
      <c r="IE72" s="364"/>
      <c r="IF72" s="364"/>
      <c r="IG72" s="364"/>
      <c r="IH72" s="364"/>
      <c r="II72" s="364"/>
      <c r="IJ72" s="364"/>
      <c r="IK72" s="364"/>
      <c r="IL72" s="364"/>
      <c r="IM72" s="364"/>
      <c r="IN72" s="364"/>
      <c r="IO72" s="364"/>
      <c r="IP72" s="364"/>
      <c r="IQ72" s="364"/>
      <c r="IR72" s="364"/>
      <c r="IS72" s="364"/>
      <c r="IT72" s="364"/>
      <c r="IU72" s="364"/>
      <c r="IV72" s="364"/>
    </row>
    <row r="73" spans="3:256" ht="12" customHeight="1">
      <c r="C73" s="469"/>
      <c r="D73" s="471"/>
      <c r="E73" s="472"/>
      <c r="F73" s="472"/>
      <c r="G73" s="472"/>
      <c r="H73" s="472"/>
      <c r="I73" s="472"/>
      <c r="J73" s="472"/>
      <c r="K73" s="472"/>
      <c r="L73" s="472"/>
      <c r="M73" s="472"/>
      <c r="N73" s="472"/>
      <c r="O73" s="472"/>
      <c r="P73" s="350"/>
      <c r="R73" s="364"/>
      <c r="S73" s="364"/>
      <c r="T73" s="364"/>
      <c r="U73" s="364"/>
      <c r="V73" s="364"/>
      <c r="W73" s="364"/>
      <c r="X73" s="364"/>
      <c r="Y73" s="364"/>
      <c r="Z73" s="364"/>
      <c r="AA73" s="364"/>
      <c r="AB73" s="364"/>
      <c r="AC73" s="364"/>
      <c r="AD73" s="364"/>
      <c r="AE73" s="364"/>
      <c r="AF73" s="364"/>
      <c r="AG73" s="364"/>
      <c r="AH73" s="364"/>
      <c r="AI73" s="364"/>
      <c r="AJ73" s="364"/>
      <c r="AK73" s="364"/>
      <c r="AL73" s="364"/>
      <c r="AM73" s="364"/>
      <c r="AN73" s="364"/>
      <c r="AO73" s="364"/>
      <c r="AP73" s="364"/>
      <c r="AQ73" s="364"/>
      <c r="AR73" s="364"/>
      <c r="AS73" s="364"/>
      <c r="AT73" s="364"/>
      <c r="AU73" s="364"/>
      <c r="AV73" s="364"/>
      <c r="AW73" s="364"/>
      <c r="AX73" s="364"/>
      <c r="AY73" s="364"/>
      <c r="AZ73" s="364"/>
      <c r="BA73" s="364"/>
      <c r="BB73" s="364"/>
      <c r="BC73" s="364"/>
      <c r="BD73" s="364"/>
      <c r="BE73" s="364"/>
      <c r="BF73" s="364"/>
      <c r="BG73" s="364"/>
      <c r="BH73" s="364"/>
      <c r="BI73" s="364"/>
      <c r="BJ73" s="364"/>
      <c r="BK73" s="364"/>
      <c r="BL73" s="364"/>
      <c r="BM73" s="364"/>
      <c r="BN73" s="364"/>
      <c r="BO73" s="364"/>
      <c r="BP73" s="364"/>
      <c r="BQ73" s="364"/>
      <c r="BR73" s="364"/>
      <c r="BS73" s="364"/>
      <c r="BT73" s="364"/>
      <c r="BU73" s="364"/>
      <c r="BV73" s="364"/>
      <c r="BW73" s="364"/>
      <c r="BX73" s="364"/>
      <c r="BY73" s="364"/>
      <c r="BZ73" s="364"/>
      <c r="CA73" s="364"/>
      <c r="CB73" s="364"/>
      <c r="CC73" s="364"/>
      <c r="CD73" s="364"/>
      <c r="CE73" s="364"/>
      <c r="CF73" s="364"/>
      <c r="CG73" s="364"/>
      <c r="CH73" s="364"/>
      <c r="CI73" s="364"/>
      <c r="CJ73" s="364"/>
      <c r="CK73" s="364"/>
      <c r="CL73" s="364"/>
      <c r="CM73" s="364"/>
      <c r="CN73" s="364"/>
      <c r="CO73" s="364"/>
      <c r="CP73" s="364"/>
      <c r="CQ73" s="364"/>
      <c r="CR73" s="364"/>
      <c r="CS73" s="364"/>
      <c r="CT73" s="364"/>
      <c r="CU73" s="364"/>
      <c r="CV73" s="364"/>
      <c r="CW73" s="364"/>
      <c r="CX73" s="364"/>
      <c r="CY73" s="364"/>
      <c r="CZ73" s="364"/>
      <c r="DA73" s="364"/>
      <c r="DB73" s="364"/>
      <c r="DC73" s="364"/>
      <c r="DD73" s="364"/>
      <c r="DE73" s="364"/>
      <c r="DF73" s="364"/>
      <c r="DG73" s="364"/>
      <c r="DH73" s="364"/>
      <c r="DI73" s="364"/>
      <c r="DJ73" s="364"/>
      <c r="DK73" s="364"/>
      <c r="DL73" s="364"/>
      <c r="DM73" s="364"/>
      <c r="DN73" s="364"/>
      <c r="DO73" s="364"/>
      <c r="DP73" s="364"/>
      <c r="DQ73" s="364"/>
      <c r="DR73" s="364"/>
      <c r="DS73" s="364"/>
      <c r="DT73" s="364"/>
      <c r="DU73" s="364"/>
      <c r="DV73" s="364"/>
      <c r="DW73" s="364"/>
      <c r="DX73" s="364"/>
      <c r="DY73" s="364"/>
      <c r="DZ73" s="364"/>
      <c r="EA73" s="364"/>
      <c r="EB73" s="364"/>
      <c r="EC73" s="364"/>
      <c r="ED73" s="364"/>
      <c r="EE73" s="364"/>
      <c r="EF73" s="364"/>
      <c r="EG73" s="364"/>
      <c r="EH73" s="364"/>
      <c r="EI73" s="364"/>
      <c r="EJ73" s="364"/>
      <c r="EK73" s="364"/>
      <c r="EL73" s="364"/>
      <c r="EM73" s="364"/>
      <c r="EN73" s="364"/>
      <c r="EO73" s="364"/>
      <c r="EP73" s="364"/>
      <c r="EQ73" s="364"/>
      <c r="ER73" s="364"/>
      <c r="ES73" s="364"/>
      <c r="ET73" s="364"/>
      <c r="EU73" s="364"/>
      <c r="EV73" s="364"/>
      <c r="EW73" s="364"/>
      <c r="EX73" s="364"/>
      <c r="EY73" s="364"/>
      <c r="EZ73" s="364"/>
      <c r="FA73" s="364"/>
      <c r="FB73" s="364"/>
      <c r="FC73" s="364"/>
      <c r="FD73" s="364"/>
      <c r="FE73" s="364"/>
      <c r="FF73" s="364"/>
      <c r="FG73" s="364"/>
      <c r="FH73" s="364"/>
      <c r="FI73" s="364"/>
      <c r="FJ73" s="364"/>
      <c r="FK73" s="364"/>
      <c r="FL73" s="364"/>
      <c r="FM73" s="364"/>
      <c r="FN73" s="364"/>
      <c r="FO73" s="364"/>
      <c r="FP73" s="364"/>
      <c r="FQ73" s="364"/>
      <c r="FR73" s="364"/>
      <c r="FS73" s="364"/>
      <c r="FT73" s="364"/>
      <c r="FU73" s="364"/>
      <c r="FV73" s="364"/>
      <c r="FW73" s="364"/>
      <c r="FX73" s="364"/>
      <c r="FY73" s="364"/>
      <c r="FZ73" s="364"/>
      <c r="GA73" s="364"/>
      <c r="GB73" s="364"/>
      <c r="GC73" s="364"/>
      <c r="GD73" s="364"/>
      <c r="GE73" s="364"/>
      <c r="GF73" s="364"/>
      <c r="GG73" s="364"/>
      <c r="GH73" s="364"/>
      <c r="GI73" s="364"/>
      <c r="GJ73" s="364"/>
      <c r="GK73" s="364"/>
      <c r="GL73" s="364"/>
      <c r="GM73" s="364"/>
      <c r="GN73" s="364"/>
      <c r="GO73" s="364"/>
      <c r="GP73" s="364"/>
      <c r="GQ73" s="364"/>
      <c r="GR73" s="364"/>
      <c r="GS73" s="364"/>
      <c r="GT73" s="364"/>
      <c r="GU73" s="364"/>
      <c r="GV73" s="364"/>
      <c r="GW73" s="364"/>
      <c r="GX73" s="364"/>
      <c r="GY73" s="364"/>
      <c r="GZ73" s="364"/>
      <c r="HA73" s="364"/>
      <c r="HB73" s="364"/>
      <c r="HC73" s="364"/>
      <c r="HD73" s="364"/>
      <c r="HE73" s="364"/>
      <c r="HF73" s="364"/>
      <c r="HG73" s="364"/>
      <c r="HH73" s="364"/>
      <c r="HI73" s="364"/>
      <c r="HJ73" s="364"/>
      <c r="HK73" s="364"/>
      <c r="HL73" s="364"/>
      <c r="HM73" s="364"/>
      <c r="HN73" s="364"/>
      <c r="HO73" s="364"/>
      <c r="HP73" s="364"/>
      <c r="HQ73" s="364"/>
      <c r="HR73" s="364"/>
      <c r="HS73" s="364"/>
      <c r="HT73" s="364"/>
      <c r="HU73" s="364"/>
      <c r="HV73" s="364"/>
      <c r="HW73" s="364"/>
      <c r="HX73" s="364"/>
      <c r="HY73" s="364"/>
      <c r="HZ73" s="364"/>
      <c r="IA73" s="364"/>
      <c r="IB73" s="364"/>
      <c r="IC73" s="364"/>
      <c r="ID73" s="364"/>
      <c r="IE73" s="364"/>
      <c r="IF73" s="364"/>
      <c r="IG73" s="364"/>
      <c r="IH73" s="364"/>
      <c r="II73" s="364"/>
      <c r="IJ73" s="364"/>
      <c r="IK73" s="364"/>
      <c r="IL73" s="364"/>
      <c r="IM73" s="364"/>
      <c r="IN73" s="364"/>
      <c r="IO73" s="364"/>
      <c r="IP73" s="364"/>
      <c r="IQ73" s="364"/>
      <c r="IR73" s="364"/>
      <c r="IS73" s="364"/>
      <c r="IT73" s="364"/>
      <c r="IU73" s="364"/>
      <c r="IV73" s="364"/>
    </row>
    <row r="74" spans="3:256" ht="219.75" customHeight="1">
      <c r="C74" s="469"/>
      <c r="D74" s="511" t="s">
        <v>2039</v>
      </c>
      <c r="E74" s="512"/>
      <c r="F74" s="512"/>
      <c r="G74" s="512"/>
      <c r="H74" s="512"/>
      <c r="I74" s="512"/>
      <c r="J74" s="512"/>
      <c r="K74" s="512"/>
      <c r="L74" s="512"/>
      <c r="M74" s="512"/>
      <c r="N74" s="512"/>
      <c r="O74" s="512"/>
      <c r="P74" s="350"/>
      <c r="R74" s="364"/>
      <c r="S74" s="364"/>
      <c r="T74" s="364"/>
      <c r="U74" s="364"/>
      <c r="V74" s="364"/>
      <c r="W74" s="364"/>
      <c r="X74" s="364"/>
      <c r="Y74" s="364"/>
      <c r="Z74" s="364"/>
      <c r="AA74" s="364"/>
      <c r="AB74" s="364"/>
      <c r="AC74" s="364"/>
      <c r="AD74" s="364"/>
      <c r="AE74" s="364"/>
      <c r="AF74" s="364"/>
      <c r="AG74" s="364"/>
      <c r="AH74" s="364"/>
      <c r="AI74" s="364"/>
      <c r="AJ74" s="364"/>
      <c r="AK74" s="364"/>
      <c r="AL74" s="364"/>
      <c r="AM74" s="364"/>
      <c r="AN74" s="364"/>
      <c r="AO74" s="364"/>
      <c r="AP74" s="364"/>
      <c r="AQ74" s="364"/>
      <c r="AR74" s="364"/>
      <c r="AS74" s="364"/>
      <c r="AT74" s="364"/>
      <c r="AU74" s="364"/>
      <c r="AV74" s="364"/>
      <c r="AW74" s="364"/>
      <c r="AX74" s="364"/>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c r="BW74" s="364"/>
      <c r="BX74" s="364"/>
      <c r="BY74" s="364"/>
      <c r="BZ74" s="364"/>
      <c r="CA74" s="364"/>
      <c r="CB74" s="364"/>
      <c r="CC74" s="364"/>
      <c r="CD74" s="364"/>
      <c r="CE74" s="364"/>
      <c r="CF74" s="364"/>
      <c r="CG74" s="364"/>
      <c r="CH74" s="364"/>
      <c r="CI74" s="364"/>
      <c r="CJ74" s="364"/>
      <c r="CK74" s="364"/>
      <c r="CL74" s="364"/>
      <c r="CM74" s="364"/>
      <c r="CN74" s="364"/>
      <c r="CO74" s="364"/>
      <c r="CP74" s="364"/>
      <c r="CQ74" s="364"/>
      <c r="CR74" s="364"/>
      <c r="CS74" s="364"/>
      <c r="CT74" s="364"/>
      <c r="CU74" s="364"/>
      <c r="CV74" s="364"/>
      <c r="CW74" s="364"/>
      <c r="CX74" s="364"/>
      <c r="CY74" s="364"/>
      <c r="CZ74" s="364"/>
      <c r="DA74" s="364"/>
      <c r="DB74" s="364"/>
      <c r="DC74" s="364"/>
      <c r="DD74" s="364"/>
      <c r="DE74" s="364"/>
      <c r="DF74" s="364"/>
      <c r="DG74" s="364"/>
      <c r="DH74" s="364"/>
      <c r="DI74" s="364"/>
      <c r="DJ74" s="364"/>
      <c r="DK74" s="364"/>
      <c r="DL74" s="364"/>
      <c r="DM74" s="364"/>
      <c r="DN74" s="364"/>
      <c r="DO74" s="364"/>
      <c r="DP74" s="364"/>
      <c r="DQ74" s="364"/>
      <c r="DR74" s="364"/>
      <c r="DS74" s="364"/>
      <c r="DT74" s="364"/>
      <c r="DU74" s="364"/>
      <c r="DV74" s="364"/>
      <c r="DW74" s="364"/>
      <c r="DX74" s="364"/>
      <c r="DY74" s="364"/>
      <c r="DZ74" s="364"/>
      <c r="EA74" s="364"/>
      <c r="EB74" s="364"/>
      <c r="EC74" s="364"/>
      <c r="ED74" s="364"/>
      <c r="EE74" s="364"/>
      <c r="EF74" s="364"/>
      <c r="EG74" s="364"/>
      <c r="EH74" s="364"/>
      <c r="EI74" s="364"/>
      <c r="EJ74" s="364"/>
      <c r="EK74" s="364"/>
      <c r="EL74" s="364"/>
      <c r="EM74" s="364"/>
      <c r="EN74" s="364"/>
      <c r="EO74" s="364"/>
      <c r="EP74" s="364"/>
      <c r="EQ74" s="364"/>
      <c r="ER74" s="364"/>
      <c r="ES74" s="364"/>
      <c r="ET74" s="364"/>
      <c r="EU74" s="364"/>
      <c r="EV74" s="364"/>
      <c r="EW74" s="364"/>
      <c r="EX74" s="364"/>
      <c r="EY74" s="364"/>
      <c r="EZ74" s="364"/>
      <c r="FA74" s="364"/>
      <c r="FB74" s="364"/>
      <c r="FC74" s="364"/>
      <c r="FD74" s="364"/>
      <c r="FE74" s="364"/>
      <c r="FF74" s="364"/>
      <c r="FG74" s="364"/>
      <c r="FH74" s="364"/>
      <c r="FI74" s="364"/>
      <c r="FJ74" s="364"/>
      <c r="FK74" s="364"/>
      <c r="FL74" s="364"/>
      <c r="FM74" s="364"/>
      <c r="FN74" s="364"/>
      <c r="FO74" s="364"/>
      <c r="FP74" s="364"/>
      <c r="FQ74" s="364"/>
      <c r="FR74" s="364"/>
      <c r="FS74" s="364"/>
      <c r="FT74" s="364"/>
      <c r="FU74" s="364"/>
      <c r="FV74" s="364"/>
      <c r="FW74" s="364"/>
      <c r="FX74" s="364"/>
      <c r="FY74" s="364"/>
      <c r="FZ74" s="364"/>
      <c r="GA74" s="364"/>
      <c r="GB74" s="364"/>
      <c r="GC74" s="364"/>
      <c r="GD74" s="364"/>
      <c r="GE74" s="364"/>
      <c r="GF74" s="364"/>
      <c r="GG74" s="364"/>
      <c r="GH74" s="364"/>
      <c r="GI74" s="364"/>
      <c r="GJ74" s="364"/>
      <c r="GK74" s="364"/>
      <c r="GL74" s="364"/>
      <c r="GM74" s="364"/>
      <c r="GN74" s="364"/>
      <c r="GO74" s="364"/>
      <c r="GP74" s="364"/>
      <c r="GQ74" s="364"/>
      <c r="GR74" s="364"/>
      <c r="GS74" s="364"/>
      <c r="GT74" s="364"/>
      <c r="GU74" s="364"/>
      <c r="GV74" s="364"/>
      <c r="GW74" s="364"/>
      <c r="GX74" s="364"/>
      <c r="GY74" s="364"/>
      <c r="GZ74" s="364"/>
      <c r="HA74" s="364"/>
      <c r="HB74" s="364"/>
      <c r="HC74" s="364"/>
      <c r="HD74" s="364"/>
      <c r="HE74" s="364"/>
      <c r="HF74" s="364"/>
      <c r="HG74" s="364"/>
      <c r="HH74" s="364"/>
      <c r="HI74" s="364"/>
      <c r="HJ74" s="364"/>
      <c r="HK74" s="364"/>
      <c r="HL74" s="364"/>
      <c r="HM74" s="364"/>
      <c r="HN74" s="364"/>
      <c r="HO74" s="364"/>
      <c r="HP74" s="364"/>
      <c r="HQ74" s="364"/>
      <c r="HR74" s="364"/>
      <c r="HS74" s="364"/>
      <c r="HT74" s="364"/>
      <c r="HU74" s="364"/>
      <c r="HV74" s="364"/>
      <c r="HW74" s="364"/>
      <c r="HX74" s="364"/>
      <c r="HY74" s="364"/>
      <c r="HZ74" s="364"/>
      <c r="IA74" s="364"/>
      <c r="IB74" s="364"/>
      <c r="IC74" s="364"/>
      <c r="ID74" s="364"/>
      <c r="IE74" s="364"/>
      <c r="IF74" s="364"/>
      <c r="IG74" s="364"/>
      <c r="IH74" s="364"/>
      <c r="II74" s="364"/>
      <c r="IJ74" s="364"/>
      <c r="IK74" s="364"/>
      <c r="IL74" s="364"/>
      <c r="IM74" s="364"/>
      <c r="IN74" s="364"/>
      <c r="IO74" s="364"/>
      <c r="IP74" s="364"/>
      <c r="IQ74" s="364"/>
      <c r="IR74" s="364"/>
      <c r="IS74" s="364"/>
      <c r="IT74" s="364"/>
      <c r="IU74" s="364"/>
      <c r="IV74" s="364"/>
    </row>
    <row r="75" spans="3:256" ht="18">
      <c r="C75" s="469"/>
      <c r="D75" s="471"/>
      <c r="E75" s="472"/>
      <c r="F75" s="472"/>
      <c r="G75" s="472"/>
      <c r="H75" s="472"/>
      <c r="I75" s="472"/>
      <c r="J75" s="472"/>
      <c r="K75" s="472"/>
      <c r="L75" s="472"/>
      <c r="M75" s="472"/>
      <c r="N75" s="472"/>
      <c r="O75" s="472"/>
      <c r="P75" s="350"/>
      <c r="R75" s="364"/>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364"/>
      <c r="AQ75" s="364"/>
      <c r="AR75" s="364"/>
      <c r="AS75" s="364"/>
      <c r="AT75" s="364"/>
      <c r="AU75" s="364"/>
      <c r="AV75" s="364"/>
      <c r="AW75" s="364"/>
      <c r="AX75" s="364"/>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c r="BW75" s="364"/>
      <c r="BX75" s="364"/>
      <c r="BY75" s="364"/>
      <c r="BZ75" s="364"/>
      <c r="CA75" s="364"/>
      <c r="CB75" s="364"/>
      <c r="CC75" s="364"/>
      <c r="CD75" s="364"/>
      <c r="CE75" s="364"/>
      <c r="CF75" s="364"/>
      <c r="CG75" s="364"/>
      <c r="CH75" s="364"/>
      <c r="CI75" s="364"/>
      <c r="CJ75" s="364"/>
      <c r="CK75" s="364"/>
      <c r="CL75" s="364"/>
      <c r="CM75" s="364"/>
      <c r="CN75" s="364"/>
      <c r="CO75" s="364"/>
      <c r="CP75" s="364"/>
      <c r="CQ75" s="364"/>
      <c r="CR75" s="364"/>
      <c r="CS75" s="364"/>
      <c r="CT75" s="364"/>
      <c r="CU75" s="364"/>
      <c r="CV75" s="364"/>
      <c r="CW75" s="364"/>
      <c r="CX75" s="364"/>
      <c r="CY75" s="364"/>
      <c r="CZ75" s="364"/>
      <c r="DA75" s="364"/>
      <c r="DB75" s="364"/>
      <c r="DC75" s="364"/>
      <c r="DD75" s="364"/>
      <c r="DE75" s="364"/>
      <c r="DF75" s="364"/>
      <c r="DG75" s="364"/>
      <c r="DH75" s="364"/>
      <c r="DI75" s="364"/>
      <c r="DJ75" s="364"/>
      <c r="DK75" s="364"/>
      <c r="DL75" s="364"/>
      <c r="DM75" s="364"/>
      <c r="DN75" s="364"/>
      <c r="DO75" s="364"/>
      <c r="DP75" s="364"/>
      <c r="DQ75" s="364"/>
      <c r="DR75" s="364"/>
      <c r="DS75" s="364"/>
      <c r="DT75" s="364"/>
      <c r="DU75" s="364"/>
      <c r="DV75" s="364"/>
      <c r="DW75" s="364"/>
      <c r="DX75" s="364"/>
      <c r="DY75" s="364"/>
      <c r="DZ75" s="364"/>
      <c r="EA75" s="364"/>
      <c r="EB75" s="364"/>
      <c r="EC75" s="364"/>
      <c r="ED75" s="364"/>
      <c r="EE75" s="364"/>
      <c r="EF75" s="364"/>
      <c r="EG75" s="364"/>
      <c r="EH75" s="364"/>
      <c r="EI75" s="364"/>
      <c r="EJ75" s="364"/>
      <c r="EK75" s="364"/>
      <c r="EL75" s="364"/>
      <c r="EM75" s="364"/>
      <c r="EN75" s="364"/>
      <c r="EO75" s="364"/>
      <c r="EP75" s="364"/>
      <c r="EQ75" s="364"/>
      <c r="ER75" s="364"/>
      <c r="ES75" s="364"/>
      <c r="ET75" s="364"/>
      <c r="EU75" s="364"/>
      <c r="EV75" s="364"/>
      <c r="EW75" s="364"/>
      <c r="EX75" s="364"/>
      <c r="EY75" s="364"/>
      <c r="EZ75" s="364"/>
      <c r="FA75" s="364"/>
      <c r="FB75" s="364"/>
      <c r="FC75" s="364"/>
      <c r="FD75" s="364"/>
      <c r="FE75" s="364"/>
      <c r="FF75" s="364"/>
      <c r="FG75" s="364"/>
      <c r="FH75" s="364"/>
      <c r="FI75" s="364"/>
      <c r="FJ75" s="364"/>
      <c r="FK75" s="364"/>
      <c r="FL75" s="364"/>
      <c r="FM75" s="364"/>
      <c r="FN75" s="364"/>
      <c r="FO75" s="364"/>
      <c r="FP75" s="364"/>
      <c r="FQ75" s="364"/>
      <c r="FR75" s="364"/>
      <c r="FS75" s="364"/>
      <c r="FT75" s="364"/>
      <c r="FU75" s="364"/>
      <c r="FV75" s="364"/>
      <c r="FW75" s="364"/>
      <c r="FX75" s="364"/>
      <c r="FY75" s="364"/>
      <c r="FZ75" s="364"/>
      <c r="GA75" s="364"/>
      <c r="GB75" s="364"/>
      <c r="GC75" s="364"/>
      <c r="GD75" s="364"/>
      <c r="GE75" s="364"/>
      <c r="GF75" s="364"/>
      <c r="GG75" s="364"/>
      <c r="GH75" s="364"/>
      <c r="GI75" s="364"/>
      <c r="GJ75" s="364"/>
      <c r="GK75" s="364"/>
      <c r="GL75" s="364"/>
      <c r="GM75" s="364"/>
      <c r="GN75" s="364"/>
      <c r="GO75" s="364"/>
      <c r="GP75" s="364"/>
      <c r="GQ75" s="364"/>
      <c r="GR75" s="364"/>
      <c r="GS75" s="364"/>
      <c r="GT75" s="364"/>
      <c r="GU75" s="364"/>
      <c r="GV75" s="364"/>
      <c r="GW75" s="364"/>
      <c r="GX75" s="364"/>
      <c r="GY75" s="364"/>
      <c r="GZ75" s="364"/>
      <c r="HA75" s="364"/>
      <c r="HB75" s="364"/>
      <c r="HC75" s="364"/>
      <c r="HD75" s="364"/>
      <c r="HE75" s="364"/>
      <c r="HF75" s="364"/>
      <c r="HG75" s="364"/>
      <c r="HH75" s="364"/>
      <c r="HI75" s="364"/>
      <c r="HJ75" s="364"/>
      <c r="HK75" s="364"/>
      <c r="HL75" s="364"/>
      <c r="HM75" s="364"/>
      <c r="HN75" s="364"/>
      <c r="HO75" s="364"/>
      <c r="HP75" s="364"/>
      <c r="HQ75" s="364"/>
      <c r="HR75" s="364"/>
      <c r="HS75" s="364"/>
      <c r="HT75" s="364"/>
      <c r="HU75" s="364"/>
      <c r="HV75" s="364"/>
      <c r="HW75" s="364"/>
      <c r="HX75" s="364"/>
      <c r="HY75" s="364"/>
      <c r="HZ75" s="364"/>
      <c r="IA75" s="364"/>
      <c r="IB75" s="364"/>
      <c r="IC75" s="364"/>
      <c r="ID75" s="364"/>
      <c r="IE75" s="364"/>
      <c r="IF75" s="364"/>
      <c r="IG75" s="364"/>
      <c r="IH75" s="364"/>
      <c r="II75" s="364"/>
      <c r="IJ75" s="364"/>
      <c r="IK75" s="364"/>
      <c r="IL75" s="364"/>
      <c r="IM75" s="364"/>
      <c r="IN75" s="364"/>
      <c r="IO75" s="364"/>
      <c r="IP75" s="364"/>
      <c r="IQ75" s="364"/>
      <c r="IR75" s="364"/>
      <c r="IS75" s="364"/>
      <c r="IT75" s="364"/>
      <c r="IU75" s="364"/>
      <c r="IV75" s="364"/>
    </row>
    <row r="76" spans="3:256" ht="161.25" customHeight="1">
      <c r="C76" s="469"/>
      <c r="D76" s="511" t="s">
        <v>2040</v>
      </c>
      <c r="E76" s="512"/>
      <c r="F76" s="512"/>
      <c r="G76" s="512"/>
      <c r="H76" s="512"/>
      <c r="I76" s="512"/>
      <c r="J76" s="512"/>
      <c r="K76" s="512"/>
      <c r="L76" s="512"/>
      <c r="M76" s="512"/>
      <c r="N76" s="512"/>
      <c r="O76" s="512"/>
      <c r="P76" s="350"/>
      <c r="R76" s="364"/>
      <c r="S76" s="364"/>
      <c r="T76" s="364"/>
      <c r="U76" s="364"/>
      <c r="V76" s="364"/>
      <c r="W76" s="364"/>
      <c r="X76" s="364"/>
      <c r="Y76" s="364"/>
      <c r="Z76" s="364"/>
      <c r="AA76" s="364"/>
      <c r="AB76" s="364"/>
      <c r="AC76" s="364"/>
      <c r="AD76" s="364"/>
      <c r="AE76" s="364"/>
      <c r="AF76" s="364"/>
      <c r="AG76" s="364"/>
      <c r="AH76" s="364"/>
      <c r="AI76" s="364"/>
      <c r="AJ76" s="364"/>
      <c r="AK76" s="364"/>
      <c r="AL76" s="364"/>
      <c r="AM76" s="364"/>
      <c r="AN76" s="364"/>
      <c r="AO76" s="364"/>
      <c r="AP76" s="364"/>
      <c r="AQ76" s="364"/>
      <c r="AR76" s="364"/>
      <c r="AS76" s="364"/>
      <c r="AT76" s="364"/>
      <c r="AU76" s="364"/>
      <c r="AV76" s="364"/>
      <c r="AW76" s="364"/>
      <c r="AX76" s="364"/>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c r="BW76" s="364"/>
      <c r="BX76" s="364"/>
      <c r="BY76" s="364"/>
      <c r="BZ76" s="364"/>
      <c r="CA76" s="364"/>
      <c r="CB76" s="364"/>
      <c r="CC76" s="364"/>
      <c r="CD76" s="364"/>
      <c r="CE76" s="364"/>
      <c r="CF76" s="364"/>
      <c r="CG76" s="364"/>
      <c r="CH76" s="364"/>
      <c r="CI76" s="364"/>
      <c r="CJ76" s="364"/>
      <c r="CK76" s="364"/>
      <c r="CL76" s="364"/>
      <c r="CM76" s="364"/>
      <c r="CN76" s="364"/>
      <c r="CO76" s="364"/>
      <c r="CP76" s="364"/>
      <c r="CQ76" s="364"/>
      <c r="CR76" s="364"/>
      <c r="CS76" s="364"/>
      <c r="CT76" s="364"/>
      <c r="CU76" s="364"/>
      <c r="CV76" s="364"/>
      <c r="CW76" s="364"/>
      <c r="CX76" s="364"/>
      <c r="CY76" s="364"/>
      <c r="CZ76" s="364"/>
      <c r="DA76" s="364"/>
      <c r="DB76" s="364"/>
      <c r="DC76" s="364"/>
      <c r="DD76" s="364"/>
      <c r="DE76" s="364"/>
      <c r="DF76" s="364"/>
      <c r="DG76" s="364"/>
      <c r="DH76" s="364"/>
      <c r="DI76" s="364"/>
      <c r="DJ76" s="364"/>
      <c r="DK76" s="364"/>
      <c r="DL76" s="364"/>
      <c r="DM76" s="364"/>
      <c r="DN76" s="364"/>
      <c r="DO76" s="364"/>
      <c r="DP76" s="364"/>
      <c r="DQ76" s="364"/>
      <c r="DR76" s="364"/>
      <c r="DS76" s="364"/>
      <c r="DT76" s="364"/>
      <c r="DU76" s="364"/>
      <c r="DV76" s="364"/>
      <c r="DW76" s="364"/>
      <c r="DX76" s="364"/>
      <c r="DY76" s="364"/>
      <c r="DZ76" s="364"/>
      <c r="EA76" s="364"/>
      <c r="EB76" s="364"/>
      <c r="EC76" s="364"/>
      <c r="ED76" s="364"/>
      <c r="EE76" s="364"/>
      <c r="EF76" s="364"/>
      <c r="EG76" s="364"/>
      <c r="EH76" s="364"/>
      <c r="EI76" s="364"/>
      <c r="EJ76" s="364"/>
      <c r="EK76" s="364"/>
      <c r="EL76" s="364"/>
      <c r="EM76" s="364"/>
      <c r="EN76" s="364"/>
      <c r="EO76" s="364"/>
      <c r="EP76" s="364"/>
      <c r="EQ76" s="364"/>
      <c r="ER76" s="364"/>
      <c r="ES76" s="364"/>
      <c r="ET76" s="364"/>
      <c r="EU76" s="364"/>
      <c r="EV76" s="364"/>
      <c r="EW76" s="364"/>
      <c r="EX76" s="364"/>
      <c r="EY76" s="364"/>
      <c r="EZ76" s="364"/>
      <c r="FA76" s="364"/>
      <c r="FB76" s="364"/>
      <c r="FC76" s="364"/>
      <c r="FD76" s="364"/>
      <c r="FE76" s="364"/>
      <c r="FF76" s="364"/>
      <c r="FG76" s="364"/>
      <c r="FH76" s="364"/>
      <c r="FI76" s="364"/>
      <c r="FJ76" s="364"/>
      <c r="FK76" s="364"/>
      <c r="FL76" s="364"/>
      <c r="FM76" s="364"/>
      <c r="FN76" s="364"/>
      <c r="FO76" s="364"/>
      <c r="FP76" s="364"/>
      <c r="FQ76" s="364"/>
      <c r="FR76" s="364"/>
      <c r="FS76" s="364"/>
      <c r="FT76" s="364"/>
      <c r="FU76" s="364"/>
      <c r="FV76" s="364"/>
      <c r="FW76" s="364"/>
      <c r="FX76" s="364"/>
      <c r="FY76" s="364"/>
      <c r="FZ76" s="364"/>
      <c r="GA76" s="364"/>
      <c r="GB76" s="364"/>
      <c r="GC76" s="364"/>
      <c r="GD76" s="364"/>
      <c r="GE76" s="364"/>
      <c r="GF76" s="364"/>
      <c r="GG76" s="364"/>
      <c r="GH76" s="364"/>
      <c r="GI76" s="364"/>
      <c r="GJ76" s="364"/>
      <c r="GK76" s="364"/>
      <c r="GL76" s="364"/>
      <c r="GM76" s="364"/>
      <c r="GN76" s="364"/>
      <c r="GO76" s="364"/>
      <c r="GP76" s="364"/>
      <c r="GQ76" s="364"/>
      <c r="GR76" s="364"/>
      <c r="GS76" s="364"/>
      <c r="GT76" s="364"/>
      <c r="GU76" s="364"/>
      <c r="GV76" s="364"/>
      <c r="GW76" s="364"/>
      <c r="GX76" s="364"/>
      <c r="GY76" s="364"/>
      <c r="GZ76" s="364"/>
      <c r="HA76" s="364"/>
      <c r="HB76" s="364"/>
      <c r="HC76" s="364"/>
      <c r="HD76" s="364"/>
      <c r="HE76" s="364"/>
      <c r="HF76" s="364"/>
      <c r="HG76" s="364"/>
      <c r="HH76" s="364"/>
      <c r="HI76" s="364"/>
      <c r="HJ76" s="364"/>
      <c r="HK76" s="364"/>
      <c r="HL76" s="364"/>
      <c r="HM76" s="364"/>
      <c r="HN76" s="364"/>
      <c r="HO76" s="364"/>
      <c r="HP76" s="364"/>
      <c r="HQ76" s="364"/>
      <c r="HR76" s="364"/>
      <c r="HS76" s="364"/>
      <c r="HT76" s="364"/>
      <c r="HU76" s="364"/>
      <c r="HV76" s="364"/>
      <c r="HW76" s="364"/>
      <c r="HX76" s="364"/>
      <c r="HY76" s="364"/>
      <c r="HZ76" s="364"/>
      <c r="IA76" s="364"/>
      <c r="IB76" s="364"/>
      <c r="IC76" s="364"/>
      <c r="ID76" s="364"/>
      <c r="IE76" s="364"/>
      <c r="IF76" s="364"/>
      <c r="IG76" s="364"/>
      <c r="IH76" s="364"/>
      <c r="II76" s="364"/>
      <c r="IJ76" s="364"/>
      <c r="IK76" s="364"/>
      <c r="IL76" s="364"/>
      <c r="IM76" s="364"/>
      <c r="IN76" s="364"/>
      <c r="IO76" s="364"/>
      <c r="IP76" s="364"/>
      <c r="IQ76" s="364"/>
      <c r="IR76" s="364"/>
      <c r="IS76" s="364"/>
      <c r="IT76" s="364"/>
      <c r="IU76" s="364"/>
      <c r="IV76" s="364"/>
    </row>
    <row r="77" spans="3:256" ht="12" customHeight="1">
      <c r="C77" s="469"/>
      <c r="D77" s="471"/>
      <c r="E77" s="472"/>
      <c r="F77" s="472"/>
      <c r="G77" s="472"/>
      <c r="H77" s="472"/>
      <c r="I77" s="472"/>
      <c r="J77" s="472"/>
      <c r="K77" s="472"/>
      <c r="L77" s="472"/>
      <c r="M77" s="472"/>
      <c r="N77" s="472"/>
      <c r="O77" s="472"/>
      <c r="P77" s="286"/>
      <c r="R77" s="364"/>
      <c r="S77" s="364"/>
      <c r="T77" s="364"/>
      <c r="U77" s="364"/>
      <c r="V77" s="364"/>
      <c r="W77" s="364"/>
      <c r="X77" s="364"/>
      <c r="Y77" s="364"/>
      <c r="Z77" s="364"/>
      <c r="AA77" s="364"/>
      <c r="AB77" s="364"/>
      <c r="AC77" s="364"/>
      <c r="AD77" s="364"/>
      <c r="AE77" s="364"/>
      <c r="AF77" s="364"/>
      <c r="AG77" s="364"/>
      <c r="AH77" s="364"/>
      <c r="AI77" s="364"/>
      <c r="AJ77" s="364"/>
      <c r="AK77" s="364"/>
      <c r="AL77" s="364"/>
      <c r="AM77" s="364"/>
      <c r="AN77" s="364"/>
      <c r="AO77" s="364"/>
      <c r="AP77" s="364"/>
      <c r="AQ77" s="364"/>
      <c r="AR77" s="364"/>
      <c r="AS77" s="364"/>
      <c r="AT77" s="364"/>
      <c r="AU77" s="364"/>
      <c r="AV77" s="364"/>
      <c r="AW77" s="364"/>
      <c r="AX77" s="364"/>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c r="BW77" s="364"/>
      <c r="BX77" s="364"/>
      <c r="BY77" s="364"/>
      <c r="BZ77" s="364"/>
      <c r="CA77" s="364"/>
      <c r="CB77" s="364"/>
      <c r="CC77" s="364"/>
      <c r="CD77" s="364"/>
      <c r="CE77" s="364"/>
      <c r="CF77" s="364"/>
      <c r="CG77" s="364"/>
      <c r="CH77" s="364"/>
      <c r="CI77" s="364"/>
      <c r="CJ77" s="364"/>
      <c r="CK77" s="364"/>
      <c r="CL77" s="364"/>
      <c r="CM77" s="364"/>
      <c r="CN77" s="364"/>
      <c r="CO77" s="364"/>
      <c r="CP77" s="364"/>
      <c r="CQ77" s="364"/>
      <c r="CR77" s="364"/>
      <c r="CS77" s="364"/>
      <c r="CT77" s="364"/>
      <c r="CU77" s="364"/>
      <c r="CV77" s="364"/>
      <c r="CW77" s="364"/>
      <c r="CX77" s="364"/>
      <c r="CY77" s="364"/>
      <c r="CZ77" s="364"/>
      <c r="DA77" s="364"/>
      <c r="DB77" s="364"/>
      <c r="DC77" s="364"/>
      <c r="DD77" s="364"/>
      <c r="DE77" s="364"/>
      <c r="DF77" s="364"/>
      <c r="DG77" s="364"/>
      <c r="DH77" s="364"/>
      <c r="DI77" s="364"/>
      <c r="DJ77" s="364"/>
      <c r="DK77" s="364"/>
      <c r="DL77" s="364"/>
      <c r="DM77" s="364"/>
      <c r="DN77" s="364"/>
      <c r="DO77" s="364"/>
      <c r="DP77" s="364"/>
      <c r="DQ77" s="364"/>
      <c r="DR77" s="364"/>
      <c r="DS77" s="364"/>
      <c r="DT77" s="364"/>
      <c r="DU77" s="364"/>
      <c r="DV77" s="364"/>
      <c r="DW77" s="364"/>
      <c r="DX77" s="364"/>
      <c r="DY77" s="364"/>
      <c r="DZ77" s="364"/>
      <c r="EA77" s="364"/>
      <c r="EB77" s="364"/>
      <c r="EC77" s="364"/>
      <c r="ED77" s="364"/>
      <c r="EE77" s="364"/>
      <c r="EF77" s="364"/>
      <c r="EG77" s="364"/>
      <c r="EH77" s="364"/>
      <c r="EI77" s="364"/>
      <c r="EJ77" s="364"/>
      <c r="EK77" s="364"/>
      <c r="EL77" s="364"/>
      <c r="EM77" s="364"/>
      <c r="EN77" s="364"/>
      <c r="EO77" s="364"/>
      <c r="EP77" s="364"/>
      <c r="EQ77" s="364"/>
      <c r="ER77" s="364"/>
      <c r="ES77" s="364"/>
      <c r="ET77" s="364"/>
      <c r="EU77" s="364"/>
      <c r="EV77" s="364"/>
      <c r="EW77" s="364"/>
      <c r="EX77" s="364"/>
      <c r="EY77" s="364"/>
      <c r="EZ77" s="364"/>
      <c r="FA77" s="364"/>
      <c r="FB77" s="364"/>
      <c r="FC77" s="364"/>
      <c r="FD77" s="364"/>
      <c r="FE77" s="364"/>
      <c r="FF77" s="364"/>
      <c r="FG77" s="364"/>
      <c r="FH77" s="364"/>
      <c r="FI77" s="364"/>
      <c r="FJ77" s="364"/>
      <c r="FK77" s="364"/>
      <c r="FL77" s="364"/>
      <c r="FM77" s="364"/>
      <c r="FN77" s="364"/>
      <c r="FO77" s="364"/>
      <c r="FP77" s="364"/>
      <c r="FQ77" s="364"/>
      <c r="FR77" s="364"/>
      <c r="FS77" s="364"/>
      <c r="FT77" s="364"/>
      <c r="FU77" s="364"/>
      <c r="FV77" s="364"/>
      <c r="FW77" s="364"/>
      <c r="FX77" s="364"/>
      <c r="FY77" s="364"/>
      <c r="FZ77" s="364"/>
      <c r="GA77" s="364"/>
      <c r="GB77" s="364"/>
      <c r="GC77" s="364"/>
      <c r="GD77" s="364"/>
      <c r="GE77" s="364"/>
      <c r="GF77" s="364"/>
      <c r="GG77" s="364"/>
      <c r="GH77" s="364"/>
      <c r="GI77" s="364"/>
      <c r="GJ77" s="364"/>
      <c r="GK77" s="364"/>
      <c r="GL77" s="364"/>
      <c r="GM77" s="364"/>
      <c r="GN77" s="364"/>
      <c r="GO77" s="364"/>
      <c r="GP77" s="364"/>
      <c r="GQ77" s="364"/>
      <c r="GR77" s="364"/>
      <c r="GS77" s="364"/>
      <c r="GT77" s="364"/>
      <c r="GU77" s="364"/>
      <c r="GV77" s="364"/>
      <c r="GW77" s="364"/>
      <c r="GX77" s="364"/>
      <c r="GY77" s="364"/>
      <c r="GZ77" s="364"/>
      <c r="HA77" s="364"/>
      <c r="HB77" s="364"/>
      <c r="HC77" s="364"/>
      <c r="HD77" s="364"/>
      <c r="HE77" s="364"/>
      <c r="HF77" s="364"/>
      <c r="HG77" s="364"/>
      <c r="HH77" s="364"/>
      <c r="HI77" s="364"/>
      <c r="HJ77" s="364"/>
      <c r="HK77" s="364"/>
      <c r="HL77" s="364"/>
      <c r="HM77" s="364"/>
      <c r="HN77" s="364"/>
      <c r="HO77" s="364"/>
      <c r="HP77" s="364"/>
      <c r="HQ77" s="364"/>
      <c r="HR77" s="364"/>
      <c r="HS77" s="364"/>
      <c r="HT77" s="364"/>
      <c r="HU77" s="364"/>
      <c r="HV77" s="364"/>
      <c r="HW77" s="364"/>
      <c r="HX77" s="364"/>
      <c r="HY77" s="364"/>
      <c r="HZ77" s="364"/>
      <c r="IA77" s="364"/>
      <c r="IB77" s="364"/>
      <c r="IC77" s="364"/>
      <c r="ID77" s="364"/>
      <c r="IE77" s="364"/>
      <c r="IF77" s="364"/>
      <c r="IG77" s="364"/>
      <c r="IH77" s="364"/>
      <c r="II77" s="364"/>
      <c r="IJ77" s="364"/>
      <c r="IK77" s="364"/>
      <c r="IL77" s="364"/>
      <c r="IM77" s="364"/>
      <c r="IN77" s="364"/>
      <c r="IO77" s="364"/>
      <c r="IP77" s="364"/>
      <c r="IQ77" s="364"/>
      <c r="IR77" s="364"/>
      <c r="IS77" s="364"/>
      <c r="IT77" s="364"/>
      <c r="IU77" s="364"/>
      <c r="IV77" s="364"/>
    </row>
    <row r="78" spans="3:256" ht="34.5" customHeight="1">
      <c r="C78" s="469" t="s">
        <v>577</v>
      </c>
      <c r="D78" s="520" t="s">
        <v>2041</v>
      </c>
      <c r="E78" s="520"/>
      <c r="F78" s="520"/>
      <c r="G78" s="520"/>
      <c r="H78" s="520"/>
      <c r="I78" s="520"/>
      <c r="J78" s="520"/>
      <c r="K78" s="520"/>
      <c r="L78" s="520"/>
      <c r="M78" s="520"/>
      <c r="N78" s="520"/>
      <c r="O78" s="520"/>
      <c r="P78" s="267"/>
      <c r="R78" s="364"/>
      <c r="S78" s="364"/>
      <c r="T78" s="364"/>
      <c r="U78" s="364"/>
      <c r="V78" s="364"/>
      <c r="W78" s="364"/>
      <c r="X78" s="364"/>
      <c r="Y78" s="364"/>
      <c r="Z78" s="364"/>
      <c r="AA78" s="364"/>
      <c r="AB78" s="364"/>
      <c r="AC78" s="364"/>
      <c r="AD78" s="364"/>
      <c r="AE78" s="364"/>
      <c r="AF78" s="364"/>
      <c r="AG78" s="364"/>
      <c r="AH78" s="364"/>
      <c r="AI78" s="364"/>
      <c r="AJ78" s="364"/>
      <c r="AK78" s="364"/>
      <c r="AL78" s="364"/>
      <c r="AM78" s="364"/>
      <c r="AN78" s="364"/>
      <c r="AO78" s="364"/>
      <c r="AP78" s="364"/>
      <c r="AQ78" s="364"/>
      <c r="AR78" s="364"/>
      <c r="AS78" s="364"/>
      <c r="AT78" s="364"/>
      <c r="AU78" s="364"/>
      <c r="AV78" s="364"/>
      <c r="AW78" s="364"/>
      <c r="AX78" s="364"/>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c r="BW78" s="364"/>
      <c r="BX78" s="364"/>
      <c r="BY78" s="364"/>
      <c r="BZ78" s="364"/>
      <c r="CA78" s="364"/>
      <c r="CB78" s="364"/>
      <c r="CC78" s="364"/>
      <c r="CD78" s="364"/>
      <c r="CE78" s="364"/>
      <c r="CF78" s="364"/>
      <c r="CG78" s="364"/>
      <c r="CH78" s="364"/>
      <c r="CI78" s="364"/>
      <c r="CJ78" s="364"/>
      <c r="CK78" s="364"/>
      <c r="CL78" s="364"/>
      <c r="CM78" s="364"/>
      <c r="CN78" s="364"/>
      <c r="CO78" s="364"/>
      <c r="CP78" s="364"/>
      <c r="CQ78" s="364"/>
      <c r="CR78" s="364"/>
      <c r="CS78" s="364"/>
      <c r="CT78" s="364"/>
      <c r="CU78" s="364"/>
      <c r="CV78" s="364"/>
      <c r="CW78" s="364"/>
      <c r="CX78" s="364"/>
      <c r="CY78" s="364"/>
      <c r="CZ78" s="364"/>
      <c r="DA78" s="364"/>
      <c r="DB78" s="364"/>
      <c r="DC78" s="364"/>
      <c r="DD78" s="364"/>
      <c r="DE78" s="364"/>
      <c r="DF78" s="364"/>
      <c r="DG78" s="364"/>
      <c r="DH78" s="364"/>
      <c r="DI78" s="364"/>
      <c r="DJ78" s="364"/>
      <c r="DK78" s="364"/>
      <c r="DL78" s="364"/>
      <c r="DM78" s="364"/>
      <c r="DN78" s="364"/>
      <c r="DO78" s="364"/>
      <c r="DP78" s="364"/>
      <c r="DQ78" s="364"/>
      <c r="DR78" s="364"/>
      <c r="DS78" s="364"/>
      <c r="DT78" s="364"/>
      <c r="DU78" s="364"/>
      <c r="DV78" s="364"/>
      <c r="DW78" s="364"/>
      <c r="DX78" s="364"/>
      <c r="DY78" s="364"/>
      <c r="DZ78" s="364"/>
      <c r="EA78" s="364"/>
      <c r="EB78" s="364"/>
      <c r="EC78" s="364"/>
      <c r="ED78" s="364"/>
      <c r="EE78" s="364"/>
      <c r="EF78" s="364"/>
      <c r="EG78" s="364"/>
      <c r="EH78" s="364"/>
      <c r="EI78" s="364"/>
      <c r="EJ78" s="364"/>
      <c r="EK78" s="364"/>
      <c r="EL78" s="364"/>
      <c r="EM78" s="364"/>
      <c r="EN78" s="364"/>
      <c r="EO78" s="364"/>
      <c r="EP78" s="364"/>
      <c r="EQ78" s="364"/>
      <c r="ER78" s="364"/>
      <c r="ES78" s="364"/>
      <c r="ET78" s="364"/>
      <c r="EU78" s="364"/>
      <c r="EV78" s="364"/>
      <c r="EW78" s="364"/>
      <c r="EX78" s="364"/>
      <c r="EY78" s="364"/>
      <c r="EZ78" s="364"/>
      <c r="FA78" s="364"/>
      <c r="FB78" s="364"/>
      <c r="FC78" s="364"/>
      <c r="FD78" s="364"/>
      <c r="FE78" s="364"/>
      <c r="FF78" s="364"/>
      <c r="FG78" s="364"/>
      <c r="FH78" s="364"/>
      <c r="FI78" s="364"/>
      <c r="FJ78" s="364"/>
      <c r="FK78" s="364"/>
      <c r="FL78" s="364"/>
      <c r="FM78" s="364"/>
      <c r="FN78" s="364"/>
      <c r="FO78" s="364"/>
      <c r="FP78" s="364"/>
      <c r="FQ78" s="364"/>
      <c r="FR78" s="364"/>
      <c r="FS78" s="364"/>
      <c r="FT78" s="364"/>
      <c r="FU78" s="364"/>
      <c r="FV78" s="364"/>
      <c r="FW78" s="364"/>
      <c r="FX78" s="364"/>
      <c r="FY78" s="364"/>
      <c r="FZ78" s="364"/>
      <c r="GA78" s="364"/>
      <c r="GB78" s="364"/>
      <c r="GC78" s="364"/>
      <c r="GD78" s="364"/>
      <c r="GE78" s="364"/>
      <c r="GF78" s="364"/>
      <c r="GG78" s="364"/>
      <c r="GH78" s="364"/>
      <c r="GI78" s="364"/>
      <c r="GJ78" s="364"/>
      <c r="GK78" s="364"/>
      <c r="GL78" s="364"/>
      <c r="GM78" s="364"/>
      <c r="GN78" s="364"/>
      <c r="GO78" s="364"/>
      <c r="GP78" s="364"/>
      <c r="GQ78" s="364"/>
      <c r="GR78" s="364"/>
      <c r="GS78" s="364"/>
      <c r="GT78" s="364"/>
      <c r="GU78" s="364"/>
      <c r="GV78" s="364"/>
      <c r="GW78" s="364"/>
      <c r="GX78" s="364"/>
      <c r="GY78" s="364"/>
      <c r="GZ78" s="364"/>
      <c r="HA78" s="364"/>
      <c r="HB78" s="364"/>
      <c r="HC78" s="364"/>
      <c r="HD78" s="364"/>
      <c r="HE78" s="364"/>
      <c r="HF78" s="364"/>
      <c r="HG78" s="364"/>
      <c r="HH78" s="364"/>
      <c r="HI78" s="364"/>
      <c r="HJ78" s="364"/>
      <c r="HK78" s="364"/>
      <c r="HL78" s="364"/>
      <c r="HM78" s="364"/>
      <c r="HN78" s="364"/>
      <c r="HO78" s="364"/>
      <c r="HP78" s="364"/>
      <c r="HQ78" s="364"/>
      <c r="HR78" s="364"/>
      <c r="HS78" s="364"/>
      <c r="HT78" s="364"/>
      <c r="HU78" s="364"/>
      <c r="HV78" s="364"/>
      <c r="HW78" s="364"/>
      <c r="HX78" s="364"/>
      <c r="HY78" s="364"/>
      <c r="HZ78" s="364"/>
      <c r="IA78" s="364"/>
      <c r="IB78" s="364"/>
      <c r="IC78" s="364"/>
      <c r="ID78" s="364"/>
      <c r="IE78" s="364"/>
      <c r="IF78" s="364"/>
      <c r="IG78" s="364"/>
      <c r="IH78" s="364"/>
      <c r="II78" s="364"/>
      <c r="IJ78" s="364"/>
      <c r="IK78" s="364"/>
      <c r="IL78" s="364"/>
      <c r="IM78" s="364"/>
      <c r="IN78" s="364"/>
      <c r="IO78" s="364"/>
      <c r="IP78" s="364"/>
      <c r="IQ78" s="364"/>
      <c r="IR78" s="364"/>
      <c r="IS78" s="364"/>
      <c r="IT78" s="364"/>
      <c r="IU78" s="364"/>
      <c r="IV78" s="364"/>
    </row>
    <row r="79" spans="3:256" ht="12" customHeight="1">
      <c r="C79" s="469"/>
      <c r="D79" s="470"/>
      <c r="E79" s="470"/>
      <c r="F79" s="470"/>
      <c r="G79" s="470"/>
      <c r="H79" s="470"/>
      <c r="I79" s="470"/>
      <c r="J79" s="470"/>
      <c r="K79" s="470"/>
      <c r="L79" s="470"/>
      <c r="M79" s="470"/>
      <c r="N79" s="470"/>
      <c r="O79" s="470"/>
      <c r="P79" s="286"/>
      <c r="R79" s="364"/>
      <c r="S79" s="364"/>
      <c r="T79" s="364"/>
      <c r="U79" s="364"/>
      <c r="V79" s="364"/>
      <c r="W79" s="364"/>
      <c r="X79" s="364"/>
      <c r="Y79" s="364"/>
      <c r="Z79" s="364"/>
      <c r="AA79" s="364"/>
      <c r="AB79" s="364"/>
      <c r="AC79" s="364"/>
      <c r="AD79" s="364"/>
      <c r="AE79" s="364"/>
      <c r="AF79" s="364"/>
      <c r="AG79" s="364"/>
      <c r="AH79" s="364"/>
      <c r="AI79" s="364"/>
      <c r="AJ79" s="364"/>
      <c r="AK79" s="364"/>
      <c r="AL79" s="364"/>
      <c r="AM79" s="364"/>
      <c r="AN79" s="364"/>
      <c r="AO79" s="364"/>
      <c r="AP79" s="364"/>
      <c r="AQ79" s="364"/>
      <c r="AR79" s="364"/>
      <c r="AS79" s="364"/>
      <c r="AT79" s="364"/>
      <c r="AU79" s="364"/>
      <c r="AV79" s="364"/>
      <c r="AW79" s="364"/>
      <c r="AX79" s="364"/>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c r="BW79" s="364"/>
      <c r="BX79" s="364"/>
      <c r="BY79" s="364"/>
      <c r="BZ79" s="364"/>
      <c r="CA79" s="364"/>
      <c r="CB79" s="364"/>
      <c r="CC79" s="364"/>
      <c r="CD79" s="364"/>
      <c r="CE79" s="364"/>
      <c r="CF79" s="364"/>
      <c r="CG79" s="364"/>
      <c r="CH79" s="364"/>
      <c r="CI79" s="364"/>
      <c r="CJ79" s="364"/>
      <c r="CK79" s="364"/>
      <c r="CL79" s="364"/>
      <c r="CM79" s="364"/>
      <c r="CN79" s="364"/>
      <c r="CO79" s="364"/>
      <c r="CP79" s="364"/>
      <c r="CQ79" s="364"/>
      <c r="CR79" s="364"/>
      <c r="CS79" s="364"/>
      <c r="CT79" s="364"/>
      <c r="CU79" s="364"/>
      <c r="CV79" s="364"/>
      <c r="CW79" s="364"/>
      <c r="CX79" s="364"/>
      <c r="CY79" s="364"/>
      <c r="CZ79" s="364"/>
      <c r="DA79" s="364"/>
      <c r="DB79" s="364"/>
      <c r="DC79" s="364"/>
      <c r="DD79" s="364"/>
      <c r="DE79" s="364"/>
      <c r="DF79" s="364"/>
      <c r="DG79" s="364"/>
      <c r="DH79" s="364"/>
      <c r="DI79" s="364"/>
      <c r="DJ79" s="364"/>
      <c r="DK79" s="364"/>
      <c r="DL79" s="364"/>
      <c r="DM79" s="364"/>
      <c r="DN79" s="364"/>
      <c r="DO79" s="364"/>
      <c r="DP79" s="364"/>
      <c r="DQ79" s="364"/>
      <c r="DR79" s="364"/>
      <c r="DS79" s="364"/>
      <c r="DT79" s="364"/>
      <c r="DU79" s="364"/>
      <c r="DV79" s="364"/>
      <c r="DW79" s="364"/>
      <c r="DX79" s="364"/>
      <c r="DY79" s="364"/>
      <c r="DZ79" s="364"/>
      <c r="EA79" s="364"/>
      <c r="EB79" s="364"/>
      <c r="EC79" s="364"/>
      <c r="ED79" s="364"/>
      <c r="EE79" s="364"/>
      <c r="EF79" s="364"/>
      <c r="EG79" s="364"/>
      <c r="EH79" s="364"/>
      <c r="EI79" s="364"/>
      <c r="EJ79" s="364"/>
      <c r="EK79" s="364"/>
      <c r="EL79" s="364"/>
      <c r="EM79" s="364"/>
      <c r="EN79" s="364"/>
      <c r="EO79" s="364"/>
      <c r="EP79" s="364"/>
      <c r="EQ79" s="364"/>
      <c r="ER79" s="364"/>
      <c r="ES79" s="364"/>
      <c r="ET79" s="364"/>
      <c r="EU79" s="364"/>
      <c r="EV79" s="364"/>
      <c r="EW79" s="364"/>
      <c r="EX79" s="364"/>
      <c r="EY79" s="364"/>
      <c r="EZ79" s="364"/>
      <c r="FA79" s="364"/>
      <c r="FB79" s="364"/>
      <c r="FC79" s="364"/>
      <c r="FD79" s="364"/>
      <c r="FE79" s="364"/>
      <c r="FF79" s="364"/>
      <c r="FG79" s="364"/>
      <c r="FH79" s="364"/>
      <c r="FI79" s="364"/>
      <c r="FJ79" s="364"/>
      <c r="FK79" s="364"/>
      <c r="FL79" s="364"/>
      <c r="FM79" s="364"/>
      <c r="FN79" s="364"/>
      <c r="FO79" s="364"/>
      <c r="FP79" s="364"/>
      <c r="FQ79" s="364"/>
      <c r="FR79" s="364"/>
      <c r="FS79" s="364"/>
      <c r="FT79" s="364"/>
      <c r="FU79" s="364"/>
      <c r="FV79" s="364"/>
      <c r="FW79" s="364"/>
      <c r="FX79" s="364"/>
      <c r="FY79" s="364"/>
      <c r="FZ79" s="364"/>
      <c r="GA79" s="364"/>
      <c r="GB79" s="364"/>
      <c r="GC79" s="364"/>
      <c r="GD79" s="364"/>
      <c r="GE79" s="364"/>
      <c r="GF79" s="364"/>
      <c r="GG79" s="364"/>
      <c r="GH79" s="364"/>
      <c r="GI79" s="364"/>
      <c r="GJ79" s="364"/>
      <c r="GK79" s="364"/>
      <c r="GL79" s="364"/>
      <c r="GM79" s="364"/>
      <c r="GN79" s="364"/>
      <c r="GO79" s="364"/>
      <c r="GP79" s="364"/>
      <c r="GQ79" s="364"/>
      <c r="GR79" s="364"/>
      <c r="GS79" s="364"/>
      <c r="GT79" s="364"/>
      <c r="GU79" s="364"/>
      <c r="GV79" s="364"/>
      <c r="GW79" s="364"/>
      <c r="GX79" s="364"/>
      <c r="GY79" s="364"/>
      <c r="GZ79" s="364"/>
      <c r="HA79" s="364"/>
      <c r="HB79" s="364"/>
      <c r="HC79" s="364"/>
      <c r="HD79" s="364"/>
      <c r="HE79" s="364"/>
      <c r="HF79" s="364"/>
      <c r="HG79" s="364"/>
      <c r="HH79" s="364"/>
      <c r="HI79" s="364"/>
      <c r="HJ79" s="364"/>
      <c r="HK79" s="364"/>
      <c r="HL79" s="364"/>
      <c r="HM79" s="364"/>
      <c r="HN79" s="364"/>
      <c r="HO79" s="364"/>
      <c r="HP79" s="364"/>
      <c r="HQ79" s="364"/>
      <c r="HR79" s="364"/>
      <c r="HS79" s="364"/>
      <c r="HT79" s="364"/>
      <c r="HU79" s="364"/>
      <c r="HV79" s="364"/>
      <c r="HW79" s="364"/>
      <c r="HX79" s="364"/>
      <c r="HY79" s="364"/>
      <c r="HZ79" s="364"/>
      <c r="IA79" s="364"/>
      <c r="IB79" s="364"/>
      <c r="IC79" s="364"/>
      <c r="ID79" s="364"/>
      <c r="IE79" s="364"/>
      <c r="IF79" s="364"/>
      <c r="IG79" s="364"/>
      <c r="IH79" s="364"/>
      <c r="II79" s="364"/>
      <c r="IJ79" s="364"/>
      <c r="IK79" s="364"/>
      <c r="IL79" s="364"/>
      <c r="IM79" s="364"/>
      <c r="IN79" s="364"/>
      <c r="IO79" s="364"/>
      <c r="IP79" s="364"/>
      <c r="IQ79" s="364"/>
      <c r="IR79" s="364"/>
      <c r="IS79" s="364"/>
      <c r="IT79" s="364"/>
      <c r="IU79" s="364"/>
      <c r="IV79" s="364"/>
    </row>
    <row r="80" spans="3:256" ht="90.75" customHeight="1">
      <c r="C80" s="469"/>
      <c r="D80" s="511" t="s">
        <v>2042</v>
      </c>
      <c r="E80" s="512"/>
      <c r="F80" s="512"/>
      <c r="G80" s="512"/>
      <c r="H80" s="512"/>
      <c r="I80" s="512"/>
      <c r="J80" s="512"/>
      <c r="K80" s="512"/>
      <c r="L80" s="512"/>
      <c r="M80" s="512"/>
      <c r="N80" s="512"/>
      <c r="O80" s="512"/>
      <c r="P80" s="286"/>
      <c r="R80" s="364"/>
      <c r="S80" s="364"/>
      <c r="T80" s="364"/>
      <c r="U80" s="364"/>
      <c r="V80" s="364"/>
      <c r="W80" s="364"/>
      <c r="X80" s="364"/>
      <c r="Y80" s="364"/>
      <c r="Z80" s="364"/>
      <c r="AA80" s="364"/>
      <c r="AB80" s="364"/>
      <c r="AC80" s="364"/>
      <c r="AD80" s="364"/>
      <c r="AE80" s="364"/>
      <c r="AF80" s="364"/>
      <c r="AG80" s="364"/>
      <c r="AH80" s="364"/>
      <c r="AI80" s="364"/>
      <c r="AJ80" s="364"/>
      <c r="AK80" s="364"/>
      <c r="AL80" s="364"/>
      <c r="AM80" s="364"/>
      <c r="AN80" s="364"/>
      <c r="AO80" s="364"/>
      <c r="AP80" s="364"/>
      <c r="AQ80" s="364"/>
      <c r="AR80" s="364"/>
      <c r="AS80" s="364"/>
      <c r="AT80" s="364"/>
      <c r="AU80" s="364"/>
      <c r="AV80" s="364"/>
      <c r="AW80" s="364"/>
      <c r="AX80" s="364"/>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c r="BW80" s="364"/>
      <c r="BX80" s="364"/>
      <c r="BY80" s="364"/>
      <c r="BZ80" s="364"/>
      <c r="CA80" s="364"/>
      <c r="CB80" s="364"/>
      <c r="CC80" s="364"/>
      <c r="CD80" s="364"/>
      <c r="CE80" s="364"/>
      <c r="CF80" s="364"/>
      <c r="CG80" s="364"/>
      <c r="CH80" s="364"/>
      <c r="CI80" s="364"/>
      <c r="CJ80" s="364"/>
      <c r="CK80" s="364"/>
      <c r="CL80" s="364"/>
      <c r="CM80" s="364"/>
      <c r="CN80" s="364"/>
      <c r="CO80" s="364"/>
      <c r="CP80" s="364"/>
      <c r="CQ80" s="364"/>
      <c r="CR80" s="364"/>
      <c r="CS80" s="364"/>
      <c r="CT80" s="364"/>
      <c r="CU80" s="364"/>
      <c r="CV80" s="364"/>
      <c r="CW80" s="364"/>
      <c r="CX80" s="364"/>
      <c r="CY80" s="364"/>
      <c r="CZ80" s="364"/>
      <c r="DA80" s="364"/>
      <c r="DB80" s="364"/>
      <c r="DC80" s="364"/>
      <c r="DD80" s="364"/>
      <c r="DE80" s="364"/>
      <c r="DF80" s="364"/>
      <c r="DG80" s="364"/>
      <c r="DH80" s="364"/>
      <c r="DI80" s="364"/>
      <c r="DJ80" s="364"/>
      <c r="DK80" s="364"/>
      <c r="DL80" s="364"/>
      <c r="DM80" s="364"/>
      <c r="DN80" s="364"/>
      <c r="DO80" s="364"/>
      <c r="DP80" s="364"/>
      <c r="DQ80" s="364"/>
      <c r="DR80" s="364"/>
      <c r="DS80" s="364"/>
      <c r="DT80" s="364"/>
      <c r="DU80" s="364"/>
      <c r="DV80" s="364"/>
      <c r="DW80" s="364"/>
      <c r="DX80" s="364"/>
      <c r="DY80" s="364"/>
      <c r="DZ80" s="364"/>
      <c r="EA80" s="364"/>
      <c r="EB80" s="364"/>
      <c r="EC80" s="364"/>
      <c r="ED80" s="364"/>
      <c r="EE80" s="364"/>
      <c r="EF80" s="364"/>
      <c r="EG80" s="364"/>
      <c r="EH80" s="364"/>
      <c r="EI80" s="364"/>
      <c r="EJ80" s="364"/>
      <c r="EK80" s="364"/>
      <c r="EL80" s="364"/>
      <c r="EM80" s="364"/>
      <c r="EN80" s="364"/>
      <c r="EO80" s="364"/>
      <c r="EP80" s="364"/>
      <c r="EQ80" s="364"/>
      <c r="ER80" s="364"/>
      <c r="ES80" s="364"/>
      <c r="ET80" s="364"/>
      <c r="EU80" s="364"/>
      <c r="EV80" s="364"/>
      <c r="EW80" s="364"/>
      <c r="EX80" s="364"/>
      <c r="EY80" s="364"/>
      <c r="EZ80" s="364"/>
      <c r="FA80" s="364"/>
      <c r="FB80" s="364"/>
      <c r="FC80" s="364"/>
      <c r="FD80" s="364"/>
      <c r="FE80" s="364"/>
      <c r="FF80" s="364"/>
      <c r="FG80" s="364"/>
      <c r="FH80" s="364"/>
      <c r="FI80" s="364"/>
      <c r="FJ80" s="364"/>
      <c r="FK80" s="364"/>
      <c r="FL80" s="364"/>
      <c r="FM80" s="364"/>
      <c r="FN80" s="364"/>
      <c r="FO80" s="364"/>
      <c r="FP80" s="364"/>
      <c r="FQ80" s="364"/>
      <c r="FR80" s="364"/>
      <c r="FS80" s="364"/>
      <c r="FT80" s="364"/>
      <c r="FU80" s="364"/>
      <c r="FV80" s="364"/>
      <c r="FW80" s="364"/>
      <c r="FX80" s="364"/>
      <c r="FY80" s="364"/>
      <c r="FZ80" s="364"/>
      <c r="GA80" s="364"/>
      <c r="GB80" s="364"/>
      <c r="GC80" s="364"/>
      <c r="GD80" s="364"/>
      <c r="GE80" s="364"/>
      <c r="GF80" s="364"/>
      <c r="GG80" s="364"/>
      <c r="GH80" s="364"/>
      <c r="GI80" s="364"/>
      <c r="GJ80" s="364"/>
      <c r="GK80" s="364"/>
      <c r="GL80" s="364"/>
      <c r="GM80" s="364"/>
      <c r="GN80" s="364"/>
      <c r="GO80" s="364"/>
      <c r="GP80" s="364"/>
      <c r="GQ80" s="364"/>
      <c r="GR80" s="364"/>
      <c r="GS80" s="364"/>
      <c r="GT80" s="364"/>
      <c r="GU80" s="364"/>
      <c r="GV80" s="364"/>
      <c r="GW80" s="364"/>
      <c r="GX80" s="364"/>
      <c r="GY80" s="364"/>
      <c r="GZ80" s="364"/>
      <c r="HA80" s="364"/>
      <c r="HB80" s="364"/>
      <c r="HC80" s="364"/>
      <c r="HD80" s="364"/>
      <c r="HE80" s="364"/>
      <c r="HF80" s="364"/>
      <c r="HG80" s="364"/>
      <c r="HH80" s="364"/>
      <c r="HI80" s="364"/>
      <c r="HJ80" s="364"/>
      <c r="HK80" s="364"/>
      <c r="HL80" s="364"/>
      <c r="HM80" s="364"/>
      <c r="HN80" s="364"/>
      <c r="HO80" s="364"/>
      <c r="HP80" s="364"/>
      <c r="HQ80" s="364"/>
      <c r="HR80" s="364"/>
      <c r="HS80" s="364"/>
      <c r="HT80" s="364"/>
      <c r="HU80" s="364"/>
      <c r="HV80" s="364"/>
      <c r="HW80" s="364"/>
      <c r="HX80" s="364"/>
      <c r="HY80" s="364"/>
      <c r="HZ80" s="364"/>
      <c r="IA80" s="364"/>
      <c r="IB80" s="364"/>
      <c r="IC80" s="364"/>
      <c r="ID80" s="364"/>
      <c r="IE80" s="364"/>
      <c r="IF80" s="364"/>
      <c r="IG80" s="364"/>
      <c r="IH80" s="364"/>
      <c r="II80" s="364"/>
      <c r="IJ80" s="364"/>
      <c r="IK80" s="364"/>
      <c r="IL80" s="364"/>
      <c r="IM80" s="364"/>
      <c r="IN80" s="364"/>
      <c r="IO80" s="364"/>
      <c r="IP80" s="364"/>
      <c r="IQ80" s="364"/>
      <c r="IR80" s="364"/>
      <c r="IS80" s="364"/>
      <c r="IT80" s="364"/>
      <c r="IU80" s="364"/>
      <c r="IV80" s="364"/>
    </row>
    <row r="81" spans="3:256" ht="37.5" customHeight="1">
      <c r="C81" s="469"/>
      <c r="D81" s="508" t="s">
        <v>451</v>
      </c>
      <c r="E81" s="508"/>
      <c r="F81" s="508"/>
      <c r="G81" s="508"/>
      <c r="H81" s="508"/>
      <c r="I81" s="508"/>
      <c r="J81" s="508"/>
      <c r="K81" s="508"/>
      <c r="L81" s="508"/>
      <c r="M81" s="508"/>
      <c r="N81" s="508"/>
      <c r="O81" s="508"/>
      <c r="P81" s="286"/>
      <c r="R81" s="364"/>
      <c r="S81" s="364"/>
      <c r="T81" s="364"/>
      <c r="U81" s="364"/>
      <c r="V81" s="364"/>
      <c r="W81" s="364"/>
      <c r="X81" s="364"/>
      <c r="Y81" s="364"/>
      <c r="Z81" s="364"/>
      <c r="AA81" s="364"/>
      <c r="AB81" s="364"/>
      <c r="AC81" s="364"/>
      <c r="AD81" s="364"/>
      <c r="AE81" s="364"/>
      <c r="AF81" s="364"/>
      <c r="AG81" s="364"/>
      <c r="AH81" s="364"/>
      <c r="AI81" s="364"/>
      <c r="AJ81" s="364"/>
      <c r="AK81" s="364"/>
      <c r="AL81" s="364"/>
      <c r="AM81" s="364"/>
      <c r="AN81" s="364"/>
      <c r="AO81" s="364"/>
      <c r="AP81" s="364"/>
      <c r="AQ81" s="364"/>
      <c r="AR81" s="364"/>
      <c r="AS81" s="364"/>
      <c r="AT81" s="364"/>
      <c r="AU81" s="364"/>
      <c r="AV81" s="364"/>
      <c r="AW81" s="364"/>
      <c r="AX81" s="364"/>
      <c r="AY81" s="364"/>
      <c r="AZ81" s="364"/>
      <c r="BA81" s="364"/>
      <c r="BB81" s="364"/>
      <c r="BC81" s="364"/>
      <c r="BD81" s="364"/>
      <c r="BE81" s="364"/>
      <c r="BF81" s="364"/>
      <c r="BG81" s="364"/>
      <c r="BH81" s="364"/>
      <c r="BI81" s="364"/>
      <c r="BJ81" s="364"/>
      <c r="BK81" s="364"/>
      <c r="BL81" s="364"/>
      <c r="BM81" s="364"/>
      <c r="BN81" s="364"/>
      <c r="BO81" s="364"/>
      <c r="BP81" s="364"/>
      <c r="BQ81" s="364"/>
      <c r="BR81" s="364"/>
      <c r="BS81" s="364"/>
      <c r="BT81" s="364"/>
      <c r="BU81" s="364"/>
      <c r="BV81" s="364"/>
      <c r="BW81" s="364"/>
      <c r="BX81" s="364"/>
      <c r="BY81" s="364"/>
      <c r="BZ81" s="364"/>
      <c r="CA81" s="364"/>
      <c r="CB81" s="364"/>
      <c r="CC81" s="364"/>
      <c r="CD81" s="364"/>
      <c r="CE81" s="364"/>
      <c r="CF81" s="364"/>
      <c r="CG81" s="364"/>
      <c r="CH81" s="364"/>
      <c r="CI81" s="364"/>
      <c r="CJ81" s="364"/>
      <c r="CK81" s="364"/>
      <c r="CL81" s="364"/>
      <c r="CM81" s="364"/>
      <c r="CN81" s="364"/>
      <c r="CO81" s="364"/>
      <c r="CP81" s="364"/>
      <c r="CQ81" s="364"/>
      <c r="CR81" s="364"/>
      <c r="CS81" s="364"/>
      <c r="CT81" s="364"/>
      <c r="CU81" s="364"/>
      <c r="CV81" s="364"/>
      <c r="CW81" s="364"/>
      <c r="CX81" s="364"/>
      <c r="CY81" s="364"/>
      <c r="CZ81" s="364"/>
      <c r="DA81" s="364"/>
      <c r="DB81" s="364"/>
      <c r="DC81" s="364"/>
      <c r="DD81" s="364"/>
      <c r="DE81" s="364"/>
      <c r="DF81" s="364"/>
      <c r="DG81" s="364"/>
      <c r="DH81" s="364"/>
      <c r="DI81" s="364"/>
      <c r="DJ81" s="364"/>
      <c r="DK81" s="364"/>
      <c r="DL81" s="364"/>
      <c r="DM81" s="364"/>
      <c r="DN81" s="364"/>
      <c r="DO81" s="364"/>
      <c r="DP81" s="364"/>
      <c r="DQ81" s="364"/>
      <c r="DR81" s="364"/>
      <c r="DS81" s="364"/>
      <c r="DT81" s="364"/>
      <c r="DU81" s="364"/>
      <c r="DV81" s="364"/>
      <c r="DW81" s="364"/>
      <c r="DX81" s="364"/>
      <c r="DY81" s="364"/>
      <c r="DZ81" s="364"/>
      <c r="EA81" s="364"/>
      <c r="EB81" s="364"/>
      <c r="EC81" s="364"/>
      <c r="ED81" s="364"/>
      <c r="EE81" s="364"/>
      <c r="EF81" s="364"/>
      <c r="EG81" s="364"/>
      <c r="EH81" s="364"/>
      <c r="EI81" s="364"/>
      <c r="EJ81" s="364"/>
      <c r="EK81" s="364"/>
      <c r="EL81" s="364"/>
      <c r="EM81" s="364"/>
      <c r="EN81" s="364"/>
      <c r="EO81" s="364"/>
      <c r="EP81" s="364"/>
      <c r="EQ81" s="364"/>
      <c r="ER81" s="364"/>
      <c r="ES81" s="364"/>
      <c r="ET81" s="364"/>
      <c r="EU81" s="364"/>
      <c r="EV81" s="364"/>
      <c r="EW81" s="364"/>
      <c r="EX81" s="364"/>
      <c r="EY81" s="364"/>
      <c r="EZ81" s="364"/>
      <c r="FA81" s="364"/>
      <c r="FB81" s="364"/>
      <c r="FC81" s="364"/>
      <c r="FD81" s="364"/>
      <c r="FE81" s="364"/>
      <c r="FF81" s="364"/>
      <c r="FG81" s="364"/>
      <c r="FH81" s="364"/>
      <c r="FI81" s="364"/>
      <c r="FJ81" s="364"/>
      <c r="FK81" s="364"/>
      <c r="FL81" s="364"/>
      <c r="FM81" s="364"/>
      <c r="FN81" s="364"/>
      <c r="FO81" s="364"/>
      <c r="FP81" s="364"/>
      <c r="FQ81" s="364"/>
      <c r="FR81" s="364"/>
      <c r="FS81" s="364"/>
      <c r="FT81" s="364"/>
      <c r="FU81" s="364"/>
      <c r="FV81" s="364"/>
      <c r="FW81" s="364"/>
      <c r="FX81" s="364"/>
      <c r="FY81" s="364"/>
      <c r="FZ81" s="364"/>
      <c r="GA81" s="364"/>
      <c r="GB81" s="364"/>
      <c r="GC81" s="364"/>
      <c r="GD81" s="364"/>
      <c r="GE81" s="364"/>
      <c r="GF81" s="364"/>
      <c r="GG81" s="364"/>
      <c r="GH81" s="364"/>
      <c r="GI81" s="364"/>
      <c r="GJ81" s="364"/>
      <c r="GK81" s="364"/>
      <c r="GL81" s="364"/>
      <c r="GM81" s="364"/>
      <c r="GN81" s="364"/>
      <c r="GO81" s="364"/>
      <c r="GP81" s="364"/>
      <c r="GQ81" s="364"/>
      <c r="GR81" s="364"/>
      <c r="GS81" s="364"/>
      <c r="GT81" s="364"/>
      <c r="GU81" s="364"/>
      <c r="GV81" s="364"/>
      <c r="GW81" s="364"/>
      <c r="GX81" s="364"/>
      <c r="GY81" s="364"/>
      <c r="GZ81" s="364"/>
      <c r="HA81" s="364"/>
      <c r="HB81" s="364"/>
      <c r="HC81" s="364"/>
      <c r="HD81" s="364"/>
      <c r="HE81" s="364"/>
      <c r="HF81" s="364"/>
      <c r="HG81" s="364"/>
      <c r="HH81" s="364"/>
      <c r="HI81" s="364"/>
      <c r="HJ81" s="364"/>
      <c r="HK81" s="364"/>
      <c r="HL81" s="364"/>
      <c r="HM81" s="364"/>
      <c r="HN81" s="364"/>
      <c r="HO81" s="364"/>
      <c r="HP81" s="364"/>
      <c r="HQ81" s="364"/>
      <c r="HR81" s="364"/>
      <c r="HS81" s="364"/>
      <c r="HT81" s="364"/>
      <c r="HU81" s="364"/>
      <c r="HV81" s="364"/>
      <c r="HW81" s="364"/>
      <c r="HX81" s="364"/>
      <c r="HY81" s="364"/>
      <c r="HZ81" s="364"/>
      <c r="IA81" s="364"/>
      <c r="IB81" s="364"/>
      <c r="IC81" s="364"/>
      <c r="ID81" s="364"/>
      <c r="IE81" s="364"/>
      <c r="IF81" s="364"/>
      <c r="IG81" s="364"/>
      <c r="IH81" s="364"/>
      <c r="II81" s="364"/>
      <c r="IJ81" s="364"/>
      <c r="IK81" s="364"/>
      <c r="IL81" s="364"/>
      <c r="IM81" s="364"/>
      <c r="IN81" s="364"/>
      <c r="IO81" s="364"/>
      <c r="IP81" s="364"/>
      <c r="IQ81" s="364"/>
      <c r="IR81" s="364"/>
      <c r="IS81" s="364"/>
      <c r="IT81" s="364"/>
      <c r="IU81" s="364"/>
      <c r="IV81" s="364"/>
    </row>
    <row r="82" spans="3:256" ht="18">
      <c r="C82" s="469"/>
      <c r="D82" s="509" t="s">
        <v>450</v>
      </c>
      <c r="E82" s="509"/>
      <c r="F82" s="509"/>
      <c r="G82" s="509"/>
      <c r="H82" s="509"/>
      <c r="I82" s="509"/>
      <c r="J82" s="509"/>
      <c r="K82" s="509"/>
      <c r="L82" s="509"/>
      <c r="M82" s="509"/>
      <c r="N82" s="509"/>
      <c r="O82" s="509"/>
      <c r="P82" s="286"/>
      <c r="R82" s="364"/>
      <c r="S82" s="364"/>
      <c r="T82" s="364"/>
      <c r="U82" s="364"/>
      <c r="V82" s="364"/>
      <c r="W82" s="364"/>
      <c r="X82" s="364"/>
      <c r="Y82" s="364"/>
      <c r="Z82" s="364"/>
      <c r="AA82" s="364"/>
      <c r="AB82" s="364"/>
      <c r="AC82" s="364"/>
      <c r="AD82" s="364"/>
      <c r="AE82" s="364"/>
      <c r="AF82" s="364"/>
      <c r="AG82" s="364"/>
      <c r="AH82" s="364"/>
      <c r="AI82" s="364"/>
      <c r="AJ82" s="364"/>
      <c r="AK82" s="364"/>
      <c r="AL82" s="364"/>
      <c r="AM82" s="364"/>
      <c r="AN82" s="364"/>
      <c r="AO82" s="364"/>
      <c r="AP82" s="364"/>
      <c r="AQ82" s="364"/>
      <c r="AR82" s="364"/>
      <c r="AS82" s="364"/>
      <c r="AT82" s="364"/>
      <c r="AU82" s="364"/>
      <c r="AV82" s="364"/>
      <c r="AW82" s="364"/>
      <c r="AX82" s="364"/>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c r="BW82" s="364"/>
      <c r="BX82" s="364"/>
      <c r="BY82" s="364"/>
      <c r="BZ82" s="364"/>
      <c r="CA82" s="364"/>
      <c r="CB82" s="364"/>
      <c r="CC82" s="364"/>
      <c r="CD82" s="364"/>
      <c r="CE82" s="364"/>
      <c r="CF82" s="364"/>
      <c r="CG82" s="364"/>
      <c r="CH82" s="364"/>
      <c r="CI82" s="364"/>
      <c r="CJ82" s="364"/>
      <c r="CK82" s="364"/>
      <c r="CL82" s="364"/>
      <c r="CM82" s="364"/>
      <c r="CN82" s="364"/>
      <c r="CO82" s="364"/>
      <c r="CP82" s="364"/>
      <c r="CQ82" s="364"/>
      <c r="CR82" s="364"/>
      <c r="CS82" s="364"/>
      <c r="CT82" s="364"/>
      <c r="CU82" s="364"/>
      <c r="CV82" s="364"/>
      <c r="CW82" s="364"/>
      <c r="CX82" s="364"/>
      <c r="CY82" s="364"/>
      <c r="CZ82" s="364"/>
      <c r="DA82" s="364"/>
      <c r="DB82" s="364"/>
      <c r="DC82" s="364"/>
      <c r="DD82" s="364"/>
      <c r="DE82" s="364"/>
      <c r="DF82" s="364"/>
      <c r="DG82" s="364"/>
      <c r="DH82" s="364"/>
      <c r="DI82" s="364"/>
      <c r="DJ82" s="364"/>
      <c r="DK82" s="364"/>
      <c r="DL82" s="364"/>
      <c r="DM82" s="364"/>
      <c r="DN82" s="364"/>
      <c r="DO82" s="364"/>
      <c r="DP82" s="364"/>
      <c r="DQ82" s="364"/>
      <c r="DR82" s="364"/>
      <c r="DS82" s="364"/>
      <c r="DT82" s="364"/>
      <c r="DU82" s="364"/>
      <c r="DV82" s="364"/>
      <c r="DW82" s="364"/>
      <c r="DX82" s="364"/>
      <c r="DY82" s="364"/>
      <c r="DZ82" s="364"/>
      <c r="EA82" s="364"/>
      <c r="EB82" s="364"/>
      <c r="EC82" s="364"/>
      <c r="ED82" s="364"/>
      <c r="EE82" s="364"/>
      <c r="EF82" s="364"/>
      <c r="EG82" s="364"/>
      <c r="EH82" s="364"/>
      <c r="EI82" s="364"/>
      <c r="EJ82" s="364"/>
      <c r="EK82" s="364"/>
      <c r="EL82" s="364"/>
      <c r="EM82" s="364"/>
      <c r="EN82" s="364"/>
      <c r="EO82" s="364"/>
      <c r="EP82" s="364"/>
      <c r="EQ82" s="364"/>
      <c r="ER82" s="364"/>
      <c r="ES82" s="364"/>
      <c r="ET82" s="364"/>
      <c r="EU82" s="364"/>
      <c r="EV82" s="364"/>
      <c r="EW82" s="364"/>
      <c r="EX82" s="364"/>
      <c r="EY82" s="364"/>
      <c r="EZ82" s="364"/>
      <c r="FA82" s="364"/>
      <c r="FB82" s="364"/>
      <c r="FC82" s="364"/>
      <c r="FD82" s="364"/>
      <c r="FE82" s="364"/>
      <c r="FF82" s="364"/>
      <c r="FG82" s="364"/>
      <c r="FH82" s="364"/>
      <c r="FI82" s="364"/>
      <c r="FJ82" s="364"/>
      <c r="FK82" s="364"/>
      <c r="FL82" s="364"/>
      <c r="FM82" s="364"/>
      <c r="FN82" s="364"/>
      <c r="FO82" s="364"/>
      <c r="FP82" s="364"/>
      <c r="FQ82" s="364"/>
      <c r="FR82" s="364"/>
      <c r="FS82" s="364"/>
      <c r="FT82" s="364"/>
      <c r="FU82" s="364"/>
      <c r="FV82" s="364"/>
      <c r="FW82" s="364"/>
      <c r="FX82" s="364"/>
      <c r="FY82" s="364"/>
      <c r="FZ82" s="364"/>
      <c r="GA82" s="364"/>
      <c r="GB82" s="364"/>
      <c r="GC82" s="364"/>
      <c r="GD82" s="364"/>
      <c r="GE82" s="364"/>
      <c r="GF82" s="364"/>
      <c r="GG82" s="364"/>
      <c r="GH82" s="364"/>
      <c r="GI82" s="364"/>
      <c r="GJ82" s="364"/>
      <c r="GK82" s="364"/>
      <c r="GL82" s="364"/>
      <c r="GM82" s="364"/>
      <c r="GN82" s="364"/>
      <c r="GO82" s="364"/>
      <c r="GP82" s="364"/>
      <c r="GQ82" s="364"/>
      <c r="GR82" s="364"/>
      <c r="GS82" s="364"/>
      <c r="GT82" s="364"/>
      <c r="GU82" s="364"/>
      <c r="GV82" s="364"/>
      <c r="GW82" s="364"/>
      <c r="GX82" s="364"/>
      <c r="GY82" s="364"/>
      <c r="GZ82" s="364"/>
      <c r="HA82" s="364"/>
      <c r="HB82" s="364"/>
      <c r="HC82" s="364"/>
      <c r="HD82" s="364"/>
      <c r="HE82" s="364"/>
      <c r="HF82" s="364"/>
      <c r="HG82" s="364"/>
      <c r="HH82" s="364"/>
      <c r="HI82" s="364"/>
      <c r="HJ82" s="364"/>
      <c r="HK82" s="364"/>
      <c r="HL82" s="364"/>
      <c r="HM82" s="364"/>
      <c r="HN82" s="364"/>
      <c r="HO82" s="364"/>
      <c r="HP82" s="364"/>
      <c r="HQ82" s="364"/>
      <c r="HR82" s="364"/>
      <c r="HS82" s="364"/>
      <c r="HT82" s="364"/>
      <c r="HU82" s="364"/>
      <c r="HV82" s="364"/>
      <c r="HW82" s="364"/>
      <c r="HX82" s="364"/>
      <c r="HY82" s="364"/>
      <c r="HZ82" s="364"/>
      <c r="IA82" s="364"/>
      <c r="IB82" s="364"/>
      <c r="IC82" s="364"/>
      <c r="ID82" s="364"/>
      <c r="IE82" s="364"/>
      <c r="IF82" s="364"/>
      <c r="IG82" s="364"/>
      <c r="IH82" s="364"/>
      <c r="II82" s="364"/>
      <c r="IJ82" s="364"/>
      <c r="IK82" s="364"/>
      <c r="IL82" s="364"/>
      <c r="IM82" s="364"/>
      <c r="IN82" s="364"/>
      <c r="IO82" s="364"/>
      <c r="IP82" s="364"/>
      <c r="IQ82" s="364"/>
      <c r="IR82" s="364"/>
      <c r="IS82" s="364"/>
      <c r="IT82" s="364"/>
      <c r="IU82" s="364"/>
      <c r="IV82" s="364"/>
    </row>
    <row r="83" spans="3:256" ht="18">
      <c r="C83" s="473"/>
      <c r="D83" s="464"/>
      <c r="E83" s="474"/>
      <c r="F83" s="474"/>
      <c r="G83" s="474"/>
      <c r="H83" s="474"/>
      <c r="I83" s="474"/>
      <c r="J83" s="474"/>
      <c r="K83" s="474"/>
      <c r="L83" s="474"/>
      <c r="M83" s="474"/>
      <c r="N83" s="474"/>
      <c r="O83" s="475"/>
      <c r="P83" s="286"/>
      <c r="R83" s="364"/>
      <c r="S83" s="364"/>
      <c r="T83" s="364"/>
      <c r="U83" s="364"/>
      <c r="V83" s="364"/>
      <c r="W83" s="364"/>
      <c r="X83" s="364"/>
      <c r="Y83" s="364"/>
      <c r="Z83" s="364"/>
      <c r="AA83" s="364"/>
      <c r="AB83" s="364"/>
      <c r="AC83" s="364"/>
      <c r="AD83" s="364"/>
      <c r="AE83" s="364"/>
      <c r="AF83" s="364"/>
      <c r="AG83" s="364"/>
      <c r="AH83" s="364"/>
      <c r="AI83" s="364"/>
      <c r="AJ83" s="364"/>
      <c r="AK83" s="364"/>
      <c r="AL83" s="364"/>
      <c r="AM83" s="364"/>
      <c r="AN83" s="364"/>
      <c r="AO83" s="364"/>
      <c r="AP83" s="364"/>
      <c r="AQ83" s="364"/>
      <c r="AR83" s="364"/>
      <c r="AS83" s="364"/>
      <c r="AT83" s="364"/>
      <c r="AU83" s="364"/>
      <c r="AV83" s="364"/>
      <c r="AW83" s="364"/>
      <c r="AX83" s="364"/>
      <c r="AY83" s="364"/>
      <c r="AZ83" s="364"/>
      <c r="BA83" s="364"/>
      <c r="BB83" s="364"/>
      <c r="BC83" s="364"/>
      <c r="BD83" s="364"/>
      <c r="BE83" s="364"/>
      <c r="BF83" s="364"/>
      <c r="BG83" s="364"/>
      <c r="BH83" s="364"/>
      <c r="BI83" s="364"/>
      <c r="BJ83" s="364"/>
      <c r="BK83" s="364"/>
      <c r="BL83" s="364"/>
      <c r="BM83" s="364"/>
      <c r="BN83" s="364"/>
      <c r="BO83" s="364"/>
      <c r="BP83" s="364"/>
      <c r="BQ83" s="364"/>
      <c r="BR83" s="364"/>
      <c r="BS83" s="364"/>
      <c r="BT83" s="364"/>
      <c r="BU83" s="364"/>
      <c r="BV83" s="364"/>
      <c r="BW83" s="364"/>
      <c r="BX83" s="364"/>
      <c r="BY83" s="364"/>
      <c r="BZ83" s="364"/>
      <c r="CA83" s="364"/>
      <c r="CB83" s="364"/>
      <c r="CC83" s="364"/>
      <c r="CD83" s="364"/>
      <c r="CE83" s="364"/>
      <c r="CF83" s="364"/>
      <c r="CG83" s="364"/>
      <c r="CH83" s="364"/>
      <c r="CI83" s="364"/>
      <c r="CJ83" s="364"/>
      <c r="CK83" s="364"/>
      <c r="CL83" s="364"/>
      <c r="CM83" s="364"/>
      <c r="CN83" s="364"/>
      <c r="CO83" s="364"/>
      <c r="CP83" s="364"/>
      <c r="CQ83" s="364"/>
      <c r="CR83" s="364"/>
      <c r="CS83" s="364"/>
      <c r="CT83" s="364"/>
      <c r="CU83" s="364"/>
      <c r="CV83" s="364"/>
      <c r="CW83" s="364"/>
      <c r="CX83" s="364"/>
      <c r="CY83" s="364"/>
      <c r="CZ83" s="364"/>
      <c r="DA83" s="364"/>
      <c r="DB83" s="364"/>
      <c r="DC83" s="364"/>
      <c r="DD83" s="364"/>
      <c r="DE83" s="364"/>
      <c r="DF83" s="364"/>
      <c r="DG83" s="364"/>
      <c r="DH83" s="364"/>
      <c r="DI83" s="364"/>
      <c r="DJ83" s="364"/>
      <c r="DK83" s="364"/>
      <c r="DL83" s="364"/>
      <c r="DM83" s="364"/>
      <c r="DN83" s="364"/>
      <c r="DO83" s="364"/>
      <c r="DP83" s="364"/>
      <c r="DQ83" s="364"/>
      <c r="DR83" s="364"/>
      <c r="DS83" s="364"/>
      <c r="DT83" s="364"/>
      <c r="DU83" s="364"/>
      <c r="DV83" s="364"/>
      <c r="DW83" s="364"/>
      <c r="DX83" s="364"/>
      <c r="DY83" s="364"/>
      <c r="DZ83" s="364"/>
      <c r="EA83" s="364"/>
      <c r="EB83" s="364"/>
      <c r="EC83" s="364"/>
      <c r="ED83" s="364"/>
      <c r="EE83" s="364"/>
      <c r="EF83" s="364"/>
      <c r="EG83" s="364"/>
      <c r="EH83" s="364"/>
      <c r="EI83" s="364"/>
      <c r="EJ83" s="364"/>
      <c r="EK83" s="364"/>
      <c r="EL83" s="364"/>
      <c r="EM83" s="364"/>
      <c r="EN83" s="364"/>
      <c r="EO83" s="364"/>
      <c r="EP83" s="364"/>
      <c r="EQ83" s="364"/>
      <c r="ER83" s="364"/>
      <c r="ES83" s="364"/>
      <c r="ET83" s="364"/>
      <c r="EU83" s="364"/>
      <c r="EV83" s="364"/>
      <c r="EW83" s="364"/>
      <c r="EX83" s="364"/>
      <c r="EY83" s="364"/>
      <c r="EZ83" s="364"/>
      <c r="FA83" s="364"/>
      <c r="FB83" s="364"/>
      <c r="FC83" s="364"/>
      <c r="FD83" s="364"/>
      <c r="FE83" s="364"/>
      <c r="FF83" s="364"/>
      <c r="FG83" s="364"/>
      <c r="FH83" s="364"/>
      <c r="FI83" s="364"/>
      <c r="FJ83" s="364"/>
      <c r="FK83" s="364"/>
      <c r="FL83" s="364"/>
      <c r="FM83" s="364"/>
      <c r="FN83" s="364"/>
      <c r="FO83" s="364"/>
      <c r="FP83" s="364"/>
      <c r="FQ83" s="364"/>
      <c r="FR83" s="364"/>
      <c r="FS83" s="364"/>
      <c r="FT83" s="364"/>
      <c r="FU83" s="364"/>
      <c r="FV83" s="364"/>
      <c r="FW83" s="364"/>
      <c r="FX83" s="364"/>
      <c r="FY83" s="364"/>
      <c r="FZ83" s="364"/>
      <c r="GA83" s="364"/>
      <c r="GB83" s="364"/>
      <c r="GC83" s="364"/>
      <c r="GD83" s="364"/>
      <c r="GE83" s="364"/>
      <c r="GF83" s="364"/>
      <c r="GG83" s="364"/>
      <c r="GH83" s="364"/>
      <c r="GI83" s="364"/>
      <c r="GJ83" s="364"/>
      <c r="GK83" s="364"/>
      <c r="GL83" s="364"/>
      <c r="GM83" s="364"/>
      <c r="GN83" s="364"/>
      <c r="GO83" s="364"/>
      <c r="GP83" s="364"/>
      <c r="GQ83" s="364"/>
      <c r="GR83" s="364"/>
      <c r="GS83" s="364"/>
      <c r="GT83" s="364"/>
      <c r="GU83" s="364"/>
      <c r="GV83" s="364"/>
      <c r="GW83" s="364"/>
      <c r="GX83" s="364"/>
      <c r="GY83" s="364"/>
      <c r="GZ83" s="364"/>
      <c r="HA83" s="364"/>
      <c r="HB83" s="364"/>
      <c r="HC83" s="364"/>
      <c r="HD83" s="364"/>
      <c r="HE83" s="364"/>
      <c r="HF83" s="364"/>
      <c r="HG83" s="364"/>
      <c r="HH83" s="364"/>
      <c r="HI83" s="364"/>
      <c r="HJ83" s="364"/>
      <c r="HK83" s="364"/>
      <c r="HL83" s="364"/>
      <c r="HM83" s="364"/>
      <c r="HN83" s="364"/>
      <c r="HO83" s="364"/>
      <c r="HP83" s="364"/>
      <c r="HQ83" s="364"/>
      <c r="HR83" s="364"/>
      <c r="HS83" s="364"/>
      <c r="HT83" s="364"/>
      <c r="HU83" s="364"/>
      <c r="HV83" s="364"/>
      <c r="HW83" s="364"/>
      <c r="HX83" s="364"/>
      <c r="HY83" s="364"/>
      <c r="HZ83" s="364"/>
      <c r="IA83" s="364"/>
      <c r="IB83" s="364"/>
      <c r="IC83" s="364"/>
      <c r="ID83" s="364"/>
      <c r="IE83" s="364"/>
      <c r="IF83" s="364"/>
      <c r="IG83" s="364"/>
      <c r="IH83" s="364"/>
      <c r="II83" s="364"/>
      <c r="IJ83" s="364"/>
      <c r="IK83" s="364"/>
      <c r="IL83" s="364"/>
      <c r="IM83" s="364"/>
      <c r="IN83" s="364"/>
      <c r="IO83" s="364"/>
      <c r="IP83" s="364"/>
      <c r="IQ83" s="364"/>
      <c r="IR83" s="364"/>
      <c r="IS83" s="364"/>
      <c r="IT83" s="364"/>
      <c r="IU83" s="364"/>
      <c r="IV83" s="364"/>
    </row>
    <row r="84" spans="3:256" ht="93" customHeight="1">
      <c r="C84" s="473"/>
      <c r="D84" s="510" t="s">
        <v>2043</v>
      </c>
      <c r="E84" s="510"/>
      <c r="F84" s="510"/>
      <c r="G84" s="510"/>
      <c r="H84" s="510"/>
      <c r="I84" s="510"/>
      <c r="J84" s="510"/>
      <c r="K84" s="510"/>
      <c r="L84" s="510"/>
      <c r="M84" s="510"/>
      <c r="N84" s="510"/>
      <c r="O84" s="510"/>
      <c r="P84" s="286"/>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64"/>
      <c r="AV84" s="364"/>
      <c r="AW84" s="364"/>
      <c r="AX84" s="364"/>
      <c r="AY84" s="364"/>
      <c r="AZ84" s="364"/>
      <c r="BA84" s="364"/>
      <c r="BB84" s="364"/>
      <c r="BC84" s="364"/>
      <c r="BD84" s="364"/>
      <c r="BE84" s="364"/>
      <c r="BF84" s="364"/>
      <c r="BG84" s="364"/>
      <c r="BH84" s="364"/>
      <c r="BI84" s="364"/>
      <c r="BJ84" s="364"/>
      <c r="BK84" s="364"/>
      <c r="BL84" s="364"/>
      <c r="BM84" s="364"/>
      <c r="BN84" s="364"/>
      <c r="BO84" s="364"/>
      <c r="BP84" s="364"/>
      <c r="BQ84" s="364"/>
      <c r="BR84" s="364"/>
      <c r="BS84" s="364"/>
      <c r="BT84" s="364"/>
      <c r="BU84" s="364"/>
      <c r="BV84" s="364"/>
      <c r="BW84" s="364"/>
      <c r="BX84" s="364"/>
      <c r="BY84" s="364"/>
      <c r="BZ84" s="364"/>
      <c r="CA84" s="364"/>
      <c r="CB84" s="364"/>
      <c r="CC84" s="364"/>
      <c r="CD84" s="364"/>
      <c r="CE84" s="364"/>
      <c r="CF84" s="364"/>
      <c r="CG84" s="364"/>
      <c r="CH84" s="364"/>
      <c r="CI84" s="364"/>
      <c r="CJ84" s="364"/>
      <c r="CK84" s="364"/>
      <c r="CL84" s="364"/>
      <c r="CM84" s="364"/>
      <c r="CN84" s="364"/>
      <c r="CO84" s="364"/>
      <c r="CP84" s="364"/>
      <c r="CQ84" s="364"/>
      <c r="CR84" s="364"/>
      <c r="CS84" s="364"/>
      <c r="CT84" s="364"/>
      <c r="CU84" s="364"/>
      <c r="CV84" s="364"/>
      <c r="CW84" s="364"/>
      <c r="CX84" s="364"/>
      <c r="CY84" s="364"/>
      <c r="CZ84" s="364"/>
      <c r="DA84" s="364"/>
      <c r="DB84" s="364"/>
      <c r="DC84" s="364"/>
      <c r="DD84" s="364"/>
      <c r="DE84" s="364"/>
      <c r="DF84" s="364"/>
      <c r="DG84" s="364"/>
      <c r="DH84" s="364"/>
      <c r="DI84" s="364"/>
      <c r="DJ84" s="364"/>
      <c r="DK84" s="364"/>
      <c r="DL84" s="364"/>
      <c r="DM84" s="364"/>
      <c r="DN84" s="364"/>
      <c r="DO84" s="364"/>
      <c r="DP84" s="364"/>
      <c r="DQ84" s="364"/>
      <c r="DR84" s="364"/>
      <c r="DS84" s="364"/>
      <c r="DT84" s="364"/>
      <c r="DU84" s="364"/>
      <c r="DV84" s="364"/>
      <c r="DW84" s="364"/>
      <c r="DX84" s="364"/>
      <c r="DY84" s="364"/>
      <c r="DZ84" s="364"/>
      <c r="EA84" s="364"/>
      <c r="EB84" s="364"/>
      <c r="EC84" s="364"/>
      <c r="ED84" s="364"/>
      <c r="EE84" s="364"/>
      <c r="EF84" s="364"/>
      <c r="EG84" s="364"/>
      <c r="EH84" s="364"/>
      <c r="EI84" s="364"/>
      <c r="EJ84" s="364"/>
      <c r="EK84" s="364"/>
      <c r="EL84" s="364"/>
      <c r="EM84" s="364"/>
      <c r="EN84" s="364"/>
      <c r="EO84" s="364"/>
      <c r="EP84" s="364"/>
      <c r="EQ84" s="364"/>
      <c r="ER84" s="364"/>
      <c r="ES84" s="364"/>
      <c r="ET84" s="364"/>
      <c r="EU84" s="364"/>
      <c r="EV84" s="364"/>
      <c r="EW84" s="364"/>
      <c r="EX84" s="364"/>
      <c r="EY84" s="364"/>
      <c r="EZ84" s="364"/>
      <c r="FA84" s="364"/>
      <c r="FB84" s="364"/>
      <c r="FC84" s="364"/>
      <c r="FD84" s="364"/>
      <c r="FE84" s="364"/>
      <c r="FF84" s="364"/>
      <c r="FG84" s="364"/>
      <c r="FH84" s="364"/>
      <c r="FI84" s="364"/>
      <c r="FJ84" s="364"/>
      <c r="FK84" s="364"/>
      <c r="FL84" s="364"/>
      <c r="FM84" s="364"/>
      <c r="FN84" s="364"/>
      <c r="FO84" s="364"/>
      <c r="FP84" s="364"/>
      <c r="FQ84" s="364"/>
      <c r="FR84" s="364"/>
      <c r="FS84" s="364"/>
      <c r="FT84" s="364"/>
      <c r="FU84" s="364"/>
      <c r="FV84" s="364"/>
      <c r="FW84" s="364"/>
      <c r="FX84" s="364"/>
      <c r="FY84" s="364"/>
      <c r="FZ84" s="364"/>
      <c r="GA84" s="364"/>
      <c r="GB84" s="364"/>
      <c r="GC84" s="364"/>
      <c r="GD84" s="364"/>
      <c r="GE84" s="364"/>
      <c r="GF84" s="364"/>
      <c r="GG84" s="364"/>
      <c r="GH84" s="364"/>
      <c r="GI84" s="364"/>
      <c r="GJ84" s="364"/>
      <c r="GK84" s="364"/>
      <c r="GL84" s="364"/>
      <c r="GM84" s="364"/>
      <c r="GN84" s="364"/>
      <c r="GO84" s="364"/>
      <c r="GP84" s="364"/>
      <c r="GQ84" s="364"/>
      <c r="GR84" s="364"/>
      <c r="GS84" s="364"/>
      <c r="GT84" s="364"/>
      <c r="GU84" s="364"/>
      <c r="GV84" s="364"/>
      <c r="GW84" s="364"/>
      <c r="GX84" s="364"/>
      <c r="GY84" s="364"/>
      <c r="GZ84" s="364"/>
      <c r="HA84" s="364"/>
      <c r="HB84" s="364"/>
      <c r="HC84" s="364"/>
      <c r="HD84" s="364"/>
      <c r="HE84" s="364"/>
      <c r="HF84" s="364"/>
      <c r="HG84" s="364"/>
      <c r="HH84" s="364"/>
      <c r="HI84" s="364"/>
      <c r="HJ84" s="364"/>
      <c r="HK84" s="364"/>
      <c r="HL84" s="364"/>
      <c r="HM84" s="364"/>
      <c r="HN84" s="364"/>
      <c r="HO84" s="364"/>
      <c r="HP84" s="364"/>
      <c r="HQ84" s="364"/>
      <c r="HR84" s="364"/>
      <c r="HS84" s="364"/>
      <c r="HT84" s="364"/>
      <c r="HU84" s="364"/>
      <c r="HV84" s="364"/>
      <c r="HW84" s="364"/>
      <c r="HX84" s="364"/>
      <c r="HY84" s="364"/>
      <c r="HZ84" s="364"/>
      <c r="IA84" s="364"/>
      <c r="IB84" s="364"/>
      <c r="IC84" s="364"/>
      <c r="ID84" s="364"/>
      <c r="IE84" s="364"/>
      <c r="IF84" s="364"/>
      <c r="IG84" s="364"/>
      <c r="IH84" s="364"/>
      <c r="II84" s="364"/>
      <c r="IJ84" s="364"/>
      <c r="IK84" s="364"/>
      <c r="IL84" s="364"/>
      <c r="IM84" s="364"/>
      <c r="IN84" s="364"/>
      <c r="IO84" s="364"/>
      <c r="IP84" s="364"/>
      <c r="IQ84" s="364"/>
      <c r="IR84" s="364"/>
      <c r="IS84" s="364"/>
      <c r="IT84" s="364"/>
      <c r="IU84" s="364"/>
      <c r="IV84" s="364"/>
    </row>
    <row r="85" spans="3:256" ht="18">
      <c r="C85" s="473"/>
      <c r="D85" s="464"/>
      <c r="E85" s="474"/>
      <c r="F85" s="474"/>
      <c r="G85" s="474"/>
      <c r="H85" s="474"/>
      <c r="I85" s="474"/>
      <c r="J85" s="474"/>
      <c r="K85" s="474"/>
      <c r="L85" s="474"/>
      <c r="M85" s="474"/>
      <c r="N85" s="474"/>
      <c r="O85" s="475"/>
      <c r="P85" s="286"/>
      <c r="R85" s="364"/>
      <c r="S85" s="364"/>
      <c r="T85" s="364"/>
      <c r="U85" s="364"/>
      <c r="V85" s="364"/>
      <c r="W85" s="364"/>
      <c r="X85" s="364"/>
      <c r="Y85" s="364"/>
      <c r="Z85" s="364"/>
      <c r="AA85" s="364"/>
      <c r="AB85" s="364"/>
      <c r="AC85" s="364"/>
      <c r="AD85" s="364"/>
      <c r="AE85" s="364"/>
      <c r="AF85" s="364"/>
      <c r="AG85" s="364"/>
      <c r="AH85" s="364"/>
      <c r="AI85" s="364"/>
      <c r="AJ85" s="364"/>
      <c r="AK85" s="364"/>
      <c r="AL85" s="364"/>
      <c r="AM85" s="364"/>
      <c r="AN85" s="364"/>
      <c r="AO85" s="364"/>
      <c r="AP85" s="364"/>
      <c r="AQ85" s="364"/>
      <c r="AR85" s="364"/>
      <c r="AS85" s="364"/>
      <c r="AT85" s="364"/>
      <c r="AU85" s="364"/>
      <c r="AV85" s="364"/>
      <c r="AW85" s="364"/>
      <c r="AX85" s="364"/>
      <c r="AY85" s="364"/>
      <c r="AZ85" s="364"/>
      <c r="BA85" s="364"/>
      <c r="BB85" s="364"/>
      <c r="BC85" s="364"/>
      <c r="BD85" s="364"/>
      <c r="BE85" s="364"/>
      <c r="BF85" s="364"/>
      <c r="BG85" s="364"/>
      <c r="BH85" s="364"/>
      <c r="BI85" s="364"/>
      <c r="BJ85" s="364"/>
      <c r="BK85" s="364"/>
      <c r="BL85" s="364"/>
      <c r="BM85" s="364"/>
      <c r="BN85" s="364"/>
      <c r="BO85" s="364"/>
      <c r="BP85" s="364"/>
      <c r="BQ85" s="364"/>
      <c r="BR85" s="364"/>
      <c r="BS85" s="364"/>
      <c r="BT85" s="364"/>
      <c r="BU85" s="364"/>
      <c r="BV85" s="364"/>
      <c r="BW85" s="364"/>
      <c r="BX85" s="364"/>
      <c r="BY85" s="364"/>
      <c r="BZ85" s="364"/>
      <c r="CA85" s="364"/>
      <c r="CB85" s="364"/>
      <c r="CC85" s="364"/>
      <c r="CD85" s="364"/>
      <c r="CE85" s="364"/>
      <c r="CF85" s="364"/>
      <c r="CG85" s="364"/>
      <c r="CH85" s="364"/>
      <c r="CI85" s="364"/>
      <c r="CJ85" s="364"/>
      <c r="CK85" s="364"/>
      <c r="CL85" s="364"/>
      <c r="CM85" s="364"/>
      <c r="CN85" s="364"/>
      <c r="CO85" s="364"/>
      <c r="CP85" s="364"/>
      <c r="CQ85" s="364"/>
      <c r="CR85" s="364"/>
      <c r="CS85" s="364"/>
      <c r="CT85" s="364"/>
      <c r="CU85" s="364"/>
      <c r="CV85" s="364"/>
      <c r="CW85" s="364"/>
      <c r="CX85" s="364"/>
      <c r="CY85" s="364"/>
      <c r="CZ85" s="364"/>
      <c r="DA85" s="364"/>
      <c r="DB85" s="364"/>
      <c r="DC85" s="364"/>
      <c r="DD85" s="364"/>
      <c r="DE85" s="364"/>
      <c r="DF85" s="364"/>
      <c r="DG85" s="364"/>
      <c r="DH85" s="364"/>
      <c r="DI85" s="364"/>
      <c r="DJ85" s="364"/>
      <c r="DK85" s="364"/>
      <c r="DL85" s="364"/>
      <c r="DM85" s="364"/>
      <c r="DN85" s="364"/>
      <c r="DO85" s="364"/>
      <c r="DP85" s="364"/>
      <c r="DQ85" s="364"/>
      <c r="DR85" s="364"/>
      <c r="DS85" s="364"/>
      <c r="DT85" s="364"/>
      <c r="DU85" s="364"/>
      <c r="DV85" s="364"/>
      <c r="DW85" s="364"/>
      <c r="DX85" s="364"/>
      <c r="DY85" s="364"/>
      <c r="DZ85" s="364"/>
      <c r="EA85" s="364"/>
      <c r="EB85" s="364"/>
      <c r="EC85" s="364"/>
      <c r="ED85" s="364"/>
      <c r="EE85" s="364"/>
      <c r="EF85" s="364"/>
      <c r="EG85" s="364"/>
      <c r="EH85" s="364"/>
      <c r="EI85" s="364"/>
      <c r="EJ85" s="364"/>
      <c r="EK85" s="364"/>
      <c r="EL85" s="364"/>
      <c r="EM85" s="364"/>
      <c r="EN85" s="364"/>
      <c r="EO85" s="364"/>
      <c r="EP85" s="364"/>
      <c r="EQ85" s="364"/>
      <c r="ER85" s="364"/>
      <c r="ES85" s="364"/>
      <c r="ET85" s="364"/>
      <c r="EU85" s="364"/>
      <c r="EV85" s="364"/>
      <c r="EW85" s="364"/>
      <c r="EX85" s="364"/>
      <c r="EY85" s="364"/>
      <c r="EZ85" s="364"/>
      <c r="FA85" s="364"/>
      <c r="FB85" s="364"/>
      <c r="FC85" s="364"/>
      <c r="FD85" s="364"/>
      <c r="FE85" s="364"/>
      <c r="FF85" s="364"/>
      <c r="FG85" s="364"/>
      <c r="FH85" s="364"/>
      <c r="FI85" s="364"/>
      <c r="FJ85" s="364"/>
      <c r="FK85" s="364"/>
      <c r="FL85" s="364"/>
      <c r="FM85" s="364"/>
      <c r="FN85" s="364"/>
      <c r="FO85" s="364"/>
      <c r="FP85" s="364"/>
      <c r="FQ85" s="364"/>
      <c r="FR85" s="364"/>
      <c r="FS85" s="364"/>
      <c r="FT85" s="364"/>
      <c r="FU85" s="364"/>
      <c r="FV85" s="364"/>
      <c r="FW85" s="364"/>
      <c r="FX85" s="364"/>
      <c r="FY85" s="364"/>
      <c r="FZ85" s="364"/>
      <c r="GA85" s="364"/>
      <c r="GB85" s="364"/>
      <c r="GC85" s="364"/>
      <c r="GD85" s="364"/>
      <c r="GE85" s="364"/>
      <c r="GF85" s="364"/>
      <c r="GG85" s="364"/>
      <c r="GH85" s="364"/>
      <c r="GI85" s="364"/>
      <c r="GJ85" s="364"/>
      <c r="GK85" s="364"/>
      <c r="GL85" s="364"/>
      <c r="GM85" s="364"/>
      <c r="GN85" s="364"/>
      <c r="GO85" s="364"/>
      <c r="GP85" s="364"/>
      <c r="GQ85" s="364"/>
      <c r="GR85" s="364"/>
      <c r="GS85" s="364"/>
      <c r="GT85" s="364"/>
      <c r="GU85" s="364"/>
      <c r="GV85" s="364"/>
      <c r="GW85" s="364"/>
      <c r="GX85" s="364"/>
      <c r="GY85" s="364"/>
      <c r="GZ85" s="364"/>
      <c r="HA85" s="364"/>
      <c r="HB85" s="364"/>
      <c r="HC85" s="364"/>
      <c r="HD85" s="364"/>
      <c r="HE85" s="364"/>
      <c r="HF85" s="364"/>
      <c r="HG85" s="364"/>
      <c r="HH85" s="364"/>
      <c r="HI85" s="364"/>
      <c r="HJ85" s="364"/>
      <c r="HK85" s="364"/>
      <c r="HL85" s="364"/>
      <c r="HM85" s="364"/>
      <c r="HN85" s="364"/>
      <c r="HO85" s="364"/>
      <c r="HP85" s="364"/>
      <c r="HQ85" s="364"/>
      <c r="HR85" s="364"/>
      <c r="HS85" s="364"/>
      <c r="HT85" s="364"/>
      <c r="HU85" s="364"/>
      <c r="HV85" s="364"/>
      <c r="HW85" s="364"/>
      <c r="HX85" s="364"/>
      <c r="HY85" s="364"/>
      <c r="HZ85" s="364"/>
      <c r="IA85" s="364"/>
      <c r="IB85" s="364"/>
      <c r="IC85" s="364"/>
      <c r="ID85" s="364"/>
      <c r="IE85" s="364"/>
      <c r="IF85" s="364"/>
      <c r="IG85" s="364"/>
      <c r="IH85" s="364"/>
      <c r="II85" s="364"/>
      <c r="IJ85" s="364"/>
      <c r="IK85" s="364"/>
      <c r="IL85" s="364"/>
      <c r="IM85" s="364"/>
      <c r="IN85" s="364"/>
      <c r="IO85" s="364"/>
      <c r="IP85" s="364"/>
      <c r="IQ85" s="364"/>
      <c r="IR85" s="364"/>
      <c r="IS85" s="364"/>
      <c r="IT85" s="364"/>
      <c r="IU85" s="364"/>
      <c r="IV85" s="364"/>
    </row>
    <row r="86" spans="3:256" ht="89.25" customHeight="1">
      <c r="C86" s="469"/>
      <c r="D86" s="511" t="s">
        <v>2044</v>
      </c>
      <c r="E86" s="512"/>
      <c r="F86" s="512"/>
      <c r="G86" s="512"/>
      <c r="H86" s="512"/>
      <c r="I86" s="512"/>
      <c r="J86" s="512"/>
      <c r="K86" s="512"/>
      <c r="L86" s="512"/>
      <c r="M86" s="512"/>
      <c r="N86" s="512"/>
      <c r="O86" s="512"/>
      <c r="P86" s="286"/>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4"/>
      <c r="AV86" s="364"/>
      <c r="AW86" s="364"/>
      <c r="AX86" s="364"/>
      <c r="AY86" s="364"/>
      <c r="AZ86" s="364"/>
      <c r="BA86" s="364"/>
      <c r="BB86" s="364"/>
      <c r="BC86" s="364"/>
      <c r="BD86" s="364"/>
      <c r="BE86" s="364"/>
      <c r="BF86" s="364"/>
      <c r="BG86" s="364"/>
      <c r="BH86" s="364"/>
      <c r="BI86" s="364"/>
      <c r="BJ86" s="364"/>
      <c r="BK86" s="364"/>
      <c r="BL86" s="364"/>
      <c r="BM86" s="364"/>
      <c r="BN86" s="364"/>
      <c r="BO86" s="364"/>
      <c r="BP86" s="364"/>
      <c r="BQ86" s="364"/>
      <c r="BR86" s="364"/>
      <c r="BS86" s="364"/>
      <c r="BT86" s="364"/>
      <c r="BU86" s="364"/>
      <c r="BV86" s="364"/>
      <c r="BW86" s="364"/>
      <c r="BX86" s="364"/>
      <c r="BY86" s="364"/>
      <c r="BZ86" s="364"/>
      <c r="CA86" s="364"/>
      <c r="CB86" s="364"/>
      <c r="CC86" s="364"/>
      <c r="CD86" s="364"/>
      <c r="CE86" s="364"/>
      <c r="CF86" s="364"/>
      <c r="CG86" s="364"/>
      <c r="CH86" s="364"/>
      <c r="CI86" s="364"/>
      <c r="CJ86" s="364"/>
      <c r="CK86" s="364"/>
      <c r="CL86" s="364"/>
      <c r="CM86" s="364"/>
      <c r="CN86" s="364"/>
      <c r="CO86" s="364"/>
      <c r="CP86" s="364"/>
      <c r="CQ86" s="364"/>
      <c r="CR86" s="364"/>
      <c r="CS86" s="364"/>
      <c r="CT86" s="364"/>
      <c r="CU86" s="364"/>
      <c r="CV86" s="364"/>
      <c r="CW86" s="364"/>
      <c r="CX86" s="364"/>
      <c r="CY86" s="364"/>
      <c r="CZ86" s="364"/>
      <c r="DA86" s="364"/>
      <c r="DB86" s="364"/>
      <c r="DC86" s="364"/>
      <c r="DD86" s="364"/>
      <c r="DE86" s="364"/>
      <c r="DF86" s="364"/>
      <c r="DG86" s="364"/>
      <c r="DH86" s="364"/>
      <c r="DI86" s="364"/>
      <c r="DJ86" s="364"/>
      <c r="DK86" s="364"/>
      <c r="DL86" s="364"/>
      <c r="DM86" s="364"/>
      <c r="DN86" s="364"/>
      <c r="DO86" s="364"/>
      <c r="DP86" s="364"/>
      <c r="DQ86" s="364"/>
      <c r="DR86" s="364"/>
      <c r="DS86" s="364"/>
      <c r="DT86" s="364"/>
      <c r="DU86" s="364"/>
      <c r="DV86" s="364"/>
      <c r="DW86" s="364"/>
      <c r="DX86" s="364"/>
      <c r="DY86" s="364"/>
      <c r="DZ86" s="364"/>
      <c r="EA86" s="364"/>
      <c r="EB86" s="364"/>
      <c r="EC86" s="364"/>
      <c r="ED86" s="364"/>
      <c r="EE86" s="364"/>
      <c r="EF86" s="364"/>
      <c r="EG86" s="364"/>
      <c r="EH86" s="364"/>
      <c r="EI86" s="364"/>
      <c r="EJ86" s="364"/>
      <c r="EK86" s="364"/>
      <c r="EL86" s="364"/>
      <c r="EM86" s="364"/>
      <c r="EN86" s="364"/>
      <c r="EO86" s="364"/>
      <c r="EP86" s="364"/>
      <c r="EQ86" s="364"/>
      <c r="ER86" s="364"/>
      <c r="ES86" s="364"/>
      <c r="ET86" s="364"/>
      <c r="EU86" s="364"/>
      <c r="EV86" s="364"/>
      <c r="EW86" s="364"/>
      <c r="EX86" s="364"/>
      <c r="EY86" s="364"/>
      <c r="EZ86" s="364"/>
      <c r="FA86" s="364"/>
      <c r="FB86" s="364"/>
      <c r="FC86" s="364"/>
      <c r="FD86" s="364"/>
      <c r="FE86" s="364"/>
      <c r="FF86" s="364"/>
      <c r="FG86" s="364"/>
      <c r="FH86" s="364"/>
      <c r="FI86" s="364"/>
      <c r="FJ86" s="364"/>
      <c r="FK86" s="364"/>
      <c r="FL86" s="364"/>
      <c r="FM86" s="364"/>
      <c r="FN86" s="364"/>
      <c r="FO86" s="364"/>
      <c r="FP86" s="364"/>
      <c r="FQ86" s="364"/>
      <c r="FR86" s="364"/>
      <c r="FS86" s="364"/>
      <c r="FT86" s="364"/>
      <c r="FU86" s="364"/>
      <c r="FV86" s="364"/>
      <c r="FW86" s="364"/>
      <c r="FX86" s="364"/>
      <c r="FY86" s="364"/>
      <c r="FZ86" s="364"/>
      <c r="GA86" s="364"/>
      <c r="GB86" s="364"/>
      <c r="GC86" s="364"/>
      <c r="GD86" s="364"/>
      <c r="GE86" s="364"/>
      <c r="GF86" s="364"/>
      <c r="GG86" s="364"/>
      <c r="GH86" s="364"/>
      <c r="GI86" s="364"/>
      <c r="GJ86" s="364"/>
      <c r="GK86" s="364"/>
      <c r="GL86" s="364"/>
      <c r="GM86" s="364"/>
      <c r="GN86" s="364"/>
      <c r="GO86" s="364"/>
      <c r="GP86" s="364"/>
      <c r="GQ86" s="364"/>
      <c r="GR86" s="364"/>
      <c r="GS86" s="364"/>
      <c r="GT86" s="364"/>
      <c r="GU86" s="364"/>
      <c r="GV86" s="364"/>
      <c r="GW86" s="364"/>
      <c r="GX86" s="364"/>
      <c r="GY86" s="364"/>
      <c r="GZ86" s="364"/>
      <c r="HA86" s="364"/>
      <c r="HB86" s="364"/>
      <c r="HC86" s="364"/>
      <c r="HD86" s="364"/>
      <c r="HE86" s="364"/>
      <c r="HF86" s="364"/>
      <c r="HG86" s="364"/>
      <c r="HH86" s="364"/>
      <c r="HI86" s="364"/>
      <c r="HJ86" s="364"/>
      <c r="HK86" s="364"/>
      <c r="HL86" s="364"/>
      <c r="HM86" s="364"/>
      <c r="HN86" s="364"/>
      <c r="HO86" s="364"/>
      <c r="HP86" s="364"/>
      <c r="HQ86" s="364"/>
      <c r="HR86" s="364"/>
      <c r="HS86" s="364"/>
      <c r="HT86" s="364"/>
      <c r="HU86" s="364"/>
      <c r="HV86" s="364"/>
      <c r="HW86" s="364"/>
      <c r="HX86" s="364"/>
      <c r="HY86" s="364"/>
      <c r="HZ86" s="364"/>
      <c r="IA86" s="364"/>
      <c r="IB86" s="364"/>
      <c r="IC86" s="364"/>
      <c r="ID86" s="364"/>
      <c r="IE86" s="364"/>
      <c r="IF86" s="364"/>
      <c r="IG86" s="364"/>
      <c r="IH86" s="364"/>
      <c r="II86" s="364"/>
      <c r="IJ86" s="364"/>
      <c r="IK86" s="364"/>
      <c r="IL86" s="364"/>
      <c r="IM86" s="364"/>
      <c r="IN86" s="364"/>
      <c r="IO86" s="364"/>
      <c r="IP86" s="364"/>
      <c r="IQ86" s="364"/>
      <c r="IR86" s="364"/>
      <c r="IS86" s="364"/>
      <c r="IT86" s="364"/>
      <c r="IU86" s="364"/>
      <c r="IV86" s="364"/>
    </row>
    <row r="87" spans="3:256" ht="18">
      <c r="C87" s="469"/>
      <c r="D87" s="449"/>
      <c r="E87" s="476"/>
      <c r="F87" s="476"/>
      <c r="G87" s="476"/>
      <c r="H87" s="476"/>
      <c r="I87" s="476"/>
      <c r="J87" s="476"/>
      <c r="K87" s="476"/>
      <c r="L87" s="476"/>
      <c r="M87" s="476"/>
      <c r="N87" s="476"/>
      <c r="O87" s="476"/>
      <c r="P87" s="286"/>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c r="BJ87" s="364"/>
      <c r="BK87" s="364"/>
      <c r="BL87" s="364"/>
      <c r="BM87" s="364"/>
      <c r="BN87" s="364"/>
      <c r="BO87" s="364"/>
      <c r="BP87" s="364"/>
      <c r="BQ87" s="364"/>
      <c r="BR87" s="364"/>
      <c r="BS87" s="364"/>
      <c r="BT87" s="364"/>
      <c r="BU87" s="364"/>
      <c r="BV87" s="364"/>
      <c r="BW87" s="364"/>
      <c r="BX87" s="364"/>
      <c r="BY87" s="364"/>
      <c r="BZ87" s="364"/>
      <c r="CA87" s="364"/>
      <c r="CB87" s="364"/>
      <c r="CC87" s="364"/>
      <c r="CD87" s="364"/>
      <c r="CE87" s="364"/>
      <c r="CF87" s="364"/>
      <c r="CG87" s="364"/>
      <c r="CH87" s="364"/>
      <c r="CI87" s="364"/>
      <c r="CJ87" s="364"/>
      <c r="CK87" s="364"/>
      <c r="CL87" s="364"/>
      <c r="CM87" s="364"/>
      <c r="CN87" s="364"/>
      <c r="CO87" s="364"/>
      <c r="CP87" s="364"/>
      <c r="CQ87" s="364"/>
      <c r="CR87" s="364"/>
      <c r="CS87" s="364"/>
      <c r="CT87" s="364"/>
      <c r="CU87" s="364"/>
      <c r="CV87" s="364"/>
      <c r="CW87" s="364"/>
      <c r="CX87" s="364"/>
      <c r="CY87" s="364"/>
      <c r="CZ87" s="364"/>
      <c r="DA87" s="364"/>
      <c r="DB87" s="364"/>
      <c r="DC87" s="364"/>
      <c r="DD87" s="364"/>
      <c r="DE87" s="364"/>
      <c r="DF87" s="364"/>
      <c r="DG87" s="364"/>
      <c r="DH87" s="364"/>
      <c r="DI87" s="364"/>
      <c r="DJ87" s="364"/>
      <c r="DK87" s="364"/>
      <c r="DL87" s="364"/>
      <c r="DM87" s="364"/>
      <c r="DN87" s="364"/>
      <c r="DO87" s="364"/>
      <c r="DP87" s="364"/>
      <c r="DQ87" s="364"/>
      <c r="DR87" s="364"/>
      <c r="DS87" s="364"/>
      <c r="DT87" s="364"/>
      <c r="DU87" s="364"/>
      <c r="DV87" s="364"/>
      <c r="DW87" s="364"/>
      <c r="DX87" s="364"/>
      <c r="DY87" s="364"/>
      <c r="DZ87" s="364"/>
      <c r="EA87" s="364"/>
      <c r="EB87" s="364"/>
      <c r="EC87" s="364"/>
      <c r="ED87" s="364"/>
      <c r="EE87" s="364"/>
      <c r="EF87" s="364"/>
      <c r="EG87" s="364"/>
      <c r="EH87" s="364"/>
      <c r="EI87" s="364"/>
      <c r="EJ87" s="364"/>
      <c r="EK87" s="364"/>
      <c r="EL87" s="364"/>
      <c r="EM87" s="364"/>
      <c r="EN87" s="364"/>
      <c r="EO87" s="364"/>
      <c r="EP87" s="364"/>
      <c r="EQ87" s="364"/>
      <c r="ER87" s="364"/>
      <c r="ES87" s="364"/>
      <c r="ET87" s="364"/>
      <c r="EU87" s="364"/>
      <c r="EV87" s="364"/>
      <c r="EW87" s="364"/>
      <c r="EX87" s="364"/>
      <c r="EY87" s="364"/>
      <c r="EZ87" s="364"/>
      <c r="FA87" s="364"/>
      <c r="FB87" s="364"/>
      <c r="FC87" s="364"/>
      <c r="FD87" s="364"/>
      <c r="FE87" s="364"/>
      <c r="FF87" s="364"/>
      <c r="FG87" s="364"/>
      <c r="FH87" s="364"/>
      <c r="FI87" s="364"/>
      <c r="FJ87" s="364"/>
      <c r="FK87" s="364"/>
      <c r="FL87" s="364"/>
      <c r="FM87" s="364"/>
      <c r="FN87" s="364"/>
      <c r="FO87" s="364"/>
      <c r="FP87" s="364"/>
      <c r="FQ87" s="364"/>
      <c r="FR87" s="364"/>
      <c r="FS87" s="364"/>
      <c r="FT87" s="364"/>
      <c r="FU87" s="364"/>
      <c r="FV87" s="364"/>
      <c r="FW87" s="364"/>
      <c r="FX87" s="364"/>
      <c r="FY87" s="364"/>
      <c r="FZ87" s="364"/>
      <c r="GA87" s="364"/>
      <c r="GB87" s="364"/>
      <c r="GC87" s="364"/>
      <c r="GD87" s="364"/>
      <c r="GE87" s="364"/>
      <c r="GF87" s="364"/>
      <c r="GG87" s="364"/>
      <c r="GH87" s="364"/>
      <c r="GI87" s="364"/>
      <c r="GJ87" s="364"/>
      <c r="GK87" s="364"/>
      <c r="GL87" s="364"/>
      <c r="GM87" s="364"/>
      <c r="GN87" s="364"/>
      <c r="GO87" s="364"/>
      <c r="GP87" s="364"/>
      <c r="GQ87" s="364"/>
      <c r="GR87" s="364"/>
      <c r="GS87" s="364"/>
      <c r="GT87" s="364"/>
      <c r="GU87" s="364"/>
      <c r="GV87" s="364"/>
      <c r="GW87" s="364"/>
      <c r="GX87" s="364"/>
      <c r="GY87" s="364"/>
      <c r="GZ87" s="364"/>
      <c r="HA87" s="364"/>
      <c r="HB87" s="364"/>
      <c r="HC87" s="364"/>
      <c r="HD87" s="364"/>
      <c r="HE87" s="364"/>
      <c r="HF87" s="364"/>
      <c r="HG87" s="364"/>
      <c r="HH87" s="364"/>
      <c r="HI87" s="364"/>
      <c r="HJ87" s="364"/>
      <c r="HK87" s="364"/>
      <c r="HL87" s="364"/>
      <c r="HM87" s="364"/>
      <c r="HN87" s="364"/>
      <c r="HO87" s="364"/>
      <c r="HP87" s="364"/>
      <c r="HQ87" s="364"/>
      <c r="HR87" s="364"/>
      <c r="HS87" s="364"/>
      <c r="HT87" s="364"/>
      <c r="HU87" s="364"/>
      <c r="HV87" s="364"/>
      <c r="HW87" s="364"/>
      <c r="HX87" s="364"/>
      <c r="HY87" s="364"/>
      <c r="HZ87" s="364"/>
      <c r="IA87" s="364"/>
      <c r="IB87" s="364"/>
      <c r="IC87" s="364"/>
      <c r="ID87" s="364"/>
      <c r="IE87" s="364"/>
      <c r="IF87" s="364"/>
      <c r="IG87" s="364"/>
      <c r="IH87" s="364"/>
      <c r="II87" s="364"/>
      <c r="IJ87" s="364"/>
      <c r="IK87" s="364"/>
      <c r="IL87" s="364"/>
      <c r="IM87" s="364"/>
      <c r="IN87" s="364"/>
      <c r="IO87" s="364"/>
      <c r="IP87" s="364"/>
      <c r="IQ87" s="364"/>
      <c r="IR87" s="364"/>
      <c r="IS87" s="364"/>
      <c r="IT87" s="364"/>
      <c r="IU87" s="364"/>
      <c r="IV87" s="364"/>
    </row>
    <row r="88" spans="3:256" ht="56.25" customHeight="1">
      <c r="C88" s="477" t="s">
        <v>513</v>
      </c>
      <c r="D88" s="513" t="s">
        <v>2045</v>
      </c>
      <c r="E88" s="513"/>
      <c r="F88" s="513"/>
      <c r="G88" s="513"/>
      <c r="H88" s="513"/>
      <c r="I88" s="513"/>
      <c r="J88" s="513"/>
      <c r="K88" s="513"/>
      <c r="L88" s="513"/>
      <c r="M88" s="513"/>
      <c r="N88" s="513"/>
      <c r="O88" s="513"/>
      <c r="P88" s="286"/>
      <c r="R88" s="364"/>
      <c r="S88" s="364"/>
      <c r="T88" s="364"/>
      <c r="U88" s="364"/>
      <c r="V88" s="364"/>
      <c r="W88" s="364"/>
      <c r="X88" s="364"/>
      <c r="Y88" s="364"/>
      <c r="Z88" s="364"/>
      <c r="AA88" s="364"/>
      <c r="AB88" s="364"/>
      <c r="AC88" s="364"/>
      <c r="AD88" s="364"/>
      <c r="AE88" s="364"/>
      <c r="AF88" s="364"/>
      <c r="AG88" s="364"/>
      <c r="AH88" s="364"/>
      <c r="AI88" s="364"/>
      <c r="AJ88" s="364"/>
      <c r="AK88" s="364"/>
      <c r="AL88" s="364"/>
      <c r="AM88" s="364"/>
      <c r="AN88" s="364"/>
      <c r="AO88" s="364"/>
      <c r="AP88" s="364"/>
      <c r="AQ88" s="364"/>
      <c r="AR88" s="364"/>
      <c r="AS88" s="364"/>
      <c r="AT88" s="364"/>
      <c r="AU88" s="364"/>
      <c r="AV88" s="364"/>
      <c r="AW88" s="364"/>
      <c r="AX88" s="364"/>
      <c r="AY88" s="364"/>
      <c r="AZ88" s="364"/>
      <c r="BA88" s="364"/>
      <c r="BB88" s="364"/>
      <c r="BC88" s="364"/>
      <c r="BD88" s="364"/>
      <c r="BE88" s="364"/>
      <c r="BF88" s="364"/>
      <c r="BG88" s="364"/>
      <c r="BH88" s="364"/>
      <c r="BI88" s="364"/>
      <c r="BJ88" s="364"/>
      <c r="BK88" s="364"/>
      <c r="BL88" s="364"/>
      <c r="BM88" s="364"/>
      <c r="BN88" s="364"/>
      <c r="BO88" s="364"/>
      <c r="BP88" s="364"/>
      <c r="BQ88" s="364"/>
      <c r="BR88" s="364"/>
      <c r="BS88" s="364"/>
      <c r="BT88" s="364"/>
      <c r="BU88" s="364"/>
      <c r="BV88" s="364"/>
      <c r="BW88" s="364"/>
      <c r="BX88" s="364"/>
      <c r="BY88" s="364"/>
      <c r="BZ88" s="364"/>
      <c r="CA88" s="364"/>
      <c r="CB88" s="364"/>
      <c r="CC88" s="364"/>
      <c r="CD88" s="364"/>
      <c r="CE88" s="364"/>
      <c r="CF88" s="364"/>
      <c r="CG88" s="364"/>
      <c r="CH88" s="364"/>
      <c r="CI88" s="364"/>
      <c r="CJ88" s="364"/>
      <c r="CK88" s="364"/>
      <c r="CL88" s="364"/>
      <c r="CM88" s="364"/>
      <c r="CN88" s="364"/>
      <c r="CO88" s="364"/>
      <c r="CP88" s="364"/>
      <c r="CQ88" s="364"/>
      <c r="CR88" s="364"/>
      <c r="CS88" s="364"/>
      <c r="CT88" s="364"/>
      <c r="CU88" s="364"/>
      <c r="CV88" s="364"/>
      <c r="CW88" s="364"/>
      <c r="CX88" s="364"/>
      <c r="CY88" s="364"/>
      <c r="CZ88" s="364"/>
      <c r="DA88" s="364"/>
      <c r="DB88" s="364"/>
      <c r="DC88" s="364"/>
      <c r="DD88" s="364"/>
      <c r="DE88" s="364"/>
      <c r="DF88" s="364"/>
      <c r="DG88" s="364"/>
      <c r="DH88" s="364"/>
      <c r="DI88" s="364"/>
      <c r="DJ88" s="364"/>
      <c r="DK88" s="364"/>
      <c r="DL88" s="364"/>
      <c r="DM88" s="364"/>
      <c r="DN88" s="364"/>
      <c r="DO88" s="364"/>
      <c r="DP88" s="364"/>
      <c r="DQ88" s="364"/>
      <c r="DR88" s="364"/>
      <c r="DS88" s="364"/>
      <c r="DT88" s="364"/>
      <c r="DU88" s="364"/>
      <c r="DV88" s="364"/>
      <c r="DW88" s="364"/>
      <c r="DX88" s="364"/>
      <c r="DY88" s="364"/>
      <c r="DZ88" s="364"/>
      <c r="EA88" s="364"/>
      <c r="EB88" s="364"/>
      <c r="EC88" s="364"/>
      <c r="ED88" s="364"/>
      <c r="EE88" s="364"/>
      <c r="EF88" s="364"/>
      <c r="EG88" s="364"/>
      <c r="EH88" s="364"/>
      <c r="EI88" s="364"/>
      <c r="EJ88" s="364"/>
      <c r="EK88" s="364"/>
      <c r="EL88" s="364"/>
      <c r="EM88" s="364"/>
      <c r="EN88" s="364"/>
      <c r="EO88" s="364"/>
      <c r="EP88" s="364"/>
      <c r="EQ88" s="364"/>
      <c r="ER88" s="364"/>
      <c r="ES88" s="364"/>
      <c r="ET88" s="364"/>
      <c r="EU88" s="364"/>
      <c r="EV88" s="364"/>
      <c r="EW88" s="364"/>
      <c r="EX88" s="364"/>
      <c r="EY88" s="364"/>
      <c r="EZ88" s="364"/>
      <c r="FA88" s="364"/>
      <c r="FB88" s="364"/>
      <c r="FC88" s="364"/>
      <c r="FD88" s="364"/>
      <c r="FE88" s="364"/>
      <c r="FF88" s="364"/>
      <c r="FG88" s="364"/>
      <c r="FH88" s="364"/>
      <c r="FI88" s="364"/>
      <c r="FJ88" s="364"/>
      <c r="FK88" s="364"/>
      <c r="FL88" s="364"/>
      <c r="FM88" s="364"/>
      <c r="FN88" s="364"/>
      <c r="FO88" s="364"/>
      <c r="FP88" s="364"/>
      <c r="FQ88" s="364"/>
      <c r="FR88" s="364"/>
      <c r="FS88" s="364"/>
      <c r="FT88" s="364"/>
      <c r="FU88" s="364"/>
      <c r="FV88" s="364"/>
      <c r="FW88" s="364"/>
      <c r="FX88" s="364"/>
      <c r="FY88" s="364"/>
      <c r="FZ88" s="364"/>
      <c r="GA88" s="364"/>
      <c r="GB88" s="364"/>
      <c r="GC88" s="364"/>
      <c r="GD88" s="364"/>
      <c r="GE88" s="364"/>
      <c r="GF88" s="364"/>
      <c r="GG88" s="364"/>
      <c r="GH88" s="364"/>
      <c r="GI88" s="364"/>
      <c r="GJ88" s="364"/>
      <c r="GK88" s="364"/>
      <c r="GL88" s="364"/>
      <c r="GM88" s="364"/>
      <c r="GN88" s="364"/>
      <c r="GO88" s="364"/>
      <c r="GP88" s="364"/>
      <c r="GQ88" s="364"/>
      <c r="GR88" s="364"/>
      <c r="GS88" s="364"/>
      <c r="GT88" s="364"/>
      <c r="GU88" s="364"/>
      <c r="GV88" s="364"/>
      <c r="GW88" s="364"/>
      <c r="GX88" s="364"/>
      <c r="GY88" s="364"/>
      <c r="GZ88" s="364"/>
      <c r="HA88" s="364"/>
      <c r="HB88" s="364"/>
      <c r="HC88" s="364"/>
      <c r="HD88" s="364"/>
      <c r="HE88" s="364"/>
      <c r="HF88" s="364"/>
      <c r="HG88" s="364"/>
      <c r="HH88" s="364"/>
      <c r="HI88" s="364"/>
      <c r="HJ88" s="364"/>
      <c r="HK88" s="364"/>
      <c r="HL88" s="364"/>
      <c r="HM88" s="364"/>
      <c r="HN88" s="364"/>
      <c r="HO88" s="364"/>
      <c r="HP88" s="364"/>
      <c r="HQ88" s="364"/>
      <c r="HR88" s="364"/>
      <c r="HS88" s="364"/>
      <c r="HT88" s="364"/>
      <c r="HU88" s="364"/>
      <c r="HV88" s="364"/>
      <c r="HW88" s="364"/>
      <c r="HX88" s="364"/>
      <c r="HY88" s="364"/>
      <c r="HZ88" s="364"/>
      <c r="IA88" s="364"/>
      <c r="IB88" s="364"/>
      <c r="IC88" s="364"/>
      <c r="ID88" s="364"/>
      <c r="IE88" s="364"/>
      <c r="IF88" s="364"/>
      <c r="IG88" s="364"/>
      <c r="IH88" s="364"/>
      <c r="II88" s="364"/>
      <c r="IJ88" s="364"/>
      <c r="IK88" s="364"/>
      <c r="IL88" s="364"/>
      <c r="IM88" s="364"/>
      <c r="IN88" s="364"/>
      <c r="IO88" s="364"/>
      <c r="IP88" s="364"/>
      <c r="IQ88" s="364"/>
      <c r="IR88" s="364"/>
      <c r="IS88" s="364"/>
      <c r="IT88" s="364"/>
      <c r="IU88" s="364"/>
      <c r="IV88" s="364"/>
    </row>
    <row r="89" spans="3:256" ht="18">
      <c r="C89" s="473"/>
      <c r="D89" s="445"/>
      <c r="E89" s="445"/>
      <c r="F89" s="445"/>
      <c r="G89" s="445"/>
      <c r="H89" s="445"/>
      <c r="I89" s="445"/>
      <c r="J89" s="445"/>
      <c r="K89" s="445"/>
      <c r="L89" s="445"/>
      <c r="M89" s="445"/>
      <c r="N89" s="445"/>
      <c r="O89" s="475"/>
      <c r="P89" s="286"/>
      <c r="R89" s="364"/>
      <c r="S89" s="364"/>
      <c r="T89" s="364"/>
      <c r="U89" s="364"/>
      <c r="V89" s="364"/>
      <c r="W89" s="364"/>
      <c r="X89" s="364"/>
      <c r="Y89" s="364"/>
      <c r="Z89" s="364"/>
      <c r="AA89" s="364"/>
      <c r="AB89" s="364"/>
      <c r="AC89" s="364"/>
      <c r="AD89" s="364"/>
      <c r="AE89" s="364"/>
      <c r="AF89" s="364"/>
      <c r="AG89" s="364"/>
      <c r="AH89" s="364"/>
      <c r="AI89" s="364"/>
      <c r="AJ89" s="364"/>
      <c r="AK89" s="364"/>
      <c r="AL89" s="364"/>
      <c r="AM89" s="364"/>
      <c r="AN89" s="364"/>
      <c r="AO89" s="364"/>
      <c r="AP89" s="364"/>
      <c r="AQ89" s="364"/>
      <c r="AR89" s="364"/>
      <c r="AS89" s="364"/>
      <c r="AT89" s="364"/>
      <c r="AU89" s="364"/>
      <c r="AV89" s="364"/>
      <c r="AW89" s="364"/>
      <c r="AX89" s="364"/>
      <c r="AY89" s="364"/>
      <c r="AZ89" s="364"/>
      <c r="BA89" s="364"/>
      <c r="BB89" s="364"/>
      <c r="BC89" s="364"/>
      <c r="BD89" s="364"/>
      <c r="BE89" s="364"/>
      <c r="BF89" s="364"/>
      <c r="BG89" s="364"/>
      <c r="BH89" s="364"/>
      <c r="BI89" s="364"/>
      <c r="BJ89" s="364"/>
      <c r="BK89" s="364"/>
      <c r="BL89" s="364"/>
      <c r="BM89" s="364"/>
      <c r="BN89" s="364"/>
      <c r="BO89" s="364"/>
      <c r="BP89" s="364"/>
      <c r="BQ89" s="364"/>
      <c r="BR89" s="364"/>
      <c r="BS89" s="364"/>
      <c r="BT89" s="364"/>
      <c r="BU89" s="364"/>
      <c r="BV89" s="364"/>
      <c r="BW89" s="364"/>
      <c r="BX89" s="364"/>
      <c r="BY89" s="364"/>
      <c r="BZ89" s="364"/>
      <c r="CA89" s="364"/>
      <c r="CB89" s="364"/>
      <c r="CC89" s="364"/>
      <c r="CD89" s="364"/>
      <c r="CE89" s="364"/>
      <c r="CF89" s="364"/>
      <c r="CG89" s="364"/>
      <c r="CH89" s="364"/>
      <c r="CI89" s="364"/>
      <c r="CJ89" s="364"/>
      <c r="CK89" s="364"/>
      <c r="CL89" s="364"/>
      <c r="CM89" s="364"/>
      <c r="CN89" s="364"/>
      <c r="CO89" s="364"/>
      <c r="CP89" s="364"/>
      <c r="CQ89" s="364"/>
      <c r="CR89" s="364"/>
      <c r="CS89" s="364"/>
      <c r="CT89" s="364"/>
      <c r="CU89" s="364"/>
      <c r="CV89" s="364"/>
      <c r="CW89" s="364"/>
      <c r="CX89" s="364"/>
      <c r="CY89" s="364"/>
      <c r="CZ89" s="364"/>
      <c r="DA89" s="364"/>
      <c r="DB89" s="364"/>
      <c r="DC89" s="364"/>
      <c r="DD89" s="364"/>
      <c r="DE89" s="364"/>
      <c r="DF89" s="364"/>
      <c r="DG89" s="364"/>
      <c r="DH89" s="364"/>
      <c r="DI89" s="364"/>
      <c r="DJ89" s="364"/>
      <c r="DK89" s="364"/>
      <c r="DL89" s="364"/>
      <c r="DM89" s="364"/>
      <c r="DN89" s="364"/>
      <c r="DO89" s="364"/>
      <c r="DP89" s="364"/>
      <c r="DQ89" s="364"/>
      <c r="DR89" s="364"/>
      <c r="DS89" s="364"/>
      <c r="DT89" s="364"/>
      <c r="DU89" s="364"/>
      <c r="DV89" s="364"/>
      <c r="DW89" s="364"/>
      <c r="DX89" s="364"/>
      <c r="DY89" s="364"/>
      <c r="DZ89" s="364"/>
      <c r="EA89" s="364"/>
      <c r="EB89" s="364"/>
      <c r="EC89" s="364"/>
      <c r="ED89" s="364"/>
      <c r="EE89" s="364"/>
      <c r="EF89" s="364"/>
      <c r="EG89" s="364"/>
      <c r="EH89" s="364"/>
      <c r="EI89" s="364"/>
      <c r="EJ89" s="364"/>
      <c r="EK89" s="364"/>
      <c r="EL89" s="364"/>
      <c r="EM89" s="364"/>
      <c r="EN89" s="364"/>
      <c r="EO89" s="364"/>
      <c r="EP89" s="364"/>
      <c r="EQ89" s="364"/>
      <c r="ER89" s="364"/>
      <c r="ES89" s="364"/>
      <c r="ET89" s="364"/>
      <c r="EU89" s="364"/>
      <c r="EV89" s="364"/>
      <c r="EW89" s="364"/>
      <c r="EX89" s="364"/>
      <c r="EY89" s="364"/>
      <c r="EZ89" s="364"/>
      <c r="FA89" s="364"/>
      <c r="FB89" s="364"/>
      <c r="FC89" s="364"/>
      <c r="FD89" s="364"/>
      <c r="FE89" s="364"/>
      <c r="FF89" s="364"/>
      <c r="FG89" s="364"/>
      <c r="FH89" s="364"/>
      <c r="FI89" s="364"/>
      <c r="FJ89" s="364"/>
      <c r="FK89" s="364"/>
      <c r="FL89" s="364"/>
      <c r="FM89" s="364"/>
      <c r="FN89" s="364"/>
      <c r="FO89" s="364"/>
      <c r="FP89" s="364"/>
      <c r="FQ89" s="364"/>
      <c r="FR89" s="364"/>
      <c r="FS89" s="364"/>
      <c r="FT89" s="364"/>
      <c r="FU89" s="364"/>
      <c r="FV89" s="364"/>
      <c r="FW89" s="364"/>
      <c r="FX89" s="364"/>
      <c r="FY89" s="364"/>
      <c r="FZ89" s="364"/>
      <c r="GA89" s="364"/>
      <c r="GB89" s="364"/>
      <c r="GC89" s="364"/>
      <c r="GD89" s="364"/>
      <c r="GE89" s="364"/>
      <c r="GF89" s="364"/>
      <c r="GG89" s="364"/>
      <c r="GH89" s="364"/>
      <c r="GI89" s="364"/>
      <c r="GJ89" s="364"/>
      <c r="GK89" s="364"/>
      <c r="GL89" s="364"/>
      <c r="GM89" s="364"/>
      <c r="GN89" s="364"/>
      <c r="GO89" s="364"/>
      <c r="GP89" s="364"/>
      <c r="GQ89" s="364"/>
      <c r="GR89" s="364"/>
      <c r="GS89" s="364"/>
      <c r="GT89" s="364"/>
      <c r="GU89" s="364"/>
      <c r="GV89" s="364"/>
      <c r="GW89" s="364"/>
      <c r="GX89" s="364"/>
      <c r="GY89" s="364"/>
      <c r="GZ89" s="364"/>
      <c r="HA89" s="364"/>
      <c r="HB89" s="364"/>
      <c r="HC89" s="364"/>
      <c r="HD89" s="364"/>
      <c r="HE89" s="364"/>
      <c r="HF89" s="364"/>
      <c r="HG89" s="364"/>
      <c r="HH89" s="364"/>
      <c r="HI89" s="364"/>
      <c r="HJ89" s="364"/>
      <c r="HK89" s="364"/>
      <c r="HL89" s="364"/>
      <c r="HM89" s="364"/>
      <c r="HN89" s="364"/>
      <c r="HO89" s="364"/>
      <c r="HP89" s="364"/>
      <c r="HQ89" s="364"/>
      <c r="HR89" s="364"/>
      <c r="HS89" s="364"/>
      <c r="HT89" s="364"/>
      <c r="HU89" s="364"/>
      <c r="HV89" s="364"/>
      <c r="HW89" s="364"/>
      <c r="HX89" s="364"/>
      <c r="HY89" s="364"/>
      <c r="HZ89" s="364"/>
      <c r="IA89" s="364"/>
      <c r="IB89" s="364"/>
      <c r="IC89" s="364"/>
      <c r="ID89" s="364"/>
      <c r="IE89" s="364"/>
      <c r="IF89" s="364"/>
      <c r="IG89" s="364"/>
      <c r="IH89" s="364"/>
      <c r="II89" s="364"/>
      <c r="IJ89" s="364"/>
      <c r="IK89" s="364"/>
      <c r="IL89" s="364"/>
      <c r="IM89" s="364"/>
      <c r="IN89" s="364"/>
      <c r="IO89" s="364"/>
      <c r="IP89" s="364"/>
      <c r="IQ89" s="364"/>
      <c r="IR89" s="364"/>
      <c r="IS89" s="364"/>
      <c r="IT89" s="364"/>
      <c r="IU89" s="364"/>
      <c r="IV89" s="364"/>
    </row>
    <row r="90" spans="1:256" ht="27" customHeight="1">
      <c r="A90" s="449"/>
      <c r="B90" s="455"/>
      <c r="C90" s="456" t="s">
        <v>755</v>
      </c>
      <c r="D90" s="457"/>
      <c r="E90" s="514" t="s">
        <v>514</v>
      </c>
      <c r="F90" s="514"/>
      <c r="G90" s="514"/>
      <c r="H90" s="514"/>
      <c r="I90" s="514"/>
      <c r="J90" s="514"/>
      <c r="K90" s="514"/>
      <c r="L90" s="514"/>
      <c r="M90" s="514"/>
      <c r="N90" s="514"/>
      <c r="O90" s="514"/>
      <c r="P90" s="461"/>
      <c r="R90" s="364"/>
      <c r="S90" s="364"/>
      <c r="T90" s="364"/>
      <c r="U90" s="364"/>
      <c r="V90" s="364"/>
      <c r="W90" s="364"/>
      <c r="X90" s="364"/>
      <c r="Y90" s="364"/>
      <c r="Z90" s="364"/>
      <c r="AA90" s="364"/>
      <c r="AB90" s="364"/>
      <c r="AC90" s="364"/>
      <c r="AD90" s="364"/>
      <c r="AE90" s="364"/>
      <c r="AF90" s="364"/>
      <c r="AG90" s="364"/>
      <c r="AH90" s="364"/>
      <c r="AI90" s="364"/>
      <c r="AJ90" s="364"/>
      <c r="AK90" s="364"/>
      <c r="AL90" s="364"/>
      <c r="AM90" s="364"/>
      <c r="AN90" s="364"/>
      <c r="AO90" s="364"/>
      <c r="AP90" s="364"/>
      <c r="AQ90" s="364"/>
      <c r="AR90" s="364"/>
      <c r="AS90" s="364"/>
      <c r="AT90" s="364"/>
      <c r="AU90" s="364"/>
      <c r="AV90" s="364"/>
      <c r="AW90" s="364"/>
      <c r="AX90" s="364"/>
      <c r="AY90" s="364"/>
      <c r="AZ90" s="364"/>
      <c r="BA90" s="364"/>
      <c r="BB90" s="364"/>
      <c r="BC90" s="364"/>
      <c r="BD90" s="364"/>
      <c r="BE90" s="364"/>
      <c r="BF90" s="364"/>
      <c r="BG90" s="364"/>
      <c r="BH90" s="364"/>
      <c r="BI90" s="364"/>
      <c r="BJ90" s="364"/>
      <c r="BK90" s="364"/>
      <c r="BL90" s="364"/>
      <c r="BM90" s="364"/>
      <c r="BN90" s="364"/>
      <c r="BO90" s="364"/>
      <c r="BP90" s="364"/>
      <c r="BQ90" s="364"/>
      <c r="BR90" s="364"/>
      <c r="BS90" s="364"/>
      <c r="BT90" s="364"/>
      <c r="BU90" s="364"/>
      <c r="BV90" s="364"/>
      <c r="BW90" s="364"/>
      <c r="BX90" s="364"/>
      <c r="BY90" s="364"/>
      <c r="BZ90" s="364"/>
      <c r="CA90" s="364"/>
      <c r="CB90" s="364"/>
      <c r="CC90" s="364"/>
      <c r="CD90" s="364"/>
      <c r="CE90" s="364"/>
      <c r="CF90" s="364"/>
      <c r="CG90" s="364"/>
      <c r="CH90" s="364"/>
      <c r="CI90" s="364"/>
      <c r="CJ90" s="364"/>
      <c r="CK90" s="364"/>
      <c r="CL90" s="364"/>
      <c r="CM90" s="364"/>
      <c r="CN90" s="364"/>
      <c r="CO90" s="364"/>
      <c r="CP90" s="364"/>
      <c r="CQ90" s="364"/>
      <c r="CR90" s="364"/>
      <c r="CS90" s="364"/>
      <c r="CT90" s="364"/>
      <c r="CU90" s="364"/>
      <c r="CV90" s="364"/>
      <c r="CW90" s="364"/>
      <c r="CX90" s="364"/>
      <c r="CY90" s="364"/>
      <c r="CZ90" s="364"/>
      <c r="DA90" s="364"/>
      <c r="DB90" s="364"/>
      <c r="DC90" s="364"/>
      <c r="DD90" s="364"/>
      <c r="DE90" s="364"/>
      <c r="DF90" s="364"/>
      <c r="DG90" s="364"/>
      <c r="DH90" s="364"/>
      <c r="DI90" s="364"/>
      <c r="DJ90" s="364"/>
      <c r="DK90" s="364"/>
      <c r="DL90" s="364"/>
      <c r="DM90" s="364"/>
      <c r="DN90" s="364"/>
      <c r="DO90" s="364"/>
      <c r="DP90" s="364"/>
      <c r="DQ90" s="364"/>
      <c r="DR90" s="364"/>
      <c r="DS90" s="364"/>
      <c r="DT90" s="364"/>
      <c r="DU90" s="364"/>
      <c r="DV90" s="364"/>
      <c r="DW90" s="364"/>
      <c r="DX90" s="364"/>
      <c r="DY90" s="364"/>
      <c r="DZ90" s="364"/>
      <c r="EA90" s="364"/>
      <c r="EB90" s="364"/>
      <c r="EC90" s="364"/>
      <c r="ED90" s="364"/>
      <c r="EE90" s="364"/>
      <c r="EF90" s="364"/>
      <c r="EG90" s="364"/>
      <c r="EH90" s="364"/>
      <c r="EI90" s="364"/>
      <c r="EJ90" s="364"/>
      <c r="EK90" s="364"/>
      <c r="EL90" s="364"/>
      <c r="EM90" s="364"/>
      <c r="EN90" s="364"/>
      <c r="EO90" s="364"/>
      <c r="EP90" s="364"/>
      <c r="EQ90" s="364"/>
      <c r="ER90" s="364"/>
      <c r="ES90" s="364"/>
      <c r="ET90" s="364"/>
      <c r="EU90" s="364"/>
      <c r="EV90" s="364"/>
      <c r="EW90" s="364"/>
      <c r="EX90" s="364"/>
      <c r="EY90" s="364"/>
      <c r="EZ90" s="364"/>
      <c r="FA90" s="364"/>
      <c r="FB90" s="364"/>
      <c r="FC90" s="364"/>
      <c r="FD90" s="364"/>
      <c r="FE90" s="364"/>
      <c r="FF90" s="364"/>
      <c r="FG90" s="364"/>
      <c r="FH90" s="364"/>
      <c r="FI90" s="364"/>
      <c r="FJ90" s="364"/>
      <c r="FK90" s="364"/>
      <c r="FL90" s="364"/>
      <c r="FM90" s="364"/>
      <c r="FN90" s="364"/>
      <c r="FO90" s="364"/>
      <c r="FP90" s="364"/>
      <c r="FQ90" s="364"/>
      <c r="FR90" s="364"/>
      <c r="FS90" s="364"/>
      <c r="FT90" s="364"/>
      <c r="FU90" s="364"/>
      <c r="FV90" s="364"/>
      <c r="FW90" s="364"/>
      <c r="FX90" s="364"/>
      <c r="FY90" s="364"/>
      <c r="FZ90" s="364"/>
      <c r="GA90" s="364"/>
      <c r="GB90" s="364"/>
      <c r="GC90" s="364"/>
      <c r="GD90" s="364"/>
      <c r="GE90" s="364"/>
      <c r="GF90" s="364"/>
      <c r="GG90" s="364"/>
      <c r="GH90" s="364"/>
      <c r="GI90" s="364"/>
      <c r="GJ90" s="364"/>
      <c r="GK90" s="364"/>
      <c r="GL90" s="364"/>
      <c r="GM90" s="364"/>
      <c r="GN90" s="364"/>
      <c r="GO90" s="364"/>
      <c r="GP90" s="364"/>
      <c r="GQ90" s="364"/>
      <c r="GR90" s="364"/>
      <c r="GS90" s="364"/>
      <c r="GT90" s="364"/>
      <c r="GU90" s="364"/>
      <c r="GV90" s="364"/>
      <c r="GW90" s="364"/>
      <c r="GX90" s="364"/>
      <c r="GY90" s="364"/>
      <c r="GZ90" s="364"/>
      <c r="HA90" s="364"/>
      <c r="HB90" s="364"/>
      <c r="HC90" s="364"/>
      <c r="HD90" s="364"/>
      <c r="HE90" s="364"/>
      <c r="HF90" s="364"/>
      <c r="HG90" s="364"/>
      <c r="HH90" s="364"/>
      <c r="HI90" s="364"/>
      <c r="HJ90" s="364"/>
      <c r="HK90" s="364"/>
      <c r="HL90" s="364"/>
      <c r="HM90" s="364"/>
      <c r="HN90" s="364"/>
      <c r="HO90" s="364"/>
      <c r="HP90" s="364"/>
      <c r="HQ90" s="364"/>
      <c r="HR90" s="364"/>
      <c r="HS90" s="364"/>
      <c r="HT90" s="364"/>
      <c r="HU90" s="364"/>
      <c r="HV90" s="364"/>
      <c r="HW90" s="364"/>
      <c r="HX90" s="364"/>
      <c r="HY90" s="364"/>
      <c r="HZ90" s="364"/>
      <c r="IA90" s="364"/>
      <c r="IB90" s="364"/>
      <c r="IC90" s="364"/>
      <c r="ID90" s="364"/>
      <c r="IE90" s="364"/>
      <c r="IF90" s="364"/>
      <c r="IG90" s="364"/>
      <c r="IH90" s="364"/>
      <c r="II90" s="364"/>
      <c r="IJ90" s="364"/>
      <c r="IK90" s="364"/>
      <c r="IL90" s="364"/>
      <c r="IM90" s="364"/>
      <c r="IN90" s="364"/>
      <c r="IO90" s="364"/>
      <c r="IP90" s="364"/>
      <c r="IQ90" s="364"/>
      <c r="IR90" s="364"/>
      <c r="IS90" s="364"/>
      <c r="IT90" s="364"/>
      <c r="IU90" s="364"/>
      <c r="IV90" s="364"/>
    </row>
    <row r="91" spans="3:256" ht="20.25">
      <c r="C91" s="356"/>
      <c r="D91" s="354"/>
      <c r="E91" s="354"/>
      <c r="F91" s="354"/>
      <c r="G91" s="354"/>
      <c r="H91" s="354"/>
      <c r="I91" s="354"/>
      <c r="J91" s="354"/>
      <c r="K91" s="354"/>
      <c r="L91" s="354"/>
      <c r="M91" s="354"/>
      <c r="N91" s="354"/>
      <c r="O91" s="354"/>
      <c r="P91" s="286"/>
      <c r="R91" s="364"/>
      <c r="S91" s="364"/>
      <c r="T91" s="364"/>
      <c r="U91" s="364"/>
      <c r="V91" s="364"/>
      <c r="W91" s="364"/>
      <c r="X91" s="364"/>
      <c r="Y91" s="364"/>
      <c r="Z91" s="364"/>
      <c r="AA91" s="364"/>
      <c r="AB91" s="364"/>
      <c r="AC91" s="364"/>
      <c r="AD91" s="364"/>
      <c r="AE91" s="364"/>
      <c r="AF91" s="364"/>
      <c r="AG91" s="364"/>
      <c r="AH91" s="364"/>
      <c r="AI91" s="364"/>
      <c r="AJ91" s="364"/>
      <c r="AK91" s="364"/>
      <c r="AL91" s="364"/>
      <c r="AM91" s="364"/>
      <c r="AN91" s="364"/>
      <c r="AO91" s="364"/>
      <c r="AP91" s="364"/>
      <c r="AQ91" s="364"/>
      <c r="AR91" s="364"/>
      <c r="AS91" s="364"/>
      <c r="AT91" s="364"/>
      <c r="AU91" s="364"/>
      <c r="AV91" s="364"/>
      <c r="AW91" s="364"/>
      <c r="AX91" s="364"/>
      <c r="AY91" s="364"/>
      <c r="AZ91" s="364"/>
      <c r="BA91" s="364"/>
      <c r="BB91" s="364"/>
      <c r="BC91" s="364"/>
      <c r="BD91" s="364"/>
      <c r="BE91" s="364"/>
      <c r="BF91" s="364"/>
      <c r="BG91" s="364"/>
      <c r="BH91" s="364"/>
      <c r="BI91" s="364"/>
      <c r="BJ91" s="364"/>
      <c r="BK91" s="364"/>
      <c r="BL91" s="364"/>
      <c r="BM91" s="364"/>
      <c r="BN91" s="364"/>
      <c r="BO91" s="364"/>
      <c r="BP91" s="364"/>
      <c r="BQ91" s="364"/>
      <c r="BR91" s="364"/>
      <c r="BS91" s="364"/>
      <c r="BT91" s="364"/>
      <c r="BU91" s="364"/>
      <c r="BV91" s="364"/>
      <c r="BW91" s="364"/>
      <c r="BX91" s="364"/>
      <c r="BY91" s="364"/>
      <c r="BZ91" s="364"/>
      <c r="CA91" s="364"/>
      <c r="CB91" s="364"/>
      <c r="CC91" s="364"/>
      <c r="CD91" s="364"/>
      <c r="CE91" s="364"/>
      <c r="CF91" s="364"/>
      <c r="CG91" s="364"/>
      <c r="CH91" s="364"/>
      <c r="CI91" s="364"/>
      <c r="CJ91" s="364"/>
      <c r="CK91" s="364"/>
      <c r="CL91" s="364"/>
      <c r="CM91" s="364"/>
      <c r="CN91" s="364"/>
      <c r="CO91" s="364"/>
      <c r="CP91" s="364"/>
      <c r="CQ91" s="364"/>
      <c r="CR91" s="364"/>
      <c r="CS91" s="364"/>
      <c r="CT91" s="364"/>
      <c r="CU91" s="364"/>
      <c r="CV91" s="364"/>
      <c r="CW91" s="364"/>
      <c r="CX91" s="364"/>
      <c r="CY91" s="364"/>
      <c r="CZ91" s="364"/>
      <c r="DA91" s="364"/>
      <c r="DB91" s="364"/>
      <c r="DC91" s="364"/>
      <c r="DD91" s="364"/>
      <c r="DE91" s="364"/>
      <c r="DF91" s="364"/>
      <c r="DG91" s="364"/>
      <c r="DH91" s="364"/>
      <c r="DI91" s="364"/>
      <c r="DJ91" s="364"/>
      <c r="DK91" s="364"/>
      <c r="DL91" s="364"/>
      <c r="DM91" s="364"/>
      <c r="DN91" s="364"/>
      <c r="DO91" s="364"/>
      <c r="DP91" s="364"/>
      <c r="DQ91" s="364"/>
      <c r="DR91" s="364"/>
      <c r="DS91" s="364"/>
      <c r="DT91" s="364"/>
      <c r="DU91" s="364"/>
      <c r="DV91" s="364"/>
      <c r="DW91" s="364"/>
      <c r="DX91" s="364"/>
      <c r="DY91" s="364"/>
      <c r="DZ91" s="364"/>
      <c r="EA91" s="364"/>
      <c r="EB91" s="364"/>
      <c r="EC91" s="364"/>
      <c r="ED91" s="364"/>
      <c r="EE91" s="364"/>
      <c r="EF91" s="364"/>
      <c r="EG91" s="364"/>
      <c r="EH91" s="364"/>
      <c r="EI91" s="364"/>
      <c r="EJ91" s="364"/>
      <c r="EK91" s="364"/>
      <c r="EL91" s="364"/>
      <c r="EM91" s="364"/>
      <c r="EN91" s="364"/>
      <c r="EO91" s="364"/>
      <c r="EP91" s="364"/>
      <c r="EQ91" s="364"/>
      <c r="ER91" s="364"/>
      <c r="ES91" s="364"/>
      <c r="ET91" s="364"/>
      <c r="EU91" s="364"/>
      <c r="EV91" s="364"/>
      <c r="EW91" s="364"/>
      <c r="EX91" s="364"/>
      <c r="EY91" s="364"/>
      <c r="EZ91" s="364"/>
      <c r="FA91" s="364"/>
      <c r="FB91" s="364"/>
      <c r="FC91" s="364"/>
      <c r="FD91" s="364"/>
      <c r="FE91" s="364"/>
      <c r="FF91" s="364"/>
      <c r="FG91" s="364"/>
      <c r="FH91" s="364"/>
      <c r="FI91" s="364"/>
      <c r="FJ91" s="364"/>
      <c r="FK91" s="364"/>
      <c r="FL91" s="364"/>
      <c r="FM91" s="364"/>
      <c r="FN91" s="364"/>
      <c r="FO91" s="364"/>
      <c r="FP91" s="364"/>
      <c r="FQ91" s="364"/>
      <c r="FR91" s="364"/>
      <c r="FS91" s="364"/>
      <c r="FT91" s="364"/>
      <c r="FU91" s="364"/>
      <c r="FV91" s="364"/>
      <c r="FW91" s="364"/>
      <c r="FX91" s="364"/>
      <c r="FY91" s="364"/>
      <c r="FZ91" s="364"/>
      <c r="GA91" s="364"/>
      <c r="GB91" s="364"/>
      <c r="GC91" s="364"/>
      <c r="GD91" s="364"/>
      <c r="GE91" s="364"/>
      <c r="GF91" s="364"/>
      <c r="GG91" s="364"/>
      <c r="GH91" s="364"/>
      <c r="GI91" s="364"/>
      <c r="GJ91" s="364"/>
      <c r="GK91" s="364"/>
      <c r="GL91" s="364"/>
      <c r="GM91" s="364"/>
      <c r="GN91" s="364"/>
      <c r="GO91" s="364"/>
      <c r="GP91" s="364"/>
      <c r="GQ91" s="364"/>
      <c r="GR91" s="364"/>
      <c r="GS91" s="364"/>
      <c r="GT91" s="364"/>
      <c r="GU91" s="364"/>
      <c r="GV91" s="364"/>
      <c r="GW91" s="364"/>
      <c r="GX91" s="364"/>
      <c r="GY91" s="364"/>
      <c r="GZ91" s="364"/>
      <c r="HA91" s="364"/>
      <c r="HB91" s="364"/>
      <c r="HC91" s="364"/>
      <c r="HD91" s="364"/>
      <c r="HE91" s="364"/>
      <c r="HF91" s="364"/>
      <c r="HG91" s="364"/>
      <c r="HH91" s="364"/>
      <c r="HI91" s="364"/>
      <c r="HJ91" s="364"/>
      <c r="HK91" s="364"/>
      <c r="HL91" s="364"/>
      <c r="HM91" s="364"/>
      <c r="HN91" s="364"/>
      <c r="HO91" s="364"/>
      <c r="HP91" s="364"/>
      <c r="HQ91" s="364"/>
      <c r="HR91" s="364"/>
      <c r="HS91" s="364"/>
      <c r="HT91" s="364"/>
      <c r="HU91" s="364"/>
      <c r="HV91" s="364"/>
      <c r="HW91" s="364"/>
      <c r="HX91" s="364"/>
      <c r="HY91" s="364"/>
      <c r="HZ91" s="364"/>
      <c r="IA91" s="364"/>
      <c r="IB91" s="364"/>
      <c r="IC91" s="364"/>
      <c r="ID91" s="364"/>
      <c r="IE91" s="364"/>
      <c r="IF91" s="364"/>
      <c r="IG91" s="364"/>
      <c r="IH91" s="364"/>
      <c r="II91" s="364"/>
      <c r="IJ91" s="364"/>
      <c r="IK91" s="364"/>
      <c r="IL91" s="364"/>
      <c r="IM91" s="364"/>
      <c r="IN91" s="364"/>
      <c r="IO91" s="364"/>
      <c r="IP91" s="364"/>
      <c r="IQ91" s="364"/>
      <c r="IR91" s="364"/>
      <c r="IS91" s="364"/>
      <c r="IT91" s="364"/>
      <c r="IU91" s="364"/>
      <c r="IV91" s="364"/>
    </row>
    <row r="92" spans="3:256" ht="36.75" customHeight="1">
      <c r="C92" s="469" t="s">
        <v>2046</v>
      </c>
      <c r="D92" s="524" t="s">
        <v>2047</v>
      </c>
      <c r="E92" s="524"/>
      <c r="F92" s="524"/>
      <c r="G92" s="524"/>
      <c r="H92" s="524"/>
      <c r="I92" s="524"/>
      <c r="J92" s="524"/>
      <c r="K92" s="524"/>
      <c r="L92" s="524"/>
      <c r="M92" s="524"/>
      <c r="N92" s="524"/>
      <c r="O92" s="524"/>
      <c r="P92" s="267"/>
      <c r="R92" s="364"/>
      <c r="S92" s="364"/>
      <c r="T92" s="364"/>
      <c r="U92" s="364"/>
      <c r="V92" s="364"/>
      <c r="W92" s="364"/>
      <c r="X92" s="364"/>
      <c r="Y92" s="364"/>
      <c r="Z92" s="364"/>
      <c r="AA92" s="364"/>
      <c r="AB92" s="364"/>
      <c r="AC92" s="364"/>
      <c r="AD92" s="364"/>
      <c r="AE92" s="364"/>
      <c r="AF92" s="364"/>
      <c r="AG92" s="364"/>
      <c r="AH92" s="364"/>
      <c r="AI92" s="364"/>
      <c r="AJ92" s="364"/>
      <c r="AK92" s="364"/>
      <c r="AL92" s="364"/>
      <c r="AM92" s="364"/>
      <c r="AN92" s="364"/>
      <c r="AO92" s="364"/>
      <c r="AP92" s="364"/>
      <c r="AQ92" s="364"/>
      <c r="AR92" s="364"/>
      <c r="AS92" s="364"/>
      <c r="AT92" s="364"/>
      <c r="AU92" s="364"/>
      <c r="AV92" s="364"/>
      <c r="AW92" s="364"/>
      <c r="AX92" s="364"/>
      <c r="AY92" s="364"/>
      <c r="AZ92" s="364"/>
      <c r="BA92" s="364"/>
      <c r="BB92" s="364"/>
      <c r="BC92" s="364"/>
      <c r="BD92" s="364"/>
      <c r="BE92" s="364"/>
      <c r="BF92" s="364"/>
      <c r="BG92" s="364"/>
      <c r="BH92" s="364"/>
      <c r="BI92" s="364"/>
      <c r="BJ92" s="364"/>
      <c r="BK92" s="364"/>
      <c r="BL92" s="364"/>
      <c r="BM92" s="364"/>
      <c r="BN92" s="364"/>
      <c r="BO92" s="364"/>
      <c r="BP92" s="364"/>
      <c r="BQ92" s="364"/>
      <c r="BR92" s="364"/>
      <c r="BS92" s="364"/>
      <c r="BT92" s="364"/>
      <c r="BU92" s="364"/>
      <c r="BV92" s="364"/>
      <c r="BW92" s="364"/>
      <c r="BX92" s="364"/>
      <c r="BY92" s="364"/>
      <c r="BZ92" s="364"/>
      <c r="CA92" s="364"/>
      <c r="CB92" s="364"/>
      <c r="CC92" s="364"/>
      <c r="CD92" s="364"/>
      <c r="CE92" s="364"/>
      <c r="CF92" s="364"/>
      <c r="CG92" s="364"/>
      <c r="CH92" s="364"/>
      <c r="CI92" s="364"/>
      <c r="CJ92" s="364"/>
      <c r="CK92" s="364"/>
      <c r="CL92" s="364"/>
      <c r="CM92" s="364"/>
      <c r="CN92" s="364"/>
      <c r="CO92" s="364"/>
      <c r="CP92" s="364"/>
      <c r="CQ92" s="364"/>
      <c r="CR92" s="364"/>
      <c r="CS92" s="364"/>
      <c r="CT92" s="364"/>
      <c r="CU92" s="364"/>
      <c r="CV92" s="364"/>
      <c r="CW92" s="364"/>
      <c r="CX92" s="364"/>
      <c r="CY92" s="364"/>
      <c r="CZ92" s="364"/>
      <c r="DA92" s="364"/>
      <c r="DB92" s="364"/>
      <c r="DC92" s="364"/>
      <c r="DD92" s="364"/>
      <c r="DE92" s="364"/>
      <c r="DF92" s="364"/>
      <c r="DG92" s="364"/>
      <c r="DH92" s="364"/>
      <c r="DI92" s="364"/>
      <c r="DJ92" s="364"/>
      <c r="DK92" s="364"/>
      <c r="DL92" s="364"/>
      <c r="DM92" s="364"/>
      <c r="DN92" s="364"/>
      <c r="DO92" s="364"/>
      <c r="DP92" s="364"/>
      <c r="DQ92" s="364"/>
      <c r="DR92" s="364"/>
      <c r="DS92" s="364"/>
      <c r="DT92" s="364"/>
      <c r="DU92" s="364"/>
      <c r="DV92" s="364"/>
      <c r="DW92" s="364"/>
      <c r="DX92" s="364"/>
      <c r="DY92" s="364"/>
      <c r="DZ92" s="364"/>
      <c r="EA92" s="364"/>
      <c r="EB92" s="364"/>
      <c r="EC92" s="364"/>
      <c r="ED92" s="364"/>
      <c r="EE92" s="364"/>
      <c r="EF92" s="364"/>
      <c r="EG92" s="364"/>
      <c r="EH92" s="364"/>
      <c r="EI92" s="364"/>
      <c r="EJ92" s="364"/>
      <c r="EK92" s="364"/>
      <c r="EL92" s="364"/>
      <c r="EM92" s="364"/>
      <c r="EN92" s="364"/>
      <c r="EO92" s="364"/>
      <c r="EP92" s="364"/>
      <c r="EQ92" s="364"/>
      <c r="ER92" s="364"/>
      <c r="ES92" s="364"/>
      <c r="ET92" s="364"/>
      <c r="EU92" s="364"/>
      <c r="EV92" s="364"/>
      <c r="EW92" s="364"/>
      <c r="EX92" s="364"/>
      <c r="EY92" s="364"/>
      <c r="EZ92" s="364"/>
      <c r="FA92" s="364"/>
      <c r="FB92" s="364"/>
      <c r="FC92" s="364"/>
      <c r="FD92" s="364"/>
      <c r="FE92" s="364"/>
      <c r="FF92" s="364"/>
      <c r="FG92" s="364"/>
      <c r="FH92" s="364"/>
      <c r="FI92" s="364"/>
      <c r="FJ92" s="364"/>
      <c r="FK92" s="364"/>
      <c r="FL92" s="364"/>
      <c r="FM92" s="364"/>
      <c r="FN92" s="364"/>
      <c r="FO92" s="364"/>
      <c r="FP92" s="364"/>
      <c r="FQ92" s="364"/>
      <c r="FR92" s="364"/>
      <c r="FS92" s="364"/>
      <c r="FT92" s="364"/>
      <c r="FU92" s="364"/>
      <c r="FV92" s="364"/>
      <c r="FW92" s="364"/>
      <c r="FX92" s="364"/>
      <c r="FY92" s="364"/>
      <c r="FZ92" s="364"/>
      <c r="GA92" s="364"/>
      <c r="GB92" s="364"/>
      <c r="GC92" s="364"/>
      <c r="GD92" s="364"/>
      <c r="GE92" s="364"/>
      <c r="GF92" s="364"/>
      <c r="GG92" s="364"/>
      <c r="GH92" s="364"/>
      <c r="GI92" s="364"/>
      <c r="GJ92" s="364"/>
      <c r="GK92" s="364"/>
      <c r="GL92" s="364"/>
      <c r="GM92" s="364"/>
      <c r="GN92" s="364"/>
      <c r="GO92" s="364"/>
      <c r="GP92" s="364"/>
      <c r="GQ92" s="364"/>
      <c r="GR92" s="364"/>
      <c r="GS92" s="364"/>
      <c r="GT92" s="364"/>
      <c r="GU92" s="364"/>
      <c r="GV92" s="364"/>
      <c r="GW92" s="364"/>
      <c r="GX92" s="364"/>
      <c r="GY92" s="364"/>
      <c r="GZ92" s="364"/>
      <c r="HA92" s="364"/>
      <c r="HB92" s="364"/>
      <c r="HC92" s="364"/>
      <c r="HD92" s="364"/>
      <c r="HE92" s="364"/>
      <c r="HF92" s="364"/>
      <c r="HG92" s="364"/>
      <c r="HH92" s="364"/>
      <c r="HI92" s="364"/>
      <c r="HJ92" s="364"/>
      <c r="HK92" s="364"/>
      <c r="HL92" s="364"/>
      <c r="HM92" s="364"/>
      <c r="HN92" s="364"/>
      <c r="HO92" s="364"/>
      <c r="HP92" s="364"/>
      <c r="HQ92" s="364"/>
      <c r="HR92" s="364"/>
      <c r="HS92" s="364"/>
      <c r="HT92" s="364"/>
      <c r="HU92" s="364"/>
      <c r="HV92" s="364"/>
      <c r="HW92" s="364"/>
      <c r="HX92" s="364"/>
      <c r="HY92" s="364"/>
      <c r="HZ92" s="364"/>
      <c r="IA92" s="364"/>
      <c r="IB92" s="364"/>
      <c r="IC92" s="364"/>
      <c r="ID92" s="364"/>
      <c r="IE92" s="364"/>
      <c r="IF92" s="364"/>
      <c r="IG92" s="364"/>
      <c r="IH92" s="364"/>
      <c r="II92" s="364"/>
      <c r="IJ92" s="364"/>
      <c r="IK92" s="364"/>
      <c r="IL92" s="364"/>
      <c r="IM92" s="364"/>
      <c r="IN92" s="364"/>
      <c r="IO92" s="364"/>
      <c r="IP92" s="364"/>
      <c r="IQ92" s="364"/>
      <c r="IR92" s="364"/>
      <c r="IS92" s="364"/>
      <c r="IT92" s="364"/>
      <c r="IU92" s="364"/>
      <c r="IV92" s="364"/>
    </row>
    <row r="93" spans="3:13" ht="12" customHeight="1">
      <c r="C93" s="352"/>
      <c r="D93" s="353"/>
      <c r="E93" s="351"/>
      <c r="F93" s="351"/>
      <c r="G93" s="351"/>
      <c r="H93" s="351"/>
      <c r="I93" s="351"/>
      <c r="J93" s="351"/>
      <c r="K93" s="351"/>
      <c r="L93" s="351"/>
      <c r="M93" s="351"/>
    </row>
    <row r="94" spans="3:256" ht="56.25" customHeight="1">
      <c r="C94" s="469" t="s">
        <v>2048</v>
      </c>
      <c r="D94" s="524" t="s">
        <v>2077</v>
      </c>
      <c r="E94" s="524"/>
      <c r="F94" s="524"/>
      <c r="G94" s="524"/>
      <c r="H94" s="524"/>
      <c r="I94" s="524"/>
      <c r="J94" s="524"/>
      <c r="K94" s="524"/>
      <c r="L94" s="524"/>
      <c r="M94" s="524"/>
      <c r="N94" s="524"/>
      <c r="O94" s="524"/>
      <c r="P94" s="266"/>
      <c r="R94" s="364"/>
      <c r="S94" s="364"/>
      <c r="T94" s="364"/>
      <c r="U94" s="364"/>
      <c r="V94" s="364"/>
      <c r="W94" s="364"/>
      <c r="X94" s="364"/>
      <c r="Y94" s="364"/>
      <c r="Z94" s="364"/>
      <c r="AA94" s="364"/>
      <c r="AB94" s="364"/>
      <c r="AC94" s="364"/>
      <c r="AD94" s="364"/>
      <c r="AE94" s="364"/>
      <c r="AF94" s="364"/>
      <c r="AG94" s="364"/>
      <c r="AH94" s="364"/>
      <c r="AI94" s="364"/>
      <c r="AJ94" s="364"/>
      <c r="AK94" s="364"/>
      <c r="AL94" s="364"/>
      <c r="AM94" s="364"/>
      <c r="AN94" s="364"/>
      <c r="AO94" s="364"/>
      <c r="AP94" s="364"/>
      <c r="AQ94" s="364"/>
      <c r="AR94" s="364"/>
      <c r="AS94" s="364"/>
      <c r="AT94" s="364"/>
      <c r="AU94" s="364"/>
      <c r="AV94" s="364"/>
      <c r="AW94" s="364"/>
      <c r="AX94" s="364"/>
      <c r="AY94" s="364"/>
      <c r="AZ94" s="364"/>
      <c r="BA94" s="364"/>
      <c r="BB94" s="364"/>
      <c r="BC94" s="364"/>
      <c r="BD94" s="364"/>
      <c r="BE94" s="364"/>
      <c r="BF94" s="364"/>
      <c r="BG94" s="364"/>
      <c r="BH94" s="364"/>
      <c r="BI94" s="364"/>
      <c r="BJ94" s="364"/>
      <c r="BK94" s="364"/>
      <c r="BL94" s="364"/>
      <c r="BM94" s="364"/>
      <c r="BN94" s="364"/>
      <c r="BO94" s="364"/>
      <c r="BP94" s="364"/>
      <c r="BQ94" s="364"/>
      <c r="BR94" s="364"/>
      <c r="BS94" s="364"/>
      <c r="BT94" s="364"/>
      <c r="BU94" s="364"/>
      <c r="BV94" s="364"/>
      <c r="BW94" s="364"/>
      <c r="BX94" s="364"/>
      <c r="BY94" s="364"/>
      <c r="BZ94" s="364"/>
      <c r="CA94" s="364"/>
      <c r="CB94" s="364"/>
      <c r="CC94" s="364"/>
      <c r="CD94" s="364"/>
      <c r="CE94" s="364"/>
      <c r="CF94" s="364"/>
      <c r="CG94" s="364"/>
      <c r="CH94" s="364"/>
      <c r="CI94" s="364"/>
      <c r="CJ94" s="364"/>
      <c r="CK94" s="364"/>
      <c r="CL94" s="364"/>
      <c r="CM94" s="364"/>
      <c r="CN94" s="364"/>
      <c r="CO94" s="364"/>
      <c r="CP94" s="364"/>
      <c r="CQ94" s="364"/>
      <c r="CR94" s="364"/>
      <c r="CS94" s="364"/>
      <c r="CT94" s="364"/>
      <c r="CU94" s="364"/>
      <c r="CV94" s="364"/>
      <c r="CW94" s="364"/>
      <c r="CX94" s="364"/>
      <c r="CY94" s="364"/>
      <c r="CZ94" s="364"/>
      <c r="DA94" s="364"/>
      <c r="DB94" s="364"/>
      <c r="DC94" s="364"/>
      <c r="DD94" s="364"/>
      <c r="DE94" s="364"/>
      <c r="DF94" s="364"/>
      <c r="DG94" s="364"/>
      <c r="DH94" s="364"/>
      <c r="DI94" s="364"/>
      <c r="DJ94" s="364"/>
      <c r="DK94" s="364"/>
      <c r="DL94" s="364"/>
      <c r="DM94" s="364"/>
      <c r="DN94" s="364"/>
      <c r="DO94" s="364"/>
      <c r="DP94" s="364"/>
      <c r="DQ94" s="364"/>
      <c r="DR94" s="364"/>
      <c r="DS94" s="364"/>
      <c r="DT94" s="364"/>
      <c r="DU94" s="364"/>
      <c r="DV94" s="364"/>
      <c r="DW94" s="364"/>
      <c r="DX94" s="364"/>
      <c r="DY94" s="364"/>
      <c r="DZ94" s="364"/>
      <c r="EA94" s="364"/>
      <c r="EB94" s="364"/>
      <c r="EC94" s="364"/>
      <c r="ED94" s="364"/>
      <c r="EE94" s="364"/>
      <c r="EF94" s="364"/>
      <c r="EG94" s="364"/>
      <c r="EH94" s="364"/>
      <c r="EI94" s="364"/>
      <c r="EJ94" s="364"/>
      <c r="EK94" s="364"/>
      <c r="EL94" s="364"/>
      <c r="EM94" s="364"/>
      <c r="EN94" s="364"/>
      <c r="EO94" s="364"/>
      <c r="EP94" s="364"/>
      <c r="EQ94" s="364"/>
      <c r="ER94" s="364"/>
      <c r="ES94" s="364"/>
      <c r="ET94" s="364"/>
      <c r="EU94" s="364"/>
      <c r="EV94" s="364"/>
      <c r="EW94" s="364"/>
      <c r="EX94" s="364"/>
      <c r="EY94" s="364"/>
      <c r="EZ94" s="364"/>
      <c r="FA94" s="364"/>
      <c r="FB94" s="364"/>
      <c r="FC94" s="364"/>
      <c r="FD94" s="364"/>
      <c r="FE94" s="364"/>
      <c r="FF94" s="364"/>
      <c r="FG94" s="364"/>
      <c r="FH94" s="364"/>
      <c r="FI94" s="364"/>
      <c r="FJ94" s="364"/>
      <c r="FK94" s="364"/>
      <c r="FL94" s="364"/>
      <c r="FM94" s="364"/>
      <c r="FN94" s="364"/>
      <c r="FO94" s="364"/>
      <c r="FP94" s="364"/>
      <c r="FQ94" s="364"/>
      <c r="FR94" s="364"/>
      <c r="FS94" s="364"/>
      <c r="FT94" s="364"/>
      <c r="FU94" s="364"/>
      <c r="FV94" s="364"/>
      <c r="FW94" s="364"/>
      <c r="FX94" s="364"/>
      <c r="FY94" s="364"/>
      <c r="FZ94" s="364"/>
      <c r="GA94" s="364"/>
      <c r="GB94" s="364"/>
      <c r="GC94" s="364"/>
      <c r="GD94" s="364"/>
      <c r="GE94" s="364"/>
      <c r="GF94" s="364"/>
      <c r="GG94" s="364"/>
      <c r="GH94" s="364"/>
      <c r="GI94" s="364"/>
      <c r="GJ94" s="364"/>
      <c r="GK94" s="364"/>
      <c r="GL94" s="364"/>
      <c r="GM94" s="364"/>
      <c r="GN94" s="364"/>
      <c r="GO94" s="364"/>
      <c r="GP94" s="364"/>
      <c r="GQ94" s="364"/>
      <c r="GR94" s="364"/>
      <c r="GS94" s="364"/>
      <c r="GT94" s="364"/>
      <c r="GU94" s="364"/>
      <c r="GV94" s="364"/>
      <c r="GW94" s="364"/>
      <c r="GX94" s="364"/>
      <c r="GY94" s="364"/>
      <c r="GZ94" s="364"/>
      <c r="HA94" s="364"/>
      <c r="HB94" s="364"/>
      <c r="HC94" s="364"/>
      <c r="HD94" s="364"/>
      <c r="HE94" s="364"/>
      <c r="HF94" s="364"/>
      <c r="HG94" s="364"/>
      <c r="HH94" s="364"/>
      <c r="HI94" s="364"/>
      <c r="HJ94" s="364"/>
      <c r="HK94" s="364"/>
      <c r="HL94" s="364"/>
      <c r="HM94" s="364"/>
      <c r="HN94" s="364"/>
      <c r="HO94" s="364"/>
      <c r="HP94" s="364"/>
      <c r="HQ94" s="364"/>
      <c r="HR94" s="364"/>
      <c r="HS94" s="364"/>
      <c r="HT94" s="364"/>
      <c r="HU94" s="364"/>
      <c r="HV94" s="364"/>
      <c r="HW94" s="364"/>
      <c r="HX94" s="364"/>
      <c r="HY94" s="364"/>
      <c r="HZ94" s="364"/>
      <c r="IA94" s="364"/>
      <c r="IB94" s="364"/>
      <c r="IC94" s="364"/>
      <c r="ID94" s="364"/>
      <c r="IE94" s="364"/>
      <c r="IF94" s="364"/>
      <c r="IG94" s="364"/>
      <c r="IH94" s="364"/>
      <c r="II94" s="364"/>
      <c r="IJ94" s="364"/>
      <c r="IK94" s="364"/>
      <c r="IL94" s="364"/>
      <c r="IM94" s="364"/>
      <c r="IN94" s="364"/>
      <c r="IO94" s="364"/>
      <c r="IP94" s="364"/>
      <c r="IQ94" s="364"/>
      <c r="IR94" s="364"/>
      <c r="IS94" s="364"/>
      <c r="IT94" s="364"/>
      <c r="IU94" s="364"/>
      <c r="IV94" s="364"/>
    </row>
    <row r="95" spans="3:13" ht="12" customHeight="1">
      <c r="C95" s="352"/>
      <c r="D95" s="353"/>
      <c r="E95" s="351"/>
      <c r="F95" s="351"/>
      <c r="G95" s="351"/>
      <c r="H95" s="351"/>
      <c r="I95" s="351"/>
      <c r="J95" s="351"/>
      <c r="K95" s="351"/>
      <c r="L95" s="351"/>
      <c r="M95" s="351"/>
    </row>
    <row r="96" spans="3:256" ht="36.75" customHeight="1">
      <c r="C96" s="469" t="s">
        <v>2049</v>
      </c>
      <c r="D96" s="513" t="s">
        <v>2050</v>
      </c>
      <c r="E96" s="513"/>
      <c r="F96" s="513"/>
      <c r="G96" s="513"/>
      <c r="H96" s="513"/>
      <c r="I96" s="513"/>
      <c r="J96" s="513"/>
      <c r="K96" s="513"/>
      <c r="L96" s="513"/>
      <c r="M96" s="513"/>
      <c r="N96" s="513"/>
      <c r="O96" s="513"/>
      <c r="P96" s="266"/>
      <c r="R96" s="364"/>
      <c r="S96" s="364"/>
      <c r="T96" s="364"/>
      <c r="U96" s="364"/>
      <c r="V96" s="364"/>
      <c r="W96" s="364"/>
      <c r="X96" s="364"/>
      <c r="Y96" s="364"/>
      <c r="Z96" s="364"/>
      <c r="AA96" s="364"/>
      <c r="AB96" s="364"/>
      <c r="AC96" s="364"/>
      <c r="AD96" s="364"/>
      <c r="AE96" s="364"/>
      <c r="AF96" s="364"/>
      <c r="AG96" s="364"/>
      <c r="AH96" s="364"/>
      <c r="AI96" s="364"/>
      <c r="AJ96" s="364"/>
      <c r="AK96" s="364"/>
      <c r="AL96" s="364"/>
      <c r="AM96" s="364"/>
      <c r="AN96" s="364"/>
      <c r="AO96" s="364"/>
      <c r="AP96" s="364"/>
      <c r="AQ96" s="364"/>
      <c r="AR96" s="364"/>
      <c r="AS96" s="364"/>
      <c r="AT96" s="364"/>
      <c r="AU96" s="364"/>
      <c r="AV96" s="364"/>
      <c r="AW96" s="364"/>
      <c r="AX96" s="364"/>
      <c r="AY96" s="364"/>
      <c r="AZ96" s="364"/>
      <c r="BA96" s="364"/>
      <c r="BB96" s="364"/>
      <c r="BC96" s="364"/>
      <c r="BD96" s="364"/>
      <c r="BE96" s="364"/>
      <c r="BF96" s="364"/>
      <c r="BG96" s="364"/>
      <c r="BH96" s="364"/>
      <c r="BI96" s="364"/>
      <c r="BJ96" s="364"/>
      <c r="BK96" s="364"/>
      <c r="BL96" s="364"/>
      <c r="BM96" s="364"/>
      <c r="BN96" s="364"/>
      <c r="BO96" s="364"/>
      <c r="BP96" s="364"/>
      <c r="BQ96" s="364"/>
      <c r="BR96" s="364"/>
      <c r="BS96" s="364"/>
      <c r="BT96" s="364"/>
      <c r="BU96" s="364"/>
      <c r="BV96" s="364"/>
      <c r="BW96" s="364"/>
      <c r="BX96" s="364"/>
      <c r="BY96" s="364"/>
      <c r="BZ96" s="364"/>
      <c r="CA96" s="364"/>
      <c r="CB96" s="364"/>
      <c r="CC96" s="364"/>
      <c r="CD96" s="364"/>
      <c r="CE96" s="364"/>
      <c r="CF96" s="364"/>
      <c r="CG96" s="364"/>
      <c r="CH96" s="364"/>
      <c r="CI96" s="364"/>
      <c r="CJ96" s="364"/>
      <c r="CK96" s="364"/>
      <c r="CL96" s="364"/>
      <c r="CM96" s="364"/>
      <c r="CN96" s="364"/>
      <c r="CO96" s="364"/>
      <c r="CP96" s="364"/>
      <c r="CQ96" s="364"/>
      <c r="CR96" s="364"/>
      <c r="CS96" s="364"/>
      <c r="CT96" s="364"/>
      <c r="CU96" s="364"/>
      <c r="CV96" s="364"/>
      <c r="CW96" s="364"/>
      <c r="CX96" s="364"/>
      <c r="CY96" s="364"/>
      <c r="CZ96" s="364"/>
      <c r="DA96" s="364"/>
      <c r="DB96" s="364"/>
      <c r="DC96" s="364"/>
      <c r="DD96" s="364"/>
      <c r="DE96" s="364"/>
      <c r="DF96" s="364"/>
      <c r="DG96" s="364"/>
      <c r="DH96" s="364"/>
      <c r="DI96" s="364"/>
      <c r="DJ96" s="364"/>
      <c r="DK96" s="364"/>
      <c r="DL96" s="364"/>
      <c r="DM96" s="364"/>
      <c r="DN96" s="364"/>
      <c r="DO96" s="364"/>
      <c r="DP96" s="364"/>
      <c r="DQ96" s="364"/>
      <c r="DR96" s="364"/>
      <c r="DS96" s="364"/>
      <c r="DT96" s="364"/>
      <c r="DU96" s="364"/>
      <c r="DV96" s="364"/>
      <c r="DW96" s="364"/>
      <c r="DX96" s="364"/>
      <c r="DY96" s="364"/>
      <c r="DZ96" s="364"/>
      <c r="EA96" s="364"/>
      <c r="EB96" s="364"/>
      <c r="EC96" s="364"/>
      <c r="ED96" s="364"/>
      <c r="EE96" s="364"/>
      <c r="EF96" s="364"/>
      <c r="EG96" s="364"/>
      <c r="EH96" s="364"/>
      <c r="EI96" s="364"/>
      <c r="EJ96" s="364"/>
      <c r="EK96" s="364"/>
      <c r="EL96" s="364"/>
      <c r="EM96" s="364"/>
      <c r="EN96" s="364"/>
      <c r="EO96" s="364"/>
      <c r="EP96" s="364"/>
      <c r="EQ96" s="364"/>
      <c r="ER96" s="364"/>
      <c r="ES96" s="364"/>
      <c r="ET96" s="364"/>
      <c r="EU96" s="364"/>
      <c r="EV96" s="364"/>
      <c r="EW96" s="364"/>
      <c r="EX96" s="364"/>
      <c r="EY96" s="364"/>
      <c r="EZ96" s="364"/>
      <c r="FA96" s="364"/>
      <c r="FB96" s="364"/>
      <c r="FC96" s="364"/>
      <c r="FD96" s="364"/>
      <c r="FE96" s="364"/>
      <c r="FF96" s="364"/>
      <c r="FG96" s="364"/>
      <c r="FH96" s="364"/>
      <c r="FI96" s="364"/>
      <c r="FJ96" s="364"/>
      <c r="FK96" s="364"/>
      <c r="FL96" s="364"/>
      <c r="FM96" s="364"/>
      <c r="FN96" s="364"/>
      <c r="FO96" s="364"/>
      <c r="FP96" s="364"/>
      <c r="FQ96" s="364"/>
      <c r="FR96" s="364"/>
      <c r="FS96" s="364"/>
      <c r="FT96" s="364"/>
      <c r="FU96" s="364"/>
      <c r="FV96" s="364"/>
      <c r="FW96" s="364"/>
      <c r="FX96" s="364"/>
      <c r="FY96" s="364"/>
      <c r="FZ96" s="364"/>
      <c r="GA96" s="364"/>
      <c r="GB96" s="364"/>
      <c r="GC96" s="364"/>
      <c r="GD96" s="364"/>
      <c r="GE96" s="364"/>
      <c r="GF96" s="364"/>
      <c r="GG96" s="364"/>
      <c r="GH96" s="364"/>
      <c r="GI96" s="364"/>
      <c r="GJ96" s="364"/>
      <c r="GK96" s="364"/>
      <c r="GL96" s="364"/>
      <c r="GM96" s="364"/>
      <c r="GN96" s="364"/>
      <c r="GO96" s="364"/>
      <c r="GP96" s="364"/>
      <c r="GQ96" s="364"/>
      <c r="GR96" s="364"/>
      <c r="GS96" s="364"/>
      <c r="GT96" s="364"/>
      <c r="GU96" s="364"/>
      <c r="GV96" s="364"/>
      <c r="GW96" s="364"/>
      <c r="GX96" s="364"/>
      <c r="GY96" s="364"/>
      <c r="GZ96" s="364"/>
      <c r="HA96" s="364"/>
      <c r="HB96" s="364"/>
      <c r="HC96" s="364"/>
      <c r="HD96" s="364"/>
      <c r="HE96" s="364"/>
      <c r="HF96" s="364"/>
      <c r="HG96" s="364"/>
      <c r="HH96" s="364"/>
      <c r="HI96" s="364"/>
      <c r="HJ96" s="364"/>
      <c r="HK96" s="364"/>
      <c r="HL96" s="364"/>
      <c r="HM96" s="364"/>
      <c r="HN96" s="364"/>
      <c r="HO96" s="364"/>
      <c r="HP96" s="364"/>
      <c r="HQ96" s="364"/>
      <c r="HR96" s="364"/>
      <c r="HS96" s="364"/>
      <c r="HT96" s="364"/>
      <c r="HU96" s="364"/>
      <c r="HV96" s="364"/>
      <c r="HW96" s="364"/>
      <c r="HX96" s="364"/>
      <c r="HY96" s="364"/>
      <c r="HZ96" s="364"/>
      <c r="IA96" s="364"/>
      <c r="IB96" s="364"/>
      <c r="IC96" s="364"/>
      <c r="ID96" s="364"/>
      <c r="IE96" s="364"/>
      <c r="IF96" s="364"/>
      <c r="IG96" s="364"/>
      <c r="IH96" s="364"/>
      <c r="II96" s="364"/>
      <c r="IJ96" s="364"/>
      <c r="IK96" s="364"/>
      <c r="IL96" s="364"/>
      <c r="IM96" s="364"/>
      <c r="IN96" s="364"/>
      <c r="IO96" s="364"/>
      <c r="IP96" s="364"/>
      <c r="IQ96" s="364"/>
      <c r="IR96" s="364"/>
      <c r="IS96" s="364"/>
      <c r="IT96" s="364"/>
      <c r="IU96" s="364"/>
      <c r="IV96" s="364"/>
    </row>
    <row r="97" spans="3:13" ht="12" customHeight="1">
      <c r="C97" s="358"/>
      <c r="D97" s="359"/>
      <c r="E97" s="345"/>
      <c r="F97" s="345"/>
      <c r="G97" s="345"/>
      <c r="H97" s="345"/>
      <c r="I97" s="345"/>
      <c r="J97" s="345"/>
      <c r="K97" s="345"/>
      <c r="L97" s="345"/>
      <c r="M97" s="345"/>
    </row>
    <row r="98" spans="2:256" ht="14.25" customHeight="1">
      <c r="B98" s="525" t="s">
        <v>2051</v>
      </c>
      <c r="C98" s="525"/>
      <c r="D98" s="526" t="s">
        <v>578</v>
      </c>
      <c r="E98" s="526"/>
      <c r="F98" s="526"/>
      <c r="G98" s="526"/>
      <c r="H98" s="526"/>
      <c r="I98" s="526"/>
      <c r="J98" s="526"/>
      <c r="K98" s="526"/>
      <c r="L98" s="526"/>
      <c r="M98" s="526"/>
      <c r="N98" s="526"/>
      <c r="O98" s="526"/>
      <c r="P98" s="267"/>
      <c r="R98" s="364"/>
      <c r="S98" s="364"/>
      <c r="T98" s="364"/>
      <c r="U98" s="364"/>
      <c r="V98" s="364"/>
      <c r="W98" s="364"/>
      <c r="X98" s="364"/>
      <c r="Y98" s="364"/>
      <c r="Z98" s="364"/>
      <c r="AA98" s="364"/>
      <c r="AB98" s="364"/>
      <c r="AC98" s="364"/>
      <c r="AD98" s="364"/>
      <c r="AE98" s="364"/>
      <c r="AF98" s="364"/>
      <c r="AG98" s="364"/>
      <c r="AH98" s="364"/>
      <c r="AI98" s="364"/>
      <c r="AJ98" s="364"/>
      <c r="AK98" s="364"/>
      <c r="AL98" s="364"/>
      <c r="AM98" s="364"/>
      <c r="AN98" s="364"/>
      <c r="AO98" s="364"/>
      <c r="AP98" s="364"/>
      <c r="AQ98" s="364"/>
      <c r="AR98" s="364"/>
      <c r="AS98" s="364"/>
      <c r="AT98" s="364"/>
      <c r="AU98" s="364"/>
      <c r="AV98" s="364"/>
      <c r="AW98" s="364"/>
      <c r="AX98" s="364"/>
      <c r="AY98" s="364"/>
      <c r="AZ98" s="364"/>
      <c r="BA98" s="364"/>
      <c r="BB98" s="364"/>
      <c r="BC98" s="364"/>
      <c r="BD98" s="364"/>
      <c r="BE98" s="364"/>
      <c r="BF98" s="364"/>
      <c r="BG98" s="364"/>
      <c r="BH98" s="364"/>
      <c r="BI98" s="364"/>
      <c r="BJ98" s="364"/>
      <c r="BK98" s="364"/>
      <c r="BL98" s="364"/>
      <c r="BM98" s="364"/>
      <c r="BN98" s="364"/>
      <c r="BO98" s="364"/>
      <c r="BP98" s="364"/>
      <c r="BQ98" s="364"/>
      <c r="BR98" s="364"/>
      <c r="BS98" s="364"/>
      <c r="BT98" s="364"/>
      <c r="BU98" s="364"/>
      <c r="BV98" s="364"/>
      <c r="BW98" s="364"/>
      <c r="BX98" s="364"/>
      <c r="BY98" s="364"/>
      <c r="BZ98" s="364"/>
      <c r="CA98" s="364"/>
      <c r="CB98" s="364"/>
      <c r="CC98" s="364"/>
      <c r="CD98" s="364"/>
      <c r="CE98" s="364"/>
      <c r="CF98" s="364"/>
      <c r="CG98" s="364"/>
      <c r="CH98" s="364"/>
      <c r="CI98" s="364"/>
      <c r="CJ98" s="364"/>
      <c r="CK98" s="364"/>
      <c r="CL98" s="364"/>
      <c r="CM98" s="364"/>
      <c r="CN98" s="364"/>
      <c r="CO98" s="364"/>
      <c r="CP98" s="364"/>
      <c r="CQ98" s="364"/>
      <c r="CR98" s="364"/>
      <c r="CS98" s="364"/>
      <c r="CT98" s="364"/>
      <c r="CU98" s="364"/>
      <c r="CV98" s="364"/>
      <c r="CW98" s="364"/>
      <c r="CX98" s="364"/>
      <c r="CY98" s="364"/>
      <c r="CZ98" s="364"/>
      <c r="DA98" s="364"/>
      <c r="DB98" s="364"/>
      <c r="DC98" s="364"/>
      <c r="DD98" s="364"/>
      <c r="DE98" s="364"/>
      <c r="DF98" s="364"/>
      <c r="DG98" s="364"/>
      <c r="DH98" s="364"/>
      <c r="DI98" s="364"/>
      <c r="DJ98" s="364"/>
      <c r="DK98" s="364"/>
      <c r="DL98" s="364"/>
      <c r="DM98" s="364"/>
      <c r="DN98" s="364"/>
      <c r="DO98" s="364"/>
      <c r="DP98" s="364"/>
      <c r="DQ98" s="364"/>
      <c r="DR98" s="364"/>
      <c r="DS98" s="364"/>
      <c r="DT98" s="364"/>
      <c r="DU98" s="364"/>
      <c r="DV98" s="364"/>
      <c r="DW98" s="364"/>
      <c r="DX98" s="364"/>
      <c r="DY98" s="364"/>
      <c r="DZ98" s="364"/>
      <c r="EA98" s="364"/>
      <c r="EB98" s="364"/>
      <c r="EC98" s="364"/>
      <c r="ED98" s="364"/>
      <c r="EE98" s="364"/>
      <c r="EF98" s="364"/>
      <c r="EG98" s="364"/>
      <c r="EH98" s="364"/>
      <c r="EI98" s="364"/>
      <c r="EJ98" s="364"/>
      <c r="EK98" s="364"/>
      <c r="EL98" s="364"/>
      <c r="EM98" s="364"/>
      <c r="EN98" s="364"/>
      <c r="EO98" s="364"/>
      <c r="EP98" s="364"/>
      <c r="EQ98" s="364"/>
      <c r="ER98" s="364"/>
      <c r="ES98" s="364"/>
      <c r="ET98" s="364"/>
      <c r="EU98" s="364"/>
      <c r="EV98" s="364"/>
      <c r="EW98" s="364"/>
      <c r="EX98" s="364"/>
      <c r="EY98" s="364"/>
      <c r="EZ98" s="364"/>
      <c r="FA98" s="364"/>
      <c r="FB98" s="364"/>
      <c r="FC98" s="364"/>
      <c r="FD98" s="364"/>
      <c r="FE98" s="364"/>
      <c r="FF98" s="364"/>
      <c r="FG98" s="364"/>
      <c r="FH98" s="364"/>
      <c r="FI98" s="364"/>
      <c r="FJ98" s="364"/>
      <c r="FK98" s="364"/>
      <c r="FL98" s="364"/>
      <c r="FM98" s="364"/>
      <c r="FN98" s="364"/>
      <c r="FO98" s="364"/>
      <c r="FP98" s="364"/>
      <c r="FQ98" s="364"/>
      <c r="FR98" s="364"/>
      <c r="FS98" s="364"/>
      <c r="FT98" s="364"/>
      <c r="FU98" s="364"/>
      <c r="FV98" s="364"/>
      <c r="FW98" s="364"/>
      <c r="FX98" s="364"/>
      <c r="FY98" s="364"/>
      <c r="FZ98" s="364"/>
      <c r="GA98" s="364"/>
      <c r="GB98" s="364"/>
      <c r="GC98" s="364"/>
      <c r="GD98" s="364"/>
      <c r="GE98" s="364"/>
      <c r="GF98" s="364"/>
      <c r="GG98" s="364"/>
      <c r="GH98" s="364"/>
      <c r="GI98" s="364"/>
      <c r="GJ98" s="364"/>
      <c r="GK98" s="364"/>
      <c r="GL98" s="364"/>
      <c r="GM98" s="364"/>
      <c r="GN98" s="364"/>
      <c r="GO98" s="364"/>
      <c r="GP98" s="364"/>
      <c r="GQ98" s="364"/>
      <c r="GR98" s="364"/>
      <c r="GS98" s="364"/>
      <c r="GT98" s="364"/>
      <c r="GU98" s="364"/>
      <c r="GV98" s="364"/>
      <c r="GW98" s="364"/>
      <c r="GX98" s="364"/>
      <c r="GY98" s="364"/>
      <c r="GZ98" s="364"/>
      <c r="HA98" s="364"/>
      <c r="HB98" s="364"/>
      <c r="HC98" s="364"/>
      <c r="HD98" s="364"/>
      <c r="HE98" s="364"/>
      <c r="HF98" s="364"/>
      <c r="HG98" s="364"/>
      <c r="HH98" s="364"/>
      <c r="HI98" s="364"/>
      <c r="HJ98" s="364"/>
      <c r="HK98" s="364"/>
      <c r="HL98" s="364"/>
      <c r="HM98" s="364"/>
      <c r="HN98" s="364"/>
      <c r="HO98" s="364"/>
      <c r="HP98" s="364"/>
      <c r="HQ98" s="364"/>
      <c r="HR98" s="364"/>
      <c r="HS98" s="364"/>
      <c r="HT98" s="364"/>
      <c r="HU98" s="364"/>
      <c r="HV98" s="364"/>
      <c r="HW98" s="364"/>
      <c r="HX98" s="364"/>
      <c r="HY98" s="364"/>
      <c r="HZ98" s="364"/>
      <c r="IA98" s="364"/>
      <c r="IB98" s="364"/>
      <c r="IC98" s="364"/>
      <c r="ID98" s="364"/>
      <c r="IE98" s="364"/>
      <c r="IF98" s="364"/>
      <c r="IG98" s="364"/>
      <c r="IH98" s="364"/>
      <c r="II98" s="364"/>
      <c r="IJ98" s="364"/>
      <c r="IK98" s="364"/>
      <c r="IL98" s="364"/>
      <c r="IM98" s="364"/>
      <c r="IN98" s="364"/>
      <c r="IO98" s="364"/>
      <c r="IP98" s="364"/>
      <c r="IQ98" s="364"/>
      <c r="IR98" s="364"/>
      <c r="IS98" s="364"/>
      <c r="IT98" s="364"/>
      <c r="IU98" s="364"/>
      <c r="IV98" s="364"/>
    </row>
    <row r="99" spans="2:256" ht="56.25" customHeight="1">
      <c r="B99" s="525"/>
      <c r="C99" s="525"/>
      <c r="D99" s="526"/>
      <c r="E99" s="526"/>
      <c r="F99" s="526"/>
      <c r="G99" s="526"/>
      <c r="H99" s="526"/>
      <c r="I99" s="526"/>
      <c r="J99" s="526"/>
      <c r="K99" s="526"/>
      <c r="L99" s="526"/>
      <c r="M99" s="526"/>
      <c r="N99" s="526"/>
      <c r="O99" s="526"/>
      <c r="P99" s="360"/>
      <c r="R99" s="364"/>
      <c r="S99" s="364"/>
      <c r="T99" s="364"/>
      <c r="U99" s="364"/>
      <c r="V99" s="364"/>
      <c r="W99" s="364"/>
      <c r="X99" s="364"/>
      <c r="Y99" s="364"/>
      <c r="Z99" s="364"/>
      <c r="AA99" s="364"/>
      <c r="AB99" s="364"/>
      <c r="AC99" s="364"/>
      <c r="AD99" s="364"/>
      <c r="AE99" s="364"/>
      <c r="AF99" s="364"/>
      <c r="AG99" s="364"/>
      <c r="AH99" s="364"/>
      <c r="AI99" s="364"/>
      <c r="AJ99" s="364"/>
      <c r="AK99" s="364"/>
      <c r="AL99" s="364"/>
      <c r="AM99" s="364"/>
      <c r="AN99" s="364"/>
      <c r="AO99" s="364"/>
      <c r="AP99" s="364"/>
      <c r="AQ99" s="364"/>
      <c r="AR99" s="364"/>
      <c r="AS99" s="364"/>
      <c r="AT99" s="364"/>
      <c r="AU99" s="364"/>
      <c r="AV99" s="364"/>
      <c r="AW99" s="364"/>
      <c r="AX99" s="364"/>
      <c r="AY99" s="364"/>
      <c r="AZ99" s="364"/>
      <c r="BA99" s="364"/>
      <c r="BB99" s="364"/>
      <c r="BC99" s="364"/>
      <c r="BD99" s="364"/>
      <c r="BE99" s="364"/>
      <c r="BF99" s="364"/>
      <c r="BG99" s="364"/>
      <c r="BH99" s="364"/>
      <c r="BI99" s="364"/>
      <c r="BJ99" s="364"/>
      <c r="BK99" s="364"/>
      <c r="BL99" s="364"/>
      <c r="BM99" s="364"/>
      <c r="BN99" s="364"/>
      <c r="BO99" s="364"/>
      <c r="BP99" s="364"/>
      <c r="BQ99" s="364"/>
      <c r="BR99" s="364"/>
      <c r="BS99" s="364"/>
      <c r="BT99" s="364"/>
      <c r="BU99" s="364"/>
      <c r="BV99" s="364"/>
      <c r="BW99" s="364"/>
      <c r="BX99" s="364"/>
      <c r="BY99" s="364"/>
      <c r="BZ99" s="364"/>
      <c r="CA99" s="364"/>
      <c r="CB99" s="364"/>
      <c r="CC99" s="364"/>
      <c r="CD99" s="364"/>
      <c r="CE99" s="364"/>
      <c r="CF99" s="364"/>
      <c r="CG99" s="364"/>
      <c r="CH99" s="364"/>
      <c r="CI99" s="364"/>
      <c r="CJ99" s="364"/>
      <c r="CK99" s="364"/>
      <c r="CL99" s="364"/>
      <c r="CM99" s="364"/>
      <c r="CN99" s="364"/>
      <c r="CO99" s="364"/>
      <c r="CP99" s="364"/>
      <c r="CQ99" s="364"/>
      <c r="CR99" s="364"/>
      <c r="CS99" s="364"/>
      <c r="CT99" s="364"/>
      <c r="CU99" s="364"/>
      <c r="CV99" s="364"/>
      <c r="CW99" s="364"/>
      <c r="CX99" s="364"/>
      <c r="CY99" s="364"/>
      <c r="CZ99" s="364"/>
      <c r="DA99" s="364"/>
      <c r="DB99" s="364"/>
      <c r="DC99" s="364"/>
      <c r="DD99" s="364"/>
      <c r="DE99" s="364"/>
      <c r="DF99" s="364"/>
      <c r="DG99" s="364"/>
      <c r="DH99" s="364"/>
      <c r="DI99" s="364"/>
      <c r="DJ99" s="364"/>
      <c r="DK99" s="364"/>
      <c r="DL99" s="364"/>
      <c r="DM99" s="364"/>
      <c r="DN99" s="364"/>
      <c r="DO99" s="364"/>
      <c r="DP99" s="364"/>
      <c r="DQ99" s="364"/>
      <c r="DR99" s="364"/>
      <c r="DS99" s="364"/>
      <c r="DT99" s="364"/>
      <c r="DU99" s="364"/>
      <c r="DV99" s="364"/>
      <c r="DW99" s="364"/>
      <c r="DX99" s="364"/>
      <c r="DY99" s="364"/>
      <c r="DZ99" s="364"/>
      <c r="EA99" s="364"/>
      <c r="EB99" s="364"/>
      <c r="EC99" s="364"/>
      <c r="ED99" s="364"/>
      <c r="EE99" s="364"/>
      <c r="EF99" s="364"/>
      <c r="EG99" s="364"/>
      <c r="EH99" s="364"/>
      <c r="EI99" s="364"/>
      <c r="EJ99" s="364"/>
      <c r="EK99" s="364"/>
      <c r="EL99" s="364"/>
      <c r="EM99" s="364"/>
      <c r="EN99" s="364"/>
      <c r="EO99" s="364"/>
      <c r="EP99" s="364"/>
      <c r="EQ99" s="364"/>
      <c r="ER99" s="364"/>
      <c r="ES99" s="364"/>
      <c r="ET99" s="364"/>
      <c r="EU99" s="364"/>
      <c r="EV99" s="364"/>
      <c r="EW99" s="364"/>
      <c r="EX99" s="364"/>
      <c r="EY99" s="364"/>
      <c r="EZ99" s="364"/>
      <c r="FA99" s="364"/>
      <c r="FB99" s="364"/>
      <c r="FC99" s="364"/>
      <c r="FD99" s="364"/>
      <c r="FE99" s="364"/>
      <c r="FF99" s="364"/>
      <c r="FG99" s="364"/>
      <c r="FH99" s="364"/>
      <c r="FI99" s="364"/>
      <c r="FJ99" s="364"/>
      <c r="FK99" s="364"/>
      <c r="FL99" s="364"/>
      <c r="FM99" s="364"/>
      <c r="FN99" s="364"/>
      <c r="FO99" s="364"/>
      <c r="FP99" s="364"/>
      <c r="FQ99" s="364"/>
      <c r="FR99" s="364"/>
      <c r="FS99" s="364"/>
      <c r="FT99" s="364"/>
      <c r="FU99" s="364"/>
      <c r="FV99" s="364"/>
      <c r="FW99" s="364"/>
      <c r="FX99" s="364"/>
      <c r="FY99" s="364"/>
      <c r="FZ99" s="364"/>
      <c r="GA99" s="364"/>
      <c r="GB99" s="364"/>
      <c r="GC99" s="364"/>
      <c r="GD99" s="364"/>
      <c r="GE99" s="364"/>
      <c r="GF99" s="364"/>
      <c r="GG99" s="364"/>
      <c r="GH99" s="364"/>
      <c r="GI99" s="364"/>
      <c r="GJ99" s="364"/>
      <c r="GK99" s="364"/>
      <c r="GL99" s="364"/>
      <c r="GM99" s="364"/>
      <c r="GN99" s="364"/>
      <c r="GO99" s="364"/>
      <c r="GP99" s="364"/>
      <c r="GQ99" s="364"/>
      <c r="GR99" s="364"/>
      <c r="GS99" s="364"/>
      <c r="GT99" s="364"/>
      <c r="GU99" s="364"/>
      <c r="GV99" s="364"/>
      <c r="GW99" s="364"/>
      <c r="GX99" s="364"/>
      <c r="GY99" s="364"/>
      <c r="GZ99" s="364"/>
      <c r="HA99" s="364"/>
      <c r="HB99" s="364"/>
      <c r="HC99" s="364"/>
      <c r="HD99" s="364"/>
      <c r="HE99" s="364"/>
      <c r="HF99" s="364"/>
      <c r="HG99" s="364"/>
      <c r="HH99" s="364"/>
      <c r="HI99" s="364"/>
      <c r="HJ99" s="364"/>
      <c r="HK99" s="364"/>
      <c r="HL99" s="364"/>
      <c r="HM99" s="364"/>
      <c r="HN99" s="364"/>
      <c r="HO99" s="364"/>
      <c r="HP99" s="364"/>
      <c r="HQ99" s="364"/>
      <c r="HR99" s="364"/>
      <c r="HS99" s="364"/>
      <c r="HT99" s="364"/>
      <c r="HU99" s="364"/>
      <c r="HV99" s="364"/>
      <c r="HW99" s="364"/>
      <c r="HX99" s="364"/>
      <c r="HY99" s="364"/>
      <c r="HZ99" s="364"/>
      <c r="IA99" s="364"/>
      <c r="IB99" s="364"/>
      <c r="IC99" s="364"/>
      <c r="ID99" s="364"/>
      <c r="IE99" s="364"/>
      <c r="IF99" s="364"/>
      <c r="IG99" s="364"/>
      <c r="IH99" s="364"/>
      <c r="II99" s="364"/>
      <c r="IJ99" s="364"/>
      <c r="IK99" s="364"/>
      <c r="IL99" s="364"/>
      <c r="IM99" s="364"/>
      <c r="IN99" s="364"/>
      <c r="IO99" s="364"/>
      <c r="IP99" s="364"/>
      <c r="IQ99" s="364"/>
      <c r="IR99" s="364"/>
      <c r="IS99" s="364"/>
      <c r="IT99" s="364"/>
      <c r="IU99" s="364"/>
      <c r="IV99" s="364"/>
    </row>
    <row r="100" spans="5:256" ht="12" customHeight="1">
      <c r="E100" s="266"/>
      <c r="F100" s="266"/>
      <c r="G100" s="266"/>
      <c r="H100" s="266"/>
      <c r="I100" s="266"/>
      <c r="J100" s="266"/>
      <c r="K100" s="266"/>
      <c r="L100" s="266"/>
      <c r="M100" s="266"/>
      <c r="N100" s="266"/>
      <c r="O100" s="266"/>
      <c r="P100" s="338"/>
      <c r="R100" s="253"/>
      <c r="S100" s="253"/>
      <c r="T100" s="253"/>
      <c r="U100" s="253"/>
      <c r="V100" s="253"/>
      <c r="W100" s="253"/>
      <c r="X100" s="253"/>
      <c r="Y100" s="253"/>
      <c r="Z100" s="253"/>
      <c r="AA100" s="253"/>
      <c r="AB100" s="253"/>
      <c r="AC100" s="253"/>
      <c r="AD100" s="253"/>
      <c r="AE100" s="253"/>
      <c r="AF100" s="253"/>
      <c r="AG100" s="253"/>
      <c r="AH100" s="253"/>
      <c r="AI100" s="253"/>
      <c r="AJ100" s="253"/>
      <c r="AK100" s="253"/>
      <c r="AL100" s="253"/>
      <c r="AM100" s="253"/>
      <c r="AN100" s="253"/>
      <c r="AO100" s="253"/>
      <c r="AP100" s="253"/>
      <c r="AQ100" s="253"/>
      <c r="AR100" s="253"/>
      <c r="AS100" s="253"/>
      <c r="AT100" s="253"/>
      <c r="AU100" s="253"/>
      <c r="AV100" s="253"/>
      <c r="AW100" s="253"/>
      <c r="AX100" s="253"/>
      <c r="AY100" s="253"/>
      <c r="AZ100" s="253"/>
      <c r="BA100" s="253"/>
      <c r="BB100" s="253"/>
      <c r="BC100" s="253"/>
      <c r="BD100" s="253"/>
      <c r="BE100" s="253"/>
      <c r="BF100" s="253"/>
      <c r="BG100" s="253"/>
      <c r="BH100" s="253"/>
      <c r="BI100" s="253"/>
      <c r="BJ100" s="253"/>
      <c r="BK100" s="253"/>
      <c r="BL100" s="253"/>
      <c r="BM100" s="253"/>
      <c r="BN100" s="253"/>
      <c r="BO100" s="253"/>
      <c r="BP100" s="253"/>
      <c r="BQ100" s="253"/>
      <c r="BR100" s="253"/>
      <c r="BS100" s="253"/>
      <c r="BT100" s="253"/>
      <c r="BU100" s="253"/>
      <c r="BV100" s="253"/>
      <c r="BW100" s="253"/>
      <c r="BX100" s="253"/>
      <c r="BY100" s="253"/>
      <c r="BZ100" s="253"/>
      <c r="CA100" s="253"/>
      <c r="CB100" s="253"/>
      <c r="CC100" s="253"/>
      <c r="CD100" s="253"/>
      <c r="CE100" s="253"/>
      <c r="CF100" s="253"/>
      <c r="CG100" s="253"/>
      <c r="CH100" s="253"/>
      <c r="CI100" s="253"/>
      <c r="CJ100" s="253"/>
      <c r="CK100" s="253"/>
      <c r="CL100" s="253"/>
      <c r="CM100" s="253"/>
      <c r="CN100" s="253"/>
      <c r="CO100" s="253"/>
      <c r="CP100" s="253"/>
      <c r="CQ100" s="253"/>
      <c r="CR100" s="253"/>
      <c r="CS100" s="253"/>
      <c r="CT100" s="253"/>
      <c r="CU100" s="253"/>
      <c r="CV100" s="253"/>
      <c r="CW100" s="253"/>
      <c r="CX100" s="253"/>
      <c r="CY100" s="253"/>
      <c r="CZ100" s="253"/>
      <c r="DA100" s="253"/>
      <c r="DB100" s="253"/>
      <c r="DC100" s="253"/>
      <c r="DD100" s="253"/>
      <c r="DE100" s="253"/>
      <c r="DF100" s="253"/>
      <c r="DG100" s="253"/>
      <c r="DH100" s="253"/>
      <c r="DI100" s="253"/>
      <c r="DJ100" s="253"/>
      <c r="DK100" s="253"/>
      <c r="DL100" s="253"/>
      <c r="DM100" s="253"/>
      <c r="DN100" s="253"/>
      <c r="DO100" s="253"/>
      <c r="DP100" s="253"/>
      <c r="DQ100" s="253"/>
      <c r="DR100" s="253"/>
      <c r="DS100" s="253"/>
      <c r="DT100" s="253"/>
      <c r="DU100" s="253"/>
      <c r="DV100" s="253"/>
      <c r="DW100" s="253"/>
      <c r="DX100" s="253"/>
      <c r="DY100" s="253"/>
      <c r="DZ100" s="253"/>
      <c r="EA100" s="253"/>
      <c r="EB100" s="253"/>
      <c r="EC100" s="253"/>
      <c r="ED100" s="253"/>
      <c r="EE100" s="253"/>
      <c r="EF100" s="253"/>
      <c r="EG100" s="253"/>
      <c r="EH100" s="253"/>
      <c r="EI100" s="253"/>
      <c r="EJ100" s="253"/>
      <c r="EK100" s="253"/>
      <c r="EL100" s="253"/>
      <c r="EM100" s="253"/>
      <c r="EN100" s="253"/>
      <c r="EO100" s="253"/>
      <c r="EP100" s="253"/>
      <c r="EQ100" s="253"/>
      <c r="ER100" s="253"/>
      <c r="ES100" s="253"/>
      <c r="ET100" s="253"/>
      <c r="EU100" s="253"/>
      <c r="EV100" s="253"/>
      <c r="EW100" s="253"/>
      <c r="EX100" s="253"/>
      <c r="EY100" s="253"/>
      <c r="EZ100" s="253"/>
      <c r="FA100" s="253"/>
      <c r="FB100" s="253"/>
      <c r="FC100" s="253"/>
      <c r="FD100" s="253"/>
      <c r="FE100" s="253"/>
      <c r="FF100" s="253"/>
      <c r="FG100" s="253"/>
      <c r="FH100" s="253"/>
      <c r="FI100" s="253"/>
      <c r="FJ100" s="253"/>
      <c r="FK100" s="253"/>
      <c r="FL100" s="253"/>
      <c r="FM100" s="253"/>
      <c r="FN100" s="253"/>
      <c r="FO100" s="253"/>
      <c r="FP100" s="253"/>
      <c r="FQ100" s="253"/>
      <c r="FR100" s="253"/>
      <c r="FS100" s="253"/>
      <c r="FT100" s="253"/>
      <c r="FU100" s="253"/>
      <c r="FV100" s="253"/>
      <c r="FW100" s="253"/>
      <c r="FX100" s="253"/>
      <c r="FY100" s="253"/>
      <c r="FZ100" s="253"/>
      <c r="GA100" s="253"/>
      <c r="GB100" s="253"/>
      <c r="GC100" s="253"/>
      <c r="GD100" s="253"/>
      <c r="GE100" s="253"/>
      <c r="GF100" s="253"/>
      <c r="GG100" s="253"/>
      <c r="GH100" s="253"/>
      <c r="GI100" s="253"/>
      <c r="GJ100" s="253"/>
      <c r="GK100" s="253"/>
      <c r="GL100" s="253"/>
      <c r="GM100" s="253"/>
      <c r="GN100" s="253"/>
      <c r="GO100" s="253"/>
      <c r="GP100" s="253"/>
      <c r="GQ100" s="253"/>
      <c r="GR100" s="253"/>
      <c r="GS100" s="253"/>
      <c r="GT100" s="253"/>
      <c r="GU100" s="253"/>
      <c r="GV100" s="253"/>
      <c r="GW100" s="253"/>
      <c r="GX100" s="253"/>
      <c r="GY100" s="253"/>
      <c r="GZ100" s="253"/>
      <c r="HA100" s="253"/>
      <c r="HB100" s="253"/>
      <c r="HC100" s="253"/>
      <c r="HD100" s="253"/>
      <c r="HE100" s="253"/>
      <c r="HF100" s="253"/>
      <c r="HG100" s="253"/>
      <c r="HH100" s="253"/>
      <c r="HI100" s="253"/>
      <c r="HJ100" s="253"/>
      <c r="HK100" s="253"/>
      <c r="HL100" s="253"/>
      <c r="HM100" s="253"/>
      <c r="HN100" s="253"/>
      <c r="HO100" s="253"/>
      <c r="HP100" s="253"/>
      <c r="HQ100" s="253"/>
      <c r="HR100" s="253"/>
      <c r="HS100" s="253"/>
      <c r="HT100" s="253"/>
      <c r="HU100" s="253"/>
      <c r="HV100" s="253"/>
      <c r="HW100" s="253"/>
      <c r="HX100" s="253"/>
      <c r="HY100" s="253"/>
      <c r="HZ100" s="253"/>
      <c r="IA100" s="253"/>
      <c r="IB100" s="253"/>
      <c r="IC100" s="253"/>
      <c r="ID100" s="253"/>
      <c r="IE100" s="253"/>
      <c r="IF100" s="253"/>
      <c r="IG100" s="253"/>
      <c r="IH100" s="253"/>
      <c r="II100" s="253"/>
      <c r="IJ100" s="253"/>
      <c r="IK100" s="253"/>
      <c r="IL100" s="253"/>
      <c r="IM100" s="253"/>
      <c r="IN100" s="253"/>
      <c r="IO100" s="253"/>
      <c r="IP100" s="253"/>
      <c r="IQ100" s="253"/>
      <c r="IR100" s="253"/>
      <c r="IS100" s="253"/>
      <c r="IT100" s="253"/>
      <c r="IU100" s="253"/>
      <c r="IV100" s="253"/>
    </row>
    <row r="101" spans="3:256" ht="18">
      <c r="C101" s="348" t="s">
        <v>579</v>
      </c>
      <c r="D101" s="351" t="s">
        <v>515</v>
      </c>
      <c r="E101" s="266"/>
      <c r="F101" s="266"/>
      <c r="G101" s="266"/>
      <c r="H101" s="266"/>
      <c r="I101" s="266"/>
      <c r="J101" s="266"/>
      <c r="K101" s="266"/>
      <c r="L101" s="266"/>
      <c r="M101" s="266"/>
      <c r="N101" s="266"/>
      <c r="O101" s="266"/>
      <c r="P101" s="266"/>
      <c r="R101" s="364"/>
      <c r="S101" s="364"/>
      <c r="T101" s="364"/>
      <c r="U101" s="364"/>
      <c r="V101" s="364"/>
      <c r="W101" s="364"/>
      <c r="X101" s="364"/>
      <c r="Y101" s="364"/>
      <c r="Z101" s="364"/>
      <c r="AA101" s="364"/>
      <c r="AB101" s="364"/>
      <c r="AC101" s="364"/>
      <c r="AD101" s="364"/>
      <c r="AE101" s="364"/>
      <c r="AF101" s="364"/>
      <c r="AG101" s="364"/>
      <c r="AH101" s="364"/>
      <c r="AI101" s="364"/>
      <c r="AJ101" s="364"/>
      <c r="AK101" s="364"/>
      <c r="AL101" s="364"/>
      <c r="AM101" s="364"/>
      <c r="AN101" s="364"/>
      <c r="AO101" s="364"/>
      <c r="AP101" s="364"/>
      <c r="AQ101" s="364"/>
      <c r="AR101" s="364"/>
      <c r="AS101" s="364"/>
      <c r="AT101" s="364"/>
      <c r="AU101" s="364"/>
      <c r="AV101" s="364"/>
      <c r="AW101" s="364"/>
      <c r="AX101" s="364"/>
      <c r="AY101" s="364"/>
      <c r="AZ101" s="364"/>
      <c r="BA101" s="364"/>
      <c r="BB101" s="364"/>
      <c r="BC101" s="364"/>
      <c r="BD101" s="364"/>
      <c r="BE101" s="364"/>
      <c r="BF101" s="364"/>
      <c r="BG101" s="364"/>
      <c r="BH101" s="364"/>
      <c r="BI101" s="364"/>
      <c r="BJ101" s="364"/>
      <c r="BK101" s="364"/>
      <c r="BL101" s="364"/>
      <c r="BM101" s="364"/>
      <c r="BN101" s="364"/>
      <c r="BO101" s="364"/>
      <c r="BP101" s="364"/>
      <c r="BQ101" s="364"/>
      <c r="BR101" s="364"/>
      <c r="BS101" s="364"/>
      <c r="BT101" s="364"/>
      <c r="BU101" s="364"/>
      <c r="BV101" s="364"/>
      <c r="BW101" s="364"/>
      <c r="BX101" s="364"/>
      <c r="BY101" s="364"/>
      <c r="BZ101" s="364"/>
      <c r="CA101" s="364"/>
      <c r="CB101" s="364"/>
      <c r="CC101" s="364"/>
      <c r="CD101" s="364"/>
      <c r="CE101" s="364"/>
      <c r="CF101" s="364"/>
      <c r="CG101" s="364"/>
      <c r="CH101" s="364"/>
      <c r="CI101" s="364"/>
      <c r="CJ101" s="364"/>
      <c r="CK101" s="364"/>
      <c r="CL101" s="364"/>
      <c r="CM101" s="364"/>
      <c r="CN101" s="364"/>
      <c r="CO101" s="364"/>
      <c r="CP101" s="364"/>
      <c r="CQ101" s="364"/>
      <c r="CR101" s="364"/>
      <c r="CS101" s="364"/>
      <c r="CT101" s="364"/>
      <c r="CU101" s="364"/>
      <c r="CV101" s="364"/>
      <c r="CW101" s="364"/>
      <c r="CX101" s="364"/>
      <c r="CY101" s="364"/>
      <c r="CZ101" s="364"/>
      <c r="DA101" s="364"/>
      <c r="DB101" s="364"/>
      <c r="DC101" s="364"/>
      <c r="DD101" s="364"/>
      <c r="DE101" s="364"/>
      <c r="DF101" s="364"/>
      <c r="DG101" s="364"/>
      <c r="DH101" s="364"/>
      <c r="DI101" s="364"/>
      <c r="DJ101" s="364"/>
      <c r="DK101" s="364"/>
      <c r="DL101" s="364"/>
      <c r="DM101" s="364"/>
      <c r="DN101" s="364"/>
      <c r="DO101" s="364"/>
      <c r="DP101" s="364"/>
      <c r="DQ101" s="364"/>
      <c r="DR101" s="364"/>
      <c r="DS101" s="364"/>
      <c r="DT101" s="364"/>
      <c r="DU101" s="364"/>
      <c r="DV101" s="364"/>
      <c r="DW101" s="364"/>
      <c r="DX101" s="364"/>
      <c r="DY101" s="364"/>
      <c r="DZ101" s="364"/>
      <c r="EA101" s="364"/>
      <c r="EB101" s="364"/>
      <c r="EC101" s="364"/>
      <c r="ED101" s="364"/>
      <c r="EE101" s="364"/>
      <c r="EF101" s="364"/>
      <c r="EG101" s="364"/>
      <c r="EH101" s="364"/>
      <c r="EI101" s="364"/>
      <c r="EJ101" s="364"/>
      <c r="EK101" s="364"/>
      <c r="EL101" s="364"/>
      <c r="EM101" s="364"/>
      <c r="EN101" s="364"/>
      <c r="EO101" s="364"/>
      <c r="EP101" s="364"/>
      <c r="EQ101" s="364"/>
      <c r="ER101" s="364"/>
      <c r="ES101" s="364"/>
      <c r="ET101" s="364"/>
      <c r="EU101" s="364"/>
      <c r="EV101" s="364"/>
      <c r="EW101" s="364"/>
      <c r="EX101" s="364"/>
      <c r="EY101" s="364"/>
      <c r="EZ101" s="364"/>
      <c r="FA101" s="364"/>
      <c r="FB101" s="364"/>
      <c r="FC101" s="364"/>
      <c r="FD101" s="364"/>
      <c r="FE101" s="364"/>
      <c r="FF101" s="364"/>
      <c r="FG101" s="364"/>
      <c r="FH101" s="364"/>
      <c r="FI101" s="364"/>
      <c r="FJ101" s="364"/>
      <c r="FK101" s="364"/>
      <c r="FL101" s="364"/>
      <c r="FM101" s="364"/>
      <c r="FN101" s="364"/>
      <c r="FO101" s="364"/>
      <c r="FP101" s="364"/>
      <c r="FQ101" s="364"/>
      <c r="FR101" s="364"/>
      <c r="FS101" s="364"/>
      <c r="FT101" s="364"/>
      <c r="FU101" s="364"/>
      <c r="FV101" s="364"/>
      <c r="FW101" s="364"/>
      <c r="FX101" s="364"/>
      <c r="FY101" s="364"/>
      <c r="FZ101" s="364"/>
      <c r="GA101" s="364"/>
      <c r="GB101" s="364"/>
      <c r="GC101" s="364"/>
      <c r="GD101" s="364"/>
      <c r="GE101" s="364"/>
      <c r="GF101" s="364"/>
      <c r="GG101" s="364"/>
      <c r="GH101" s="364"/>
      <c r="GI101" s="364"/>
      <c r="GJ101" s="364"/>
      <c r="GK101" s="364"/>
      <c r="GL101" s="364"/>
      <c r="GM101" s="364"/>
      <c r="GN101" s="364"/>
      <c r="GO101" s="364"/>
      <c r="GP101" s="364"/>
      <c r="GQ101" s="364"/>
      <c r="GR101" s="364"/>
      <c r="GS101" s="364"/>
      <c r="GT101" s="364"/>
      <c r="GU101" s="364"/>
      <c r="GV101" s="364"/>
      <c r="GW101" s="364"/>
      <c r="GX101" s="364"/>
      <c r="GY101" s="364"/>
      <c r="GZ101" s="364"/>
      <c r="HA101" s="364"/>
      <c r="HB101" s="364"/>
      <c r="HC101" s="364"/>
      <c r="HD101" s="364"/>
      <c r="HE101" s="364"/>
      <c r="HF101" s="364"/>
      <c r="HG101" s="364"/>
      <c r="HH101" s="364"/>
      <c r="HI101" s="364"/>
      <c r="HJ101" s="364"/>
      <c r="HK101" s="364"/>
      <c r="HL101" s="364"/>
      <c r="HM101" s="364"/>
      <c r="HN101" s="364"/>
      <c r="HO101" s="364"/>
      <c r="HP101" s="364"/>
      <c r="HQ101" s="364"/>
      <c r="HR101" s="364"/>
      <c r="HS101" s="364"/>
      <c r="HT101" s="364"/>
      <c r="HU101" s="364"/>
      <c r="HV101" s="364"/>
      <c r="HW101" s="364"/>
      <c r="HX101" s="364"/>
      <c r="HY101" s="364"/>
      <c r="HZ101" s="364"/>
      <c r="IA101" s="364"/>
      <c r="IB101" s="364"/>
      <c r="IC101" s="364"/>
      <c r="ID101" s="364"/>
      <c r="IE101" s="364"/>
      <c r="IF101" s="364"/>
      <c r="IG101" s="364"/>
      <c r="IH101" s="364"/>
      <c r="II101" s="364"/>
      <c r="IJ101" s="364"/>
      <c r="IK101" s="364"/>
      <c r="IL101" s="364"/>
      <c r="IM101" s="364"/>
      <c r="IN101" s="364"/>
      <c r="IO101" s="364"/>
      <c r="IP101" s="364"/>
      <c r="IQ101" s="364"/>
      <c r="IR101" s="364"/>
      <c r="IS101" s="364"/>
      <c r="IT101" s="364"/>
      <c r="IU101" s="364"/>
      <c r="IV101" s="364"/>
    </row>
    <row r="102" spans="16:256" ht="12" customHeight="1">
      <c r="P102" s="267"/>
      <c r="R102" s="364"/>
      <c r="S102" s="364"/>
      <c r="T102" s="364"/>
      <c r="U102" s="364"/>
      <c r="V102" s="364"/>
      <c r="W102" s="364"/>
      <c r="X102" s="364"/>
      <c r="Y102" s="364"/>
      <c r="Z102" s="364"/>
      <c r="AA102" s="364"/>
      <c r="AB102" s="364"/>
      <c r="AC102" s="364"/>
      <c r="AD102" s="364"/>
      <c r="AE102" s="364"/>
      <c r="AF102" s="364"/>
      <c r="AG102" s="364"/>
      <c r="AH102" s="364"/>
      <c r="AI102" s="364"/>
      <c r="AJ102" s="364"/>
      <c r="AK102" s="364"/>
      <c r="AL102" s="364"/>
      <c r="AM102" s="364"/>
      <c r="AN102" s="364"/>
      <c r="AO102" s="364"/>
      <c r="AP102" s="364"/>
      <c r="AQ102" s="364"/>
      <c r="AR102" s="364"/>
      <c r="AS102" s="364"/>
      <c r="AT102" s="364"/>
      <c r="AU102" s="364"/>
      <c r="AV102" s="364"/>
      <c r="AW102" s="364"/>
      <c r="AX102" s="364"/>
      <c r="AY102" s="364"/>
      <c r="AZ102" s="364"/>
      <c r="BA102" s="364"/>
      <c r="BB102" s="364"/>
      <c r="BC102" s="364"/>
      <c r="BD102" s="364"/>
      <c r="BE102" s="364"/>
      <c r="BF102" s="364"/>
      <c r="BG102" s="364"/>
      <c r="BH102" s="364"/>
      <c r="BI102" s="364"/>
      <c r="BJ102" s="364"/>
      <c r="BK102" s="364"/>
      <c r="BL102" s="364"/>
      <c r="BM102" s="364"/>
      <c r="BN102" s="364"/>
      <c r="BO102" s="364"/>
      <c r="BP102" s="364"/>
      <c r="BQ102" s="364"/>
      <c r="BR102" s="364"/>
      <c r="BS102" s="364"/>
      <c r="BT102" s="364"/>
      <c r="BU102" s="364"/>
      <c r="BV102" s="364"/>
      <c r="BW102" s="364"/>
      <c r="BX102" s="364"/>
      <c r="BY102" s="364"/>
      <c r="BZ102" s="364"/>
      <c r="CA102" s="364"/>
      <c r="CB102" s="364"/>
      <c r="CC102" s="364"/>
      <c r="CD102" s="364"/>
      <c r="CE102" s="364"/>
      <c r="CF102" s="364"/>
      <c r="CG102" s="364"/>
      <c r="CH102" s="364"/>
      <c r="CI102" s="364"/>
      <c r="CJ102" s="364"/>
      <c r="CK102" s="364"/>
      <c r="CL102" s="364"/>
      <c r="CM102" s="364"/>
      <c r="CN102" s="364"/>
      <c r="CO102" s="364"/>
      <c r="CP102" s="364"/>
      <c r="CQ102" s="364"/>
      <c r="CR102" s="364"/>
      <c r="CS102" s="364"/>
      <c r="CT102" s="364"/>
      <c r="CU102" s="364"/>
      <c r="CV102" s="364"/>
      <c r="CW102" s="364"/>
      <c r="CX102" s="364"/>
      <c r="CY102" s="364"/>
      <c r="CZ102" s="364"/>
      <c r="DA102" s="364"/>
      <c r="DB102" s="364"/>
      <c r="DC102" s="364"/>
      <c r="DD102" s="364"/>
      <c r="DE102" s="364"/>
      <c r="DF102" s="364"/>
      <c r="DG102" s="364"/>
      <c r="DH102" s="364"/>
      <c r="DI102" s="364"/>
      <c r="DJ102" s="364"/>
      <c r="DK102" s="364"/>
      <c r="DL102" s="364"/>
      <c r="DM102" s="364"/>
      <c r="DN102" s="364"/>
      <c r="DO102" s="364"/>
      <c r="DP102" s="364"/>
      <c r="DQ102" s="364"/>
      <c r="DR102" s="364"/>
      <c r="DS102" s="364"/>
      <c r="DT102" s="364"/>
      <c r="DU102" s="364"/>
      <c r="DV102" s="364"/>
      <c r="DW102" s="364"/>
      <c r="DX102" s="364"/>
      <c r="DY102" s="364"/>
      <c r="DZ102" s="364"/>
      <c r="EA102" s="364"/>
      <c r="EB102" s="364"/>
      <c r="EC102" s="364"/>
      <c r="ED102" s="364"/>
      <c r="EE102" s="364"/>
      <c r="EF102" s="364"/>
      <c r="EG102" s="364"/>
      <c r="EH102" s="364"/>
      <c r="EI102" s="364"/>
      <c r="EJ102" s="364"/>
      <c r="EK102" s="364"/>
      <c r="EL102" s="364"/>
      <c r="EM102" s="364"/>
      <c r="EN102" s="364"/>
      <c r="EO102" s="364"/>
      <c r="EP102" s="364"/>
      <c r="EQ102" s="364"/>
      <c r="ER102" s="364"/>
      <c r="ES102" s="364"/>
      <c r="ET102" s="364"/>
      <c r="EU102" s="364"/>
      <c r="EV102" s="364"/>
      <c r="EW102" s="364"/>
      <c r="EX102" s="364"/>
      <c r="EY102" s="364"/>
      <c r="EZ102" s="364"/>
      <c r="FA102" s="364"/>
      <c r="FB102" s="364"/>
      <c r="FC102" s="364"/>
      <c r="FD102" s="364"/>
      <c r="FE102" s="364"/>
      <c r="FF102" s="364"/>
      <c r="FG102" s="364"/>
      <c r="FH102" s="364"/>
      <c r="FI102" s="364"/>
      <c r="FJ102" s="364"/>
      <c r="FK102" s="364"/>
      <c r="FL102" s="364"/>
      <c r="FM102" s="364"/>
      <c r="FN102" s="364"/>
      <c r="FO102" s="364"/>
      <c r="FP102" s="364"/>
      <c r="FQ102" s="364"/>
      <c r="FR102" s="364"/>
      <c r="FS102" s="364"/>
      <c r="FT102" s="364"/>
      <c r="FU102" s="364"/>
      <c r="FV102" s="364"/>
      <c r="FW102" s="364"/>
      <c r="FX102" s="364"/>
      <c r="FY102" s="364"/>
      <c r="FZ102" s="364"/>
      <c r="GA102" s="364"/>
      <c r="GB102" s="364"/>
      <c r="GC102" s="364"/>
      <c r="GD102" s="364"/>
      <c r="GE102" s="364"/>
      <c r="GF102" s="364"/>
      <c r="GG102" s="364"/>
      <c r="GH102" s="364"/>
      <c r="GI102" s="364"/>
      <c r="GJ102" s="364"/>
      <c r="GK102" s="364"/>
      <c r="GL102" s="364"/>
      <c r="GM102" s="364"/>
      <c r="GN102" s="364"/>
      <c r="GO102" s="364"/>
      <c r="GP102" s="364"/>
      <c r="GQ102" s="364"/>
      <c r="GR102" s="364"/>
      <c r="GS102" s="364"/>
      <c r="GT102" s="364"/>
      <c r="GU102" s="364"/>
      <c r="GV102" s="364"/>
      <c r="GW102" s="364"/>
      <c r="GX102" s="364"/>
      <c r="GY102" s="364"/>
      <c r="GZ102" s="364"/>
      <c r="HA102" s="364"/>
      <c r="HB102" s="364"/>
      <c r="HC102" s="364"/>
      <c r="HD102" s="364"/>
      <c r="HE102" s="364"/>
      <c r="HF102" s="364"/>
      <c r="HG102" s="364"/>
      <c r="HH102" s="364"/>
      <c r="HI102" s="364"/>
      <c r="HJ102" s="364"/>
      <c r="HK102" s="364"/>
      <c r="HL102" s="364"/>
      <c r="HM102" s="364"/>
      <c r="HN102" s="364"/>
      <c r="HO102" s="364"/>
      <c r="HP102" s="364"/>
      <c r="HQ102" s="364"/>
      <c r="HR102" s="364"/>
      <c r="HS102" s="364"/>
      <c r="HT102" s="364"/>
      <c r="HU102" s="364"/>
      <c r="HV102" s="364"/>
      <c r="HW102" s="364"/>
      <c r="HX102" s="364"/>
      <c r="HY102" s="364"/>
      <c r="HZ102" s="364"/>
      <c r="IA102" s="364"/>
      <c r="IB102" s="364"/>
      <c r="IC102" s="364"/>
      <c r="ID102" s="364"/>
      <c r="IE102" s="364"/>
      <c r="IF102" s="364"/>
      <c r="IG102" s="364"/>
      <c r="IH102" s="364"/>
      <c r="II102" s="364"/>
      <c r="IJ102" s="364"/>
      <c r="IK102" s="364"/>
      <c r="IL102" s="364"/>
      <c r="IM102" s="364"/>
      <c r="IN102" s="364"/>
      <c r="IO102" s="364"/>
      <c r="IP102" s="364"/>
      <c r="IQ102" s="364"/>
      <c r="IR102" s="364"/>
      <c r="IS102" s="364"/>
      <c r="IT102" s="364"/>
      <c r="IU102" s="364"/>
      <c r="IV102" s="364"/>
    </row>
    <row r="103" spans="3:6" ht="18">
      <c r="C103" s="355" t="s">
        <v>516</v>
      </c>
      <c r="D103" s="351" t="s">
        <v>517</v>
      </c>
      <c r="E103" s="413"/>
      <c r="F103" s="414"/>
    </row>
    <row r="105" spans="3:15" ht="36.75" customHeight="1">
      <c r="C105" s="473" t="s">
        <v>2052</v>
      </c>
      <c r="D105" s="527" t="s">
        <v>2053</v>
      </c>
      <c r="E105" s="527"/>
      <c r="F105" s="527"/>
      <c r="G105" s="527"/>
      <c r="H105" s="527"/>
      <c r="I105" s="527"/>
      <c r="J105" s="527"/>
      <c r="K105" s="527"/>
      <c r="L105" s="527"/>
      <c r="M105" s="527"/>
      <c r="N105" s="527"/>
      <c r="O105" s="527"/>
    </row>
    <row r="107" spans="1:15" ht="23.25">
      <c r="A107" s="449"/>
      <c r="B107" s="455"/>
      <c r="C107" s="456" t="s">
        <v>2054</v>
      </c>
      <c r="D107" s="457"/>
      <c r="E107" s="514" t="s">
        <v>2055</v>
      </c>
      <c r="F107" s="514"/>
      <c r="G107" s="514"/>
      <c r="H107" s="514"/>
      <c r="I107" s="514"/>
      <c r="J107" s="514"/>
      <c r="K107" s="514"/>
      <c r="L107" s="514"/>
      <c r="M107" s="514"/>
      <c r="N107" s="514"/>
      <c r="O107" s="514"/>
    </row>
    <row r="108" spans="1:15" ht="14.25">
      <c r="A108" s="464"/>
      <c r="B108" s="464"/>
      <c r="C108" s="464"/>
      <c r="D108" s="464"/>
      <c r="E108" s="464"/>
      <c r="F108" s="464"/>
      <c r="G108" s="464"/>
      <c r="H108" s="464"/>
      <c r="I108" s="464"/>
      <c r="J108" s="464"/>
      <c r="K108" s="464"/>
      <c r="L108" s="464"/>
      <c r="M108" s="464"/>
      <c r="N108" s="464"/>
      <c r="O108" s="464"/>
    </row>
    <row r="109" spans="1:15" ht="103.5" customHeight="1">
      <c r="A109" s="464"/>
      <c r="B109" s="464"/>
      <c r="C109" s="478" t="s">
        <v>2056</v>
      </c>
      <c r="D109" s="506" t="s">
        <v>2057</v>
      </c>
      <c r="E109" s="506"/>
      <c r="F109" s="506"/>
      <c r="G109" s="506"/>
      <c r="H109" s="506"/>
      <c r="I109" s="506"/>
      <c r="J109" s="506"/>
      <c r="K109" s="506"/>
      <c r="L109" s="506"/>
      <c r="M109" s="506"/>
      <c r="N109" s="506"/>
      <c r="O109" s="506"/>
    </row>
    <row r="110" spans="1:15" ht="69.75" customHeight="1">
      <c r="A110" s="464"/>
      <c r="B110" s="464"/>
      <c r="C110" s="478" t="s">
        <v>2058</v>
      </c>
      <c r="D110" s="506" t="s">
        <v>2059</v>
      </c>
      <c r="E110" s="506"/>
      <c r="F110" s="506"/>
      <c r="G110" s="506"/>
      <c r="H110" s="506"/>
      <c r="I110" s="506"/>
      <c r="J110" s="506"/>
      <c r="K110" s="506"/>
      <c r="L110" s="506"/>
      <c r="M110" s="506"/>
      <c r="N110" s="506"/>
      <c r="O110" s="506"/>
    </row>
    <row r="111" spans="2:14" ht="26.25">
      <c r="B111" s="361"/>
      <c r="C111" s="362" t="s">
        <v>518</v>
      </c>
      <c r="D111" s="349"/>
      <c r="E111" s="349"/>
      <c r="F111" s="349"/>
      <c r="G111" s="349"/>
      <c r="H111" s="349"/>
      <c r="I111" s="349"/>
      <c r="J111" s="349"/>
      <c r="K111" s="349"/>
      <c r="L111" s="349"/>
      <c r="M111" s="349"/>
      <c r="N111" s="357"/>
    </row>
    <row r="112" spans="2:14" ht="14.25">
      <c r="B112" s="361"/>
      <c r="C112" s="363"/>
      <c r="D112" s="349"/>
      <c r="E112" s="349"/>
      <c r="F112" s="349"/>
      <c r="G112" s="349"/>
      <c r="H112" s="349"/>
      <c r="I112" s="349"/>
      <c r="J112" s="349"/>
      <c r="K112" s="349"/>
      <c r="L112" s="349"/>
      <c r="M112" s="349"/>
      <c r="N112" s="357"/>
    </row>
    <row r="113" spans="2:15" ht="111" customHeight="1">
      <c r="B113" s="361"/>
      <c r="C113" s="515" t="s">
        <v>2060</v>
      </c>
      <c r="D113" s="515"/>
      <c r="E113" s="515"/>
      <c r="F113" s="515"/>
      <c r="G113" s="515"/>
      <c r="H113" s="515"/>
      <c r="I113" s="515"/>
      <c r="J113" s="515"/>
      <c r="K113" s="515"/>
      <c r="L113" s="515"/>
      <c r="M113" s="515"/>
      <c r="N113" s="515"/>
      <c r="O113" s="515"/>
    </row>
    <row r="114" spans="3:15" ht="14.25">
      <c r="C114" s="479"/>
      <c r="D114" s="479"/>
      <c r="E114" s="479"/>
      <c r="F114" s="479"/>
      <c r="G114" s="479"/>
      <c r="H114" s="479"/>
      <c r="I114" s="479"/>
      <c r="J114" s="479"/>
      <c r="K114" s="479"/>
      <c r="L114" s="479"/>
      <c r="M114" s="479"/>
      <c r="N114" s="480"/>
      <c r="O114" s="481"/>
    </row>
    <row r="115" spans="3:15" ht="86.25" customHeight="1">
      <c r="C115" s="516" t="s">
        <v>2061</v>
      </c>
      <c r="D115" s="517"/>
      <c r="E115" s="517"/>
      <c r="F115" s="517"/>
      <c r="G115" s="517"/>
      <c r="H115" s="517"/>
      <c r="I115" s="517"/>
      <c r="J115" s="517"/>
      <c r="K115" s="517"/>
      <c r="L115" s="517"/>
      <c r="M115" s="517"/>
      <c r="N115" s="517"/>
      <c r="O115" s="518"/>
    </row>
    <row r="117" spans="3:15" ht="20.25">
      <c r="C117" s="482" t="s">
        <v>2062</v>
      </c>
      <c r="D117" s="464"/>
      <c r="E117" s="464"/>
      <c r="F117" s="464"/>
      <c r="G117" s="464"/>
      <c r="H117" s="464"/>
      <c r="I117" s="464"/>
      <c r="J117" s="464"/>
      <c r="K117" s="464"/>
      <c r="L117" s="464"/>
      <c r="M117" s="464"/>
      <c r="N117" s="464"/>
      <c r="O117" s="464"/>
    </row>
    <row r="118" spans="3:15" ht="14.25">
      <c r="C118" s="507" t="s">
        <v>2080</v>
      </c>
      <c r="D118" s="507"/>
      <c r="E118" s="507"/>
      <c r="F118" s="507"/>
      <c r="G118" s="507"/>
      <c r="H118" s="507"/>
      <c r="I118" s="507"/>
      <c r="J118" s="507"/>
      <c r="K118" s="507"/>
      <c r="L118" s="507"/>
      <c r="M118" s="507"/>
      <c r="N118" s="507"/>
      <c r="O118" s="507"/>
    </row>
    <row r="119" spans="3:15" ht="14.25">
      <c r="C119" s="507" t="s">
        <v>2081</v>
      </c>
      <c r="D119" s="507"/>
      <c r="E119" s="507"/>
      <c r="F119" s="507"/>
      <c r="G119" s="507"/>
      <c r="H119" s="507"/>
      <c r="I119" s="507"/>
      <c r="J119" s="507"/>
      <c r="K119" s="507"/>
      <c r="L119" s="507"/>
      <c r="M119" s="507"/>
      <c r="N119" s="507"/>
      <c r="O119" s="507"/>
    </row>
  </sheetData>
  <sheetProtection/>
  <mergeCells count="62">
    <mergeCell ref="C119:O119"/>
    <mergeCell ref="C7:O8"/>
    <mergeCell ref="C26:G26"/>
    <mergeCell ref="C27:O27"/>
    <mergeCell ref="C14:O14"/>
    <mergeCell ref="C16:O16"/>
    <mergeCell ref="C18:O18"/>
    <mergeCell ref="C20:H20"/>
    <mergeCell ref="C21:O22"/>
    <mergeCell ref="C24:O24"/>
    <mergeCell ref="D29:O29"/>
    <mergeCell ref="C3:O3"/>
    <mergeCell ref="C4:O4"/>
    <mergeCell ref="C5:O5"/>
    <mergeCell ref="D32:P32"/>
    <mergeCell ref="D34:O34"/>
    <mergeCell ref="D31:O31"/>
    <mergeCell ref="C10:O10"/>
    <mergeCell ref="C12:O12"/>
    <mergeCell ref="D30:O30"/>
    <mergeCell ref="D68:O68"/>
    <mergeCell ref="D33:P33"/>
    <mergeCell ref="D35:O35"/>
    <mergeCell ref="D37:O37"/>
    <mergeCell ref="D39:O39"/>
    <mergeCell ref="C41:O41"/>
    <mergeCell ref="E107:O107"/>
    <mergeCell ref="D109:O109"/>
    <mergeCell ref="D74:O74"/>
    <mergeCell ref="E64:O64"/>
    <mergeCell ref="D48:O48"/>
    <mergeCell ref="D50:O50"/>
    <mergeCell ref="D52:O52"/>
    <mergeCell ref="D70:O70"/>
    <mergeCell ref="D62:O62"/>
    <mergeCell ref="D63:E63"/>
    <mergeCell ref="D92:O92"/>
    <mergeCell ref="D94:O94"/>
    <mergeCell ref="B98:C99"/>
    <mergeCell ref="D98:O99"/>
    <mergeCell ref="D96:O96"/>
    <mergeCell ref="D105:O105"/>
    <mergeCell ref="D80:O80"/>
    <mergeCell ref="D58:O58"/>
    <mergeCell ref="D78:O78"/>
    <mergeCell ref="D54:O54"/>
    <mergeCell ref="D56:O56"/>
    <mergeCell ref="D60:O60"/>
    <mergeCell ref="D72:O72"/>
    <mergeCell ref="D76:O76"/>
    <mergeCell ref="D71:O71"/>
    <mergeCell ref="D66:O66"/>
    <mergeCell ref="D110:O110"/>
    <mergeCell ref="C118:O118"/>
    <mergeCell ref="D81:O81"/>
    <mergeCell ref="D82:O82"/>
    <mergeCell ref="D84:O84"/>
    <mergeCell ref="D86:O86"/>
    <mergeCell ref="D88:O88"/>
    <mergeCell ref="E90:O90"/>
    <mergeCell ref="C113:O113"/>
    <mergeCell ref="C115:O115"/>
  </mergeCells>
  <hyperlinks>
    <hyperlink ref="C46" location="EPI!A1" display="Plant Characteristics"/>
  </hyperlinks>
  <printOptions/>
  <pageMargins left="0.7" right="0.7" top="0.75" bottom="0.75" header="0.3" footer="0.3"/>
  <pageSetup fitToHeight="14" fitToWidth="1" orientation="portrait" scale="52" r:id="rId2"/>
  <drawing r:id="rId1"/>
</worksheet>
</file>

<file path=xl/worksheets/sheet10.xml><?xml version="1.0" encoding="utf-8"?>
<worksheet xmlns="http://schemas.openxmlformats.org/spreadsheetml/2006/main" xmlns:r="http://schemas.openxmlformats.org/officeDocument/2006/relationships">
  <sheetPr codeName="Sheet15">
    <pageSetUpPr fitToPage="1"/>
  </sheetPr>
  <dimension ref="A1:N909"/>
  <sheetViews>
    <sheetView zoomScalePageLayoutView="0" workbookViewId="0" topLeftCell="A1">
      <selection activeCell="N3" sqref="N3"/>
    </sheetView>
  </sheetViews>
  <sheetFormatPr defaultColWidth="11.421875" defaultRowHeight="12.75"/>
  <cols>
    <col min="1" max="1" width="11.28125" style="106" bestFit="1" customWidth="1"/>
    <col min="2" max="2" width="27.421875" style="106" bestFit="1" customWidth="1"/>
    <col min="3" max="3" width="15.7109375" style="106" customWidth="1"/>
    <col min="4" max="4" width="13.7109375" style="99" customWidth="1"/>
    <col min="5" max="8" width="7.421875" style="99" customWidth="1"/>
    <col min="9" max="9" width="5.140625" style="99" customWidth="1"/>
    <col min="10" max="10" width="6.00390625" style="99" customWidth="1"/>
    <col min="11" max="16384" width="11.421875" style="99" customWidth="1"/>
  </cols>
  <sheetData>
    <row r="1" spans="1:14" ht="15.75">
      <c r="A1" s="96" t="s">
        <v>815</v>
      </c>
      <c r="B1" s="97" t="s">
        <v>815</v>
      </c>
      <c r="C1" s="98" t="s">
        <v>815</v>
      </c>
      <c r="D1" s="431"/>
      <c r="E1" s="431"/>
      <c r="F1" s="431"/>
      <c r="G1" s="431"/>
      <c r="H1" s="431"/>
      <c r="I1" s="428"/>
      <c r="J1" s="428"/>
      <c r="K1" s="428"/>
      <c r="L1" s="428"/>
      <c r="M1" s="428"/>
      <c r="N1" s="428"/>
    </row>
    <row r="2" spans="1:14" ht="16.5" thickBot="1">
      <c r="A2" s="100" t="s">
        <v>816</v>
      </c>
      <c r="B2" s="101" t="s">
        <v>817</v>
      </c>
      <c r="C2" s="102" t="s">
        <v>818</v>
      </c>
      <c r="D2" s="432"/>
      <c r="E2" s="432"/>
      <c r="F2" s="432"/>
      <c r="G2" s="432"/>
      <c r="H2" s="432"/>
      <c r="I2" s="428"/>
      <c r="J2" s="428"/>
      <c r="K2" s="428"/>
      <c r="L2" s="428"/>
      <c r="M2" s="428"/>
      <c r="N2" s="428"/>
    </row>
    <row r="3" spans="1:14" ht="16.5" thickBot="1">
      <c r="A3" s="103"/>
      <c r="B3" s="104"/>
      <c r="C3" s="105"/>
      <c r="D3" s="433"/>
      <c r="E3" s="434" t="s">
        <v>819</v>
      </c>
      <c r="F3" s="434" t="s">
        <v>820</v>
      </c>
      <c r="G3" s="433"/>
      <c r="H3" s="433"/>
      <c r="I3" s="428"/>
      <c r="J3" s="428"/>
      <c r="K3" s="428"/>
      <c r="L3" s="428"/>
      <c r="M3" s="428"/>
      <c r="N3" s="428"/>
    </row>
    <row r="4" spans="1:14" ht="16.5" thickBot="1">
      <c r="A4" s="107" t="str">
        <f>+F4</f>
        <v>0</v>
      </c>
      <c r="B4" s="108" t="e">
        <f>LOOKUP($A$4,$A$6:$A$906,B$6:B$906)</f>
        <v>#N/A</v>
      </c>
      <c r="C4" s="108" t="e">
        <f>LOOKUP($A$4,$A$6:$A$906,C$6:C$906)</f>
        <v>#N/A</v>
      </c>
      <c r="D4" s="435" t="e">
        <f>CONCATENATE(B4,", ",C4)</f>
        <v>#N/A</v>
      </c>
      <c r="E4" s="436">
        <f>+EPI!F15</f>
        <v>0</v>
      </c>
      <c r="F4" s="434" t="str">
        <f>REPLACE(E4,4,2,"")</f>
        <v>0</v>
      </c>
      <c r="G4" s="433">
        <f>LEN(E4)</f>
        <v>1</v>
      </c>
      <c r="H4" s="433">
        <f>VALUE(G4)</f>
        <v>1</v>
      </c>
      <c r="I4" s="428" t="str">
        <f>IF(H4=5,D4,"ZIP Code Error")</f>
        <v>ZIP Code Error</v>
      </c>
      <c r="J4" s="428"/>
      <c r="K4" s="428"/>
      <c r="L4" s="428"/>
      <c r="M4" s="428"/>
      <c r="N4" s="428"/>
    </row>
    <row r="5" spans="1:14" ht="15.75">
      <c r="A5" s="103"/>
      <c r="B5" s="104"/>
      <c r="C5" s="105"/>
      <c r="D5" s="433"/>
      <c r="E5" s="433"/>
      <c r="F5" s="433"/>
      <c r="G5" s="433"/>
      <c r="H5" s="433"/>
      <c r="I5" s="428"/>
      <c r="J5" s="428"/>
      <c r="K5" s="428"/>
      <c r="L5" s="428"/>
      <c r="M5" s="428"/>
      <c r="N5" s="428"/>
    </row>
    <row r="6" spans="1:8" s="428" customFormat="1" ht="12">
      <c r="A6" s="424" t="s">
        <v>821</v>
      </c>
      <c r="B6" s="425" t="s">
        <v>822</v>
      </c>
      <c r="C6" s="426" t="s">
        <v>823</v>
      </c>
      <c r="D6" s="427"/>
      <c r="E6" s="427"/>
      <c r="F6" s="427"/>
      <c r="G6" s="427"/>
      <c r="H6" s="427"/>
    </row>
    <row r="7" spans="1:10" s="428" customFormat="1" ht="12">
      <c r="A7" s="424" t="s">
        <v>824</v>
      </c>
      <c r="B7" s="425" t="s">
        <v>809</v>
      </c>
      <c r="C7" s="427" t="s">
        <v>825</v>
      </c>
      <c r="D7" s="427"/>
      <c r="E7" s="427"/>
      <c r="F7" s="427"/>
      <c r="G7" s="427"/>
      <c r="H7" s="427"/>
      <c r="I7" s="427"/>
      <c r="J7" s="427"/>
    </row>
    <row r="8" spans="1:8" s="428" customFormat="1" ht="12">
      <c r="A8" s="424" t="s">
        <v>827</v>
      </c>
      <c r="B8" s="425" t="s">
        <v>809</v>
      </c>
      <c r="C8" s="427" t="s">
        <v>825</v>
      </c>
      <c r="D8" s="427"/>
      <c r="E8" s="427"/>
      <c r="F8" s="427"/>
      <c r="G8" s="427"/>
      <c r="H8" s="427"/>
    </row>
    <row r="9" spans="1:8" s="428" customFormat="1" ht="12">
      <c r="A9" s="424" t="s">
        <v>828</v>
      </c>
      <c r="B9" s="425" t="s">
        <v>829</v>
      </c>
      <c r="C9" s="427" t="s">
        <v>825</v>
      </c>
      <c r="D9" s="427"/>
      <c r="E9" s="427"/>
      <c r="F9" s="427"/>
      <c r="G9" s="427"/>
      <c r="H9" s="427"/>
    </row>
    <row r="10" spans="1:8" s="428" customFormat="1" ht="12">
      <c r="A10" s="424" t="s">
        <v>831</v>
      </c>
      <c r="B10" s="425" t="s">
        <v>832</v>
      </c>
      <c r="C10" s="427" t="s">
        <v>825</v>
      </c>
      <c r="D10" s="427"/>
      <c r="E10" s="427"/>
      <c r="F10" s="427"/>
      <c r="G10" s="427"/>
      <c r="H10" s="427"/>
    </row>
    <row r="11" spans="1:10" s="428" customFormat="1" ht="12">
      <c r="A11" s="424" t="s">
        <v>1002</v>
      </c>
      <c r="B11" s="425" t="s">
        <v>1003</v>
      </c>
      <c r="C11" s="427" t="s">
        <v>825</v>
      </c>
      <c r="D11" s="427"/>
      <c r="E11" s="427"/>
      <c r="F11" s="427"/>
      <c r="G11" s="427"/>
      <c r="H11" s="427"/>
      <c r="I11" s="429"/>
      <c r="J11" s="429"/>
    </row>
    <row r="12" spans="1:10" s="428" customFormat="1" ht="12">
      <c r="A12" s="424" t="s">
        <v>1004</v>
      </c>
      <c r="B12" s="425" t="s">
        <v>1003</v>
      </c>
      <c r="C12" s="427" t="s">
        <v>825</v>
      </c>
      <c r="D12" s="427"/>
      <c r="E12" s="427"/>
      <c r="F12" s="427"/>
      <c r="G12" s="427"/>
      <c r="H12" s="427"/>
      <c r="I12" s="427"/>
      <c r="J12" s="427"/>
    </row>
    <row r="13" spans="1:10" s="428" customFormat="1" ht="12">
      <c r="A13" s="424" t="s">
        <v>1005</v>
      </c>
      <c r="B13" s="425" t="s">
        <v>1003</v>
      </c>
      <c r="C13" s="427" t="s">
        <v>825</v>
      </c>
      <c r="D13" s="427"/>
      <c r="E13" s="427"/>
      <c r="F13" s="427"/>
      <c r="G13" s="427"/>
      <c r="H13" s="427"/>
      <c r="I13" s="427"/>
      <c r="J13" s="427"/>
    </row>
    <row r="14" spans="1:10" s="428" customFormat="1" ht="12">
      <c r="A14" s="424" t="s">
        <v>1006</v>
      </c>
      <c r="B14" s="425" t="s">
        <v>1007</v>
      </c>
      <c r="C14" s="427" t="s">
        <v>825</v>
      </c>
      <c r="D14" s="427"/>
      <c r="E14" s="427"/>
      <c r="F14" s="427"/>
      <c r="G14" s="427"/>
      <c r="H14" s="427"/>
      <c r="I14" s="427"/>
      <c r="J14" s="427"/>
    </row>
    <row r="15" spans="1:10" s="428" customFormat="1" ht="12">
      <c r="A15" s="424" t="s">
        <v>1008</v>
      </c>
      <c r="B15" s="425" t="s">
        <v>1009</v>
      </c>
      <c r="C15" s="427" t="s">
        <v>825</v>
      </c>
      <c r="D15" s="427"/>
      <c r="E15" s="427"/>
      <c r="F15" s="427"/>
      <c r="G15" s="427"/>
      <c r="H15" s="427"/>
      <c r="I15" s="427"/>
      <c r="J15" s="427"/>
    </row>
    <row r="16" spans="1:10" s="428" customFormat="1" ht="12">
      <c r="A16" s="424" t="s">
        <v>1010</v>
      </c>
      <c r="B16" s="425" t="s">
        <v>1011</v>
      </c>
      <c r="C16" s="427" t="s">
        <v>825</v>
      </c>
      <c r="D16" s="427"/>
      <c r="E16" s="427"/>
      <c r="F16" s="427"/>
      <c r="G16" s="427"/>
      <c r="H16" s="427"/>
      <c r="I16" s="427"/>
      <c r="J16" s="427"/>
    </row>
    <row r="17" spans="1:10" s="428" customFormat="1" ht="12">
      <c r="A17" s="424" t="s">
        <v>1012</v>
      </c>
      <c r="B17" s="425" t="s">
        <v>1001</v>
      </c>
      <c r="C17" s="427" t="s">
        <v>825</v>
      </c>
      <c r="D17" s="427"/>
      <c r="E17" s="427"/>
      <c r="F17" s="427"/>
      <c r="G17" s="427"/>
      <c r="H17" s="427"/>
      <c r="I17" s="427"/>
      <c r="J17" s="427"/>
    </row>
    <row r="18" spans="1:10" s="428" customFormat="1" ht="12">
      <c r="A18" s="424" t="s">
        <v>1013</v>
      </c>
      <c r="B18" s="425" t="s">
        <v>1001</v>
      </c>
      <c r="C18" s="427" t="s">
        <v>825</v>
      </c>
      <c r="D18" s="427"/>
      <c r="E18" s="427"/>
      <c r="F18" s="427"/>
      <c r="G18" s="427"/>
      <c r="H18" s="427"/>
      <c r="I18" s="427"/>
      <c r="J18" s="427"/>
    </row>
    <row r="19" spans="1:10" s="428" customFormat="1" ht="12">
      <c r="A19" s="424" t="s">
        <v>1014</v>
      </c>
      <c r="B19" s="425" t="s">
        <v>1001</v>
      </c>
      <c r="C19" s="427" t="s">
        <v>825</v>
      </c>
      <c r="D19" s="427"/>
      <c r="E19" s="427"/>
      <c r="F19" s="427"/>
      <c r="G19" s="427"/>
      <c r="H19" s="427"/>
      <c r="I19" s="427"/>
      <c r="J19" s="427"/>
    </row>
    <row r="20" spans="1:10" s="428" customFormat="1" ht="12">
      <c r="A20" s="424" t="s">
        <v>1015</v>
      </c>
      <c r="B20" s="425" t="s">
        <v>1016</v>
      </c>
      <c r="C20" s="427" t="s">
        <v>825</v>
      </c>
      <c r="D20" s="427"/>
      <c r="E20" s="427"/>
      <c r="F20" s="427"/>
      <c r="G20" s="427"/>
      <c r="H20" s="427"/>
      <c r="I20" s="427"/>
      <c r="J20" s="427"/>
    </row>
    <row r="21" spans="1:10" s="428" customFormat="1" ht="12">
      <c r="A21" s="424" t="s">
        <v>1018</v>
      </c>
      <c r="B21" s="425" t="s">
        <v>1016</v>
      </c>
      <c r="C21" s="427" t="s">
        <v>825</v>
      </c>
      <c r="D21" s="427"/>
      <c r="E21" s="427"/>
      <c r="F21" s="427"/>
      <c r="G21" s="427"/>
      <c r="H21" s="427"/>
      <c r="I21" s="427"/>
      <c r="J21" s="427"/>
    </row>
    <row r="22" spans="1:10" s="428" customFormat="1" ht="12">
      <c r="A22" s="424" t="s">
        <v>1019</v>
      </c>
      <c r="B22" s="425" t="s">
        <v>1020</v>
      </c>
      <c r="C22" s="427" t="s">
        <v>825</v>
      </c>
      <c r="D22" s="427"/>
      <c r="E22" s="427"/>
      <c r="F22" s="427"/>
      <c r="G22" s="427"/>
      <c r="H22" s="427"/>
      <c r="I22" s="427"/>
      <c r="J22" s="427"/>
    </row>
    <row r="23" spans="1:10" s="428" customFormat="1" ht="12">
      <c r="A23" s="424" t="s">
        <v>1021</v>
      </c>
      <c r="B23" s="425" t="s">
        <v>1022</v>
      </c>
      <c r="C23" s="427" t="s">
        <v>825</v>
      </c>
      <c r="D23" s="427"/>
      <c r="E23" s="427"/>
      <c r="F23" s="427"/>
      <c r="G23" s="427"/>
      <c r="H23" s="427"/>
      <c r="I23" s="427"/>
      <c r="J23" s="427"/>
    </row>
    <row r="24" spans="1:10" s="428" customFormat="1" ht="12">
      <c r="A24" s="424" t="s">
        <v>1023</v>
      </c>
      <c r="B24" s="425" t="s">
        <v>1024</v>
      </c>
      <c r="C24" s="427" t="s">
        <v>825</v>
      </c>
      <c r="D24" s="427"/>
      <c r="E24" s="427"/>
      <c r="F24" s="427"/>
      <c r="G24" s="427"/>
      <c r="H24" s="427"/>
      <c r="I24" s="427"/>
      <c r="J24" s="427"/>
    </row>
    <row r="25" spans="1:10" s="428" customFormat="1" ht="12">
      <c r="A25" s="424" t="s">
        <v>1025</v>
      </c>
      <c r="B25" s="425" t="s">
        <v>1026</v>
      </c>
      <c r="C25" s="427" t="s">
        <v>1017</v>
      </c>
      <c r="D25" s="427"/>
      <c r="E25" s="427"/>
      <c r="F25" s="427"/>
      <c r="G25" s="427"/>
      <c r="H25" s="427"/>
      <c r="I25" s="427"/>
      <c r="J25" s="427"/>
    </row>
    <row r="26" spans="1:10" s="428" customFormat="1" ht="12">
      <c r="A26" s="424" t="s">
        <v>1027</v>
      </c>
      <c r="B26" s="425" t="s">
        <v>1026</v>
      </c>
      <c r="C26" s="427" t="s">
        <v>1017</v>
      </c>
      <c r="D26" s="427"/>
      <c r="E26" s="427"/>
      <c r="F26" s="427"/>
      <c r="G26" s="427"/>
      <c r="H26" s="427"/>
      <c r="I26" s="427"/>
      <c r="J26" s="427"/>
    </row>
    <row r="27" spans="1:10" s="428" customFormat="1" ht="12">
      <c r="A27" s="424" t="s">
        <v>1028</v>
      </c>
      <c r="B27" s="425" t="s">
        <v>1029</v>
      </c>
      <c r="C27" s="427" t="s">
        <v>1030</v>
      </c>
      <c r="D27" s="427"/>
      <c r="E27" s="427"/>
      <c r="F27" s="427"/>
      <c r="G27" s="427"/>
      <c r="H27" s="427"/>
      <c r="I27" s="427"/>
      <c r="J27" s="427"/>
    </row>
    <row r="28" spans="1:10" s="428" customFormat="1" ht="12">
      <c r="A28" s="424" t="s">
        <v>1032</v>
      </c>
      <c r="B28" s="425" t="s">
        <v>1029</v>
      </c>
      <c r="C28" s="427" t="s">
        <v>1030</v>
      </c>
      <c r="D28" s="427"/>
      <c r="E28" s="427"/>
      <c r="F28" s="427"/>
      <c r="G28" s="427"/>
      <c r="H28" s="427"/>
      <c r="I28" s="427"/>
      <c r="J28" s="427"/>
    </row>
    <row r="29" spans="1:8" s="428" customFormat="1" ht="12">
      <c r="A29" s="424" t="s">
        <v>1033</v>
      </c>
      <c r="B29" s="425" t="s">
        <v>829</v>
      </c>
      <c r="C29" s="427" t="s">
        <v>1030</v>
      </c>
      <c r="D29" s="427"/>
      <c r="E29" s="427"/>
      <c r="F29" s="427"/>
      <c r="G29" s="427"/>
      <c r="H29" s="427"/>
    </row>
    <row r="30" spans="1:10" s="428" customFormat="1" ht="12">
      <c r="A30" s="424" t="s">
        <v>1034</v>
      </c>
      <c r="B30" s="425" t="s">
        <v>1031</v>
      </c>
      <c r="C30" s="427" t="s">
        <v>1030</v>
      </c>
      <c r="D30" s="427"/>
      <c r="E30" s="427"/>
      <c r="F30" s="427"/>
      <c r="G30" s="427"/>
      <c r="H30" s="427"/>
      <c r="I30" s="427"/>
      <c r="J30" s="427"/>
    </row>
    <row r="31" spans="1:8" s="428" customFormat="1" ht="12">
      <c r="A31" s="424" t="s">
        <v>1035</v>
      </c>
      <c r="B31" s="425" t="s">
        <v>1036</v>
      </c>
      <c r="C31" s="427" t="s">
        <v>1030</v>
      </c>
      <c r="D31" s="427"/>
      <c r="E31" s="427"/>
      <c r="F31" s="427"/>
      <c r="G31" s="427"/>
      <c r="H31" s="427"/>
    </row>
    <row r="32" spans="1:10" s="428" customFormat="1" ht="12">
      <c r="A32" s="424" t="s">
        <v>1037</v>
      </c>
      <c r="B32" s="425" t="s">
        <v>1038</v>
      </c>
      <c r="C32" s="427" t="s">
        <v>1030</v>
      </c>
      <c r="D32" s="427"/>
      <c r="E32" s="427"/>
      <c r="F32" s="427"/>
      <c r="G32" s="427"/>
      <c r="H32" s="427"/>
      <c r="I32" s="427"/>
      <c r="J32" s="427"/>
    </row>
    <row r="33" spans="1:10" s="428" customFormat="1" ht="12">
      <c r="A33" s="424" t="s">
        <v>1041</v>
      </c>
      <c r="B33" s="425" t="s">
        <v>1042</v>
      </c>
      <c r="C33" s="427" t="s">
        <v>1030</v>
      </c>
      <c r="D33" s="427"/>
      <c r="E33" s="427"/>
      <c r="F33" s="427"/>
      <c r="G33" s="427"/>
      <c r="H33" s="427"/>
      <c r="I33" s="427"/>
      <c r="J33" s="427"/>
    </row>
    <row r="34" spans="1:8" s="428" customFormat="1" ht="12">
      <c r="A34" s="424" t="s">
        <v>1043</v>
      </c>
      <c r="B34" s="425" t="s">
        <v>1044</v>
      </c>
      <c r="C34" s="427" t="s">
        <v>1030</v>
      </c>
      <c r="D34" s="427"/>
      <c r="E34" s="427"/>
      <c r="F34" s="427"/>
      <c r="G34" s="427"/>
      <c r="H34" s="427"/>
    </row>
    <row r="35" spans="1:10" s="428" customFormat="1" ht="12">
      <c r="A35" s="424" t="s">
        <v>1045</v>
      </c>
      <c r="B35" s="425" t="s">
        <v>1046</v>
      </c>
      <c r="C35" s="427" t="s">
        <v>1030</v>
      </c>
      <c r="D35" s="427"/>
      <c r="E35" s="427"/>
      <c r="F35" s="427"/>
      <c r="G35" s="427"/>
      <c r="H35" s="427"/>
      <c r="I35" s="427"/>
      <c r="J35" s="427"/>
    </row>
    <row r="36" spans="1:10" s="428" customFormat="1" ht="12">
      <c r="A36" s="424" t="s">
        <v>1048</v>
      </c>
      <c r="B36" s="425" t="s">
        <v>1049</v>
      </c>
      <c r="C36" s="427" t="s">
        <v>1047</v>
      </c>
      <c r="D36" s="427"/>
      <c r="E36" s="427"/>
      <c r="F36" s="427"/>
      <c r="G36" s="427"/>
      <c r="H36" s="427"/>
      <c r="I36" s="427"/>
      <c r="J36" s="427"/>
    </row>
    <row r="37" spans="1:8" s="428" customFormat="1" ht="12">
      <c r="A37" s="424" t="s">
        <v>1050</v>
      </c>
      <c r="B37" s="425" t="s">
        <v>805</v>
      </c>
      <c r="C37" s="427" t="s">
        <v>1047</v>
      </c>
      <c r="D37" s="427"/>
      <c r="E37" s="427"/>
      <c r="F37" s="427"/>
      <c r="G37" s="427"/>
      <c r="H37" s="427"/>
    </row>
    <row r="38" spans="1:10" s="428" customFormat="1" ht="12">
      <c r="A38" s="424" t="s">
        <v>1051</v>
      </c>
      <c r="B38" s="425" t="s">
        <v>805</v>
      </c>
      <c r="C38" s="427" t="s">
        <v>1047</v>
      </c>
      <c r="D38" s="427"/>
      <c r="E38" s="427"/>
      <c r="F38" s="427"/>
      <c r="G38" s="427"/>
      <c r="H38" s="427"/>
      <c r="I38" s="427"/>
      <c r="J38" s="427"/>
    </row>
    <row r="39" spans="1:8" s="428" customFormat="1" ht="12">
      <c r="A39" s="424" t="s">
        <v>1052</v>
      </c>
      <c r="B39" s="425" t="s">
        <v>1053</v>
      </c>
      <c r="C39" s="427" t="s">
        <v>1047</v>
      </c>
      <c r="D39" s="427"/>
      <c r="E39" s="427"/>
      <c r="F39" s="427"/>
      <c r="G39" s="427"/>
      <c r="H39" s="427"/>
    </row>
    <row r="40" spans="1:10" s="428" customFormat="1" ht="12">
      <c r="A40" s="424" t="s">
        <v>1054</v>
      </c>
      <c r="B40" s="425" t="s">
        <v>1055</v>
      </c>
      <c r="C40" s="427" t="s">
        <v>1047</v>
      </c>
      <c r="D40" s="427"/>
      <c r="E40" s="427"/>
      <c r="F40" s="427"/>
      <c r="G40" s="427"/>
      <c r="H40" s="427"/>
      <c r="I40" s="427"/>
      <c r="J40" s="427"/>
    </row>
    <row r="41" spans="1:8" s="428" customFormat="1" ht="12">
      <c r="A41" s="424" t="s">
        <v>1056</v>
      </c>
      <c r="B41" s="425" t="s">
        <v>1057</v>
      </c>
      <c r="C41" s="427" t="s">
        <v>1047</v>
      </c>
      <c r="D41" s="427"/>
      <c r="E41" s="427"/>
      <c r="F41" s="427"/>
      <c r="G41" s="427"/>
      <c r="H41" s="427"/>
    </row>
    <row r="42" spans="1:10" s="428" customFormat="1" ht="12">
      <c r="A42" s="424" t="s">
        <v>1058</v>
      </c>
      <c r="B42" s="425" t="s">
        <v>1059</v>
      </c>
      <c r="C42" s="427" t="s">
        <v>1047</v>
      </c>
      <c r="D42" s="427"/>
      <c r="E42" s="427"/>
      <c r="F42" s="427"/>
      <c r="G42" s="427"/>
      <c r="H42" s="427"/>
      <c r="I42" s="427"/>
      <c r="J42" s="427"/>
    </row>
    <row r="43" spans="1:8" s="428" customFormat="1" ht="12">
      <c r="A43" s="424" t="s">
        <v>1060</v>
      </c>
      <c r="B43" s="425" t="s">
        <v>1061</v>
      </c>
      <c r="C43" s="427" t="s">
        <v>1047</v>
      </c>
      <c r="D43" s="427"/>
      <c r="E43" s="427"/>
      <c r="F43" s="427"/>
      <c r="G43" s="427"/>
      <c r="H43" s="427"/>
    </row>
    <row r="44" spans="1:10" s="428" customFormat="1" ht="12">
      <c r="A44" s="424" t="s">
        <v>1062</v>
      </c>
      <c r="B44" s="425" t="s">
        <v>1063</v>
      </c>
      <c r="C44" s="427" t="s">
        <v>1047</v>
      </c>
      <c r="D44" s="427"/>
      <c r="E44" s="427"/>
      <c r="F44" s="427"/>
      <c r="G44" s="427"/>
      <c r="H44" s="427"/>
      <c r="I44" s="427"/>
      <c r="J44" s="427"/>
    </row>
    <row r="45" spans="1:8" s="428" customFormat="1" ht="12">
      <c r="A45" s="424" t="s">
        <v>1064</v>
      </c>
      <c r="B45" s="425" t="s">
        <v>1065</v>
      </c>
      <c r="C45" s="427" t="s">
        <v>1047</v>
      </c>
      <c r="D45" s="427"/>
      <c r="E45" s="427"/>
      <c r="F45" s="427"/>
      <c r="G45" s="427"/>
      <c r="H45" s="427"/>
    </row>
    <row r="46" spans="1:10" s="428" customFormat="1" ht="12">
      <c r="A46" s="424" t="s">
        <v>1066</v>
      </c>
      <c r="B46" s="425" t="s">
        <v>1067</v>
      </c>
      <c r="C46" s="427" t="s">
        <v>1047</v>
      </c>
      <c r="D46" s="427"/>
      <c r="E46" s="427"/>
      <c r="F46" s="427"/>
      <c r="G46" s="427"/>
      <c r="H46" s="427"/>
      <c r="I46" s="427"/>
      <c r="J46" s="427"/>
    </row>
    <row r="47" spans="1:8" s="428" customFormat="1" ht="12">
      <c r="A47" s="424" t="s">
        <v>1068</v>
      </c>
      <c r="B47" s="425" t="s">
        <v>1069</v>
      </c>
      <c r="C47" s="427" t="s">
        <v>1040</v>
      </c>
      <c r="D47" s="427"/>
      <c r="E47" s="427"/>
      <c r="F47" s="427"/>
      <c r="G47" s="427"/>
      <c r="H47" s="427"/>
    </row>
    <row r="48" spans="1:8" s="428" customFormat="1" ht="12">
      <c r="A48" s="424" t="s">
        <v>1070</v>
      </c>
      <c r="B48" s="425" t="s">
        <v>1071</v>
      </c>
      <c r="C48" s="427" t="s">
        <v>1040</v>
      </c>
      <c r="D48" s="427"/>
      <c r="E48" s="427"/>
      <c r="F48" s="427"/>
      <c r="G48" s="427"/>
      <c r="H48" s="427"/>
    </row>
    <row r="49" spans="1:10" s="428" customFormat="1" ht="12">
      <c r="A49" s="424" t="s">
        <v>1072</v>
      </c>
      <c r="B49" s="425" t="s">
        <v>1073</v>
      </c>
      <c r="C49" s="427" t="s">
        <v>1040</v>
      </c>
      <c r="D49" s="427"/>
      <c r="E49" s="427"/>
      <c r="F49" s="427"/>
      <c r="G49" s="427"/>
      <c r="H49" s="427"/>
      <c r="I49" s="427"/>
      <c r="J49" s="427"/>
    </row>
    <row r="50" spans="1:10" s="428" customFormat="1" ht="12">
      <c r="A50" s="424" t="s">
        <v>1074</v>
      </c>
      <c r="B50" s="425" t="s">
        <v>1075</v>
      </c>
      <c r="C50" s="427" t="s">
        <v>1040</v>
      </c>
      <c r="D50" s="427"/>
      <c r="E50" s="427"/>
      <c r="F50" s="427"/>
      <c r="G50" s="427"/>
      <c r="H50" s="427"/>
      <c r="I50" s="427"/>
      <c r="J50" s="427"/>
    </row>
    <row r="51" spans="1:10" s="428" customFormat="1" ht="12">
      <c r="A51" s="424" t="s">
        <v>1076</v>
      </c>
      <c r="B51" s="425" t="s">
        <v>1039</v>
      </c>
      <c r="C51" s="427" t="s">
        <v>1040</v>
      </c>
      <c r="D51" s="427"/>
      <c r="E51" s="427"/>
      <c r="F51" s="427"/>
      <c r="G51" s="427"/>
      <c r="H51" s="427"/>
      <c r="I51" s="427"/>
      <c r="J51" s="427"/>
    </row>
    <row r="52" spans="1:10" s="428" customFormat="1" ht="12">
      <c r="A52" s="424" t="s">
        <v>1077</v>
      </c>
      <c r="B52" s="425" t="s">
        <v>1078</v>
      </c>
      <c r="C52" s="427" t="s">
        <v>1040</v>
      </c>
      <c r="D52" s="427"/>
      <c r="E52" s="427"/>
      <c r="F52" s="427"/>
      <c r="G52" s="427"/>
      <c r="H52" s="427"/>
      <c r="I52" s="427"/>
      <c r="J52" s="427"/>
    </row>
    <row r="53" spans="1:10" s="428" customFormat="1" ht="12">
      <c r="A53" s="424" t="s">
        <v>1079</v>
      </c>
      <c r="B53" s="425" t="s">
        <v>1080</v>
      </c>
      <c r="C53" s="427" t="s">
        <v>1040</v>
      </c>
      <c r="D53" s="427"/>
      <c r="E53" s="427"/>
      <c r="F53" s="427"/>
      <c r="G53" s="427"/>
      <c r="H53" s="427"/>
      <c r="I53" s="427"/>
      <c r="J53" s="427"/>
    </row>
    <row r="54" spans="1:10" s="428" customFormat="1" ht="12">
      <c r="A54" s="424" t="s">
        <v>1081</v>
      </c>
      <c r="B54" s="425" t="s">
        <v>1082</v>
      </c>
      <c r="C54" s="427" t="s">
        <v>1040</v>
      </c>
      <c r="D54" s="427"/>
      <c r="E54" s="427"/>
      <c r="F54" s="427"/>
      <c r="G54" s="427"/>
      <c r="H54" s="427"/>
      <c r="I54" s="427"/>
      <c r="J54" s="427"/>
    </row>
    <row r="55" spans="1:10" s="428" customFormat="1" ht="12">
      <c r="A55" s="424" t="s">
        <v>1083</v>
      </c>
      <c r="B55" s="425" t="s">
        <v>1084</v>
      </c>
      <c r="C55" s="427" t="s">
        <v>1040</v>
      </c>
      <c r="D55" s="427"/>
      <c r="E55" s="427"/>
      <c r="F55" s="427"/>
      <c r="G55" s="427"/>
      <c r="H55" s="427"/>
      <c r="I55" s="427"/>
      <c r="J55" s="427"/>
    </row>
    <row r="56" spans="1:10" s="428" customFormat="1" ht="12">
      <c r="A56" s="424" t="s">
        <v>1085</v>
      </c>
      <c r="B56" s="425" t="s">
        <v>1086</v>
      </c>
      <c r="C56" s="427" t="s">
        <v>826</v>
      </c>
      <c r="D56" s="427"/>
      <c r="E56" s="427"/>
      <c r="F56" s="427"/>
      <c r="G56" s="427"/>
      <c r="H56" s="427"/>
      <c r="I56" s="427"/>
      <c r="J56" s="427"/>
    </row>
    <row r="57" spans="1:8" s="428" customFormat="1" ht="12">
      <c r="A57" s="424" t="s">
        <v>1087</v>
      </c>
      <c r="B57" s="425" t="s">
        <v>1086</v>
      </c>
      <c r="C57" s="427" t="s">
        <v>826</v>
      </c>
      <c r="D57" s="427"/>
      <c r="E57" s="427"/>
      <c r="F57" s="427"/>
      <c r="G57" s="427"/>
      <c r="H57" s="427"/>
    </row>
    <row r="58" spans="1:10" s="428" customFormat="1" ht="12">
      <c r="A58" s="424" t="s">
        <v>1088</v>
      </c>
      <c r="B58" s="425" t="s">
        <v>1089</v>
      </c>
      <c r="C58" s="427" t="s">
        <v>826</v>
      </c>
      <c r="D58" s="427"/>
      <c r="E58" s="427"/>
      <c r="F58" s="427"/>
      <c r="G58" s="427"/>
      <c r="H58" s="427"/>
      <c r="I58" s="427"/>
      <c r="J58" s="427"/>
    </row>
    <row r="59" spans="1:8" s="428" customFormat="1" ht="12">
      <c r="A59" s="424" t="s">
        <v>1090</v>
      </c>
      <c r="B59" s="425" t="s">
        <v>1091</v>
      </c>
      <c r="C59" s="427" t="s">
        <v>826</v>
      </c>
      <c r="D59" s="427"/>
      <c r="E59" s="427"/>
      <c r="F59" s="427"/>
      <c r="G59" s="427"/>
      <c r="H59" s="427"/>
    </row>
    <row r="60" spans="1:8" s="428" customFormat="1" ht="12">
      <c r="A60" s="424" t="s">
        <v>1092</v>
      </c>
      <c r="B60" s="425" t="s">
        <v>1093</v>
      </c>
      <c r="C60" s="427" t="s">
        <v>826</v>
      </c>
      <c r="D60" s="427"/>
      <c r="E60" s="427"/>
      <c r="F60" s="427"/>
      <c r="G60" s="427"/>
      <c r="H60" s="427"/>
    </row>
    <row r="61" spans="1:8" s="428" customFormat="1" ht="12">
      <c r="A61" s="424" t="s">
        <v>1094</v>
      </c>
      <c r="B61" s="425" t="s">
        <v>1093</v>
      </c>
      <c r="C61" s="427" t="s">
        <v>826</v>
      </c>
      <c r="D61" s="427"/>
      <c r="E61" s="427"/>
      <c r="F61" s="427"/>
      <c r="G61" s="427"/>
      <c r="H61" s="427"/>
    </row>
    <row r="62" spans="1:8" s="428" customFormat="1" ht="12">
      <c r="A62" s="424" t="s">
        <v>1095</v>
      </c>
      <c r="B62" s="425" t="s">
        <v>1096</v>
      </c>
      <c r="C62" s="427" t="s">
        <v>826</v>
      </c>
      <c r="D62" s="427"/>
      <c r="E62" s="427"/>
      <c r="F62" s="427"/>
      <c r="G62" s="427"/>
      <c r="H62" s="427"/>
    </row>
    <row r="63" spans="1:8" s="428" customFormat="1" ht="12">
      <c r="A63" s="424" t="s">
        <v>1097</v>
      </c>
      <c r="B63" s="425" t="s">
        <v>1098</v>
      </c>
      <c r="C63" s="427" t="s">
        <v>826</v>
      </c>
      <c r="D63" s="427"/>
      <c r="E63" s="427"/>
      <c r="F63" s="427"/>
      <c r="G63" s="427"/>
      <c r="H63" s="427"/>
    </row>
    <row r="64" spans="1:8" s="428" customFormat="1" ht="12">
      <c r="A64" s="424" t="s">
        <v>1099</v>
      </c>
      <c r="B64" s="425" t="s">
        <v>1100</v>
      </c>
      <c r="C64" s="427" t="s">
        <v>826</v>
      </c>
      <c r="D64" s="427"/>
      <c r="E64" s="427"/>
      <c r="F64" s="427"/>
      <c r="G64" s="427"/>
      <c r="H64" s="427"/>
    </row>
    <row r="65" spans="1:8" s="428" customFormat="1" ht="12">
      <c r="A65" s="424" t="s">
        <v>1101</v>
      </c>
      <c r="B65" s="425" t="s">
        <v>1100</v>
      </c>
      <c r="C65" s="427" t="s">
        <v>826</v>
      </c>
      <c r="D65" s="427"/>
      <c r="E65" s="427"/>
      <c r="F65" s="427"/>
      <c r="G65" s="427"/>
      <c r="H65" s="427"/>
    </row>
    <row r="66" spans="1:8" s="428" customFormat="1" ht="12">
      <c r="A66" s="424" t="s">
        <v>1102</v>
      </c>
      <c r="B66" s="425" t="s">
        <v>767</v>
      </c>
      <c r="C66" s="427" t="s">
        <v>778</v>
      </c>
      <c r="D66" s="427"/>
      <c r="E66" s="427"/>
      <c r="F66" s="427"/>
      <c r="G66" s="427"/>
      <c r="H66" s="427"/>
    </row>
    <row r="67" spans="1:8" s="428" customFormat="1" ht="12">
      <c r="A67" s="424" t="s">
        <v>1103</v>
      </c>
      <c r="B67" s="425" t="s">
        <v>767</v>
      </c>
      <c r="C67" s="427" t="s">
        <v>778</v>
      </c>
      <c r="D67" s="427"/>
      <c r="E67" s="427"/>
      <c r="F67" s="427"/>
      <c r="G67" s="427"/>
      <c r="H67" s="427"/>
    </row>
    <row r="68" spans="1:8" s="428" customFormat="1" ht="12">
      <c r="A68" s="424" t="s">
        <v>1104</v>
      </c>
      <c r="B68" s="425" t="s">
        <v>1105</v>
      </c>
      <c r="C68" s="427" t="s">
        <v>778</v>
      </c>
      <c r="D68" s="427"/>
      <c r="E68" s="427"/>
      <c r="F68" s="427"/>
      <c r="G68" s="427"/>
      <c r="H68" s="427"/>
    </row>
    <row r="69" spans="1:8" s="428" customFormat="1" ht="12">
      <c r="A69" s="424" t="s">
        <v>1106</v>
      </c>
      <c r="B69" s="425" t="s">
        <v>1107</v>
      </c>
      <c r="C69" s="427" t="s">
        <v>778</v>
      </c>
      <c r="D69" s="427"/>
      <c r="E69" s="427"/>
      <c r="F69" s="427"/>
      <c r="G69" s="427"/>
      <c r="H69" s="427"/>
    </row>
    <row r="70" spans="1:8" s="428" customFormat="1" ht="12">
      <c r="A70" s="424" t="s">
        <v>1108</v>
      </c>
      <c r="B70" s="425" t="s">
        <v>1109</v>
      </c>
      <c r="C70" s="427" t="s">
        <v>778</v>
      </c>
      <c r="D70" s="427"/>
      <c r="E70" s="427"/>
      <c r="F70" s="427"/>
      <c r="G70" s="427"/>
      <c r="H70" s="427"/>
    </row>
    <row r="71" spans="1:8" s="428" customFormat="1" ht="12">
      <c r="A71" s="424" t="s">
        <v>1110</v>
      </c>
      <c r="B71" s="425" t="s">
        <v>1109</v>
      </c>
      <c r="C71" s="427" t="s">
        <v>778</v>
      </c>
      <c r="D71" s="427"/>
      <c r="E71" s="427"/>
      <c r="F71" s="427"/>
      <c r="G71" s="427"/>
      <c r="H71" s="427"/>
    </row>
    <row r="72" spans="1:8" s="428" customFormat="1" ht="12">
      <c r="A72" s="424" t="s">
        <v>1112</v>
      </c>
      <c r="B72" s="425" t="s">
        <v>1113</v>
      </c>
      <c r="C72" s="427" t="s">
        <v>778</v>
      </c>
      <c r="D72" s="427"/>
      <c r="E72" s="427"/>
      <c r="F72" s="427"/>
      <c r="G72" s="427"/>
      <c r="H72" s="427"/>
    </row>
    <row r="73" spans="1:8" s="428" customFormat="1" ht="12">
      <c r="A73" s="424" t="s">
        <v>1114</v>
      </c>
      <c r="B73" s="425" t="s">
        <v>1115</v>
      </c>
      <c r="C73" s="427" t="s">
        <v>778</v>
      </c>
      <c r="D73" s="427"/>
      <c r="E73" s="427"/>
      <c r="F73" s="427"/>
      <c r="G73" s="427"/>
      <c r="H73" s="427"/>
    </row>
    <row r="74" spans="1:10" s="428" customFormat="1" ht="12">
      <c r="A74" s="424" t="s">
        <v>1116</v>
      </c>
      <c r="B74" s="425" t="s">
        <v>1117</v>
      </c>
      <c r="C74" s="427" t="s">
        <v>778</v>
      </c>
      <c r="D74" s="427"/>
      <c r="E74" s="427"/>
      <c r="F74" s="427"/>
      <c r="G74" s="427"/>
      <c r="H74" s="427"/>
      <c r="I74" s="427"/>
      <c r="J74" s="427"/>
    </row>
    <row r="75" spans="1:8" s="428" customFormat="1" ht="12">
      <c r="A75" s="424" t="s">
        <v>1119</v>
      </c>
      <c r="B75" s="425" t="s">
        <v>1120</v>
      </c>
      <c r="C75" s="427" t="s">
        <v>778</v>
      </c>
      <c r="D75" s="427"/>
      <c r="E75" s="427"/>
      <c r="F75" s="427"/>
      <c r="G75" s="427"/>
      <c r="H75" s="427"/>
    </row>
    <row r="76" spans="1:8" s="428" customFormat="1" ht="12">
      <c r="A76" s="424" t="s">
        <v>1121</v>
      </c>
      <c r="B76" s="425" t="s">
        <v>1122</v>
      </c>
      <c r="C76" s="427" t="s">
        <v>778</v>
      </c>
      <c r="D76" s="427"/>
      <c r="E76" s="427"/>
      <c r="F76" s="427"/>
      <c r="G76" s="427"/>
      <c r="H76" s="427"/>
    </row>
    <row r="77" spans="1:8" s="428" customFormat="1" ht="12">
      <c r="A77" s="424" t="s">
        <v>936</v>
      </c>
      <c r="B77" s="425" t="s">
        <v>937</v>
      </c>
      <c r="C77" s="427" t="s">
        <v>778</v>
      </c>
      <c r="D77" s="427"/>
      <c r="E77" s="427"/>
      <c r="F77" s="427"/>
      <c r="G77" s="427"/>
      <c r="H77" s="427"/>
    </row>
    <row r="78" spans="1:8" s="428" customFormat="1" ht="12">
      <c r="A78" s="424" t="s">
        <v>938</v>
      </c>
      <c r="B78" s="425" t="s">
        <v>939</v>
      </c>
      <c r="C78" s="427" t="s">
        <v>778</v>
      </c>
      <c r="D78" s="427"/>
      <c r="E78" s="427"/>
      <c r="F78" s="427"/>
      <c r="G78" s="427"/>
      <c r="H78" s="427"/>
    </row>
    <row r="79" spans="1:8" s="428" customFormat="1" ht="12">
      <c r="A79" s="424" t="s">
        <v>941</v>
      </c>
      <c r="B79" s="425" t="s">
        <v>939</v>
      </c>
      <c r="C79" s="427" t="s">
        <v>778</v>
      </c>
      <c r="D79" s="427"/>
      <c r="E79" s="427"/>
      <c r="F79" s="427"/>
      <c r="G79" s="427"/>
      <c r="H79" s="427"/>
    </row>
    <row r="80" spans="1:10" s="428" customFormat="1" ht="12">
      <c r="A80" s="424" t="s">
        <v>942</v>
      </c>
      <c r="B80" s="425" t="s">
        <v>940</v>
      </c>
      <c r="C80" s="427" t="s">
        <v>778</v>
      </c>
      <c r="D80" s="427"/>
      <c r="E80" s="427"/>
      <c r="F80" s="427"/>
      <c r="G80" s="427"/>
      <c r="H80" s="427"/>
      <c r="I80" s="427"/>
      <c r="J80" s="427"/>
    </row>
    <row r="81" spans="1:8" s="428" customFormat="1" ht="12">
      <c r="A81" s="424" t="s">
        <v>943</v>
      </c>
      <c r="B81" s="425" t="s">
        <v>944</v>
      </c>
      <c r="C81" s="427" t="s">
        <v>778</v>
      </c>
      <c r="D81" s="427"/>
      <c r="E81" s="427"/>
      <c r="F81" s="427"/>
      <c r="G81" s="427"/>
      <c r="H81" s="427"/>
    </row>
    <row r="82" spans="1:8" s="428" customFormat="1" ht="12">
      <c r="A82" s="424" t="s">
        <v>945</v>
      </c>
      <c r="B82" s="425" t="s">
        <v>944</v>
      </c>
      <c r="C82" s="427" t="s">
        <v>778</v>
      </c>
      <c r="D82" s="427"/>
      <c r="E82" s="427"/>
      <c r="F82" s="427"/>
      <c r="G82" s="427"/>
      <c r="H82" s="427"/>
    </row>
    <row r="83" spans="1:8" s="428" customFormat="1" ht="12">
      <c r="A83" s="424" t="s">
        <v>946</v>
      </c>
      <c r="B83" s="425" t="s">
        <v>947</v>
      </c>
      <c r="C83" s="427" t="s">
        <v>778</v>
      </c>
      <c r="D83" s="427"/>
      <c r="E83" s="427"/>
      <c r="F83" s="427"/>
      <c r="G83" s="427"/>
      <c r="H83" s="427"/>
    </row>
    <row r="84" spans="1:8" s="428" customFormat="1" ht="12">
      <c r="A84" s="424" t="s">
        <v>948</v>
      </c>
      <c r="B84" s="425" t="s">
        <v>949</v>
      </c>
      <c r="C84" s="427" t="s">
        <v>778</v>
      </c>
      <c r="D84" s="427"/>
      <c r="E84" s="427"/>
      <c r="F84" s="427"/>
      <c r="G84" s="427"/>
      <c r="H84" s="427"/>
    </row>
    <row r="85" spans="1:10" s="428" customFormat="1" ht="12">
      <c r="A85" s="424" t="s">
        <v>950</v>
      </c>
      <c r="B85" s="425" t="s">
        <v>949</v>
      </c>
      <c r="C85" s="427" t="s">
        <v>778</v>
      </c>
      <c r="D85" s="427"/>
      <c r="E85" s="427"/>
      <c r="F85" s="427"/>
      <c r="G85" s="427"/>
      <c r="H85" s="427"/>
      <c r="I85" s="427"/>
      <c r="J85" s="427"/>
    </row>
    <row r="86" spans="1:8" s="428" customFormat="1" ht="12">
      <c r="A86" s="430" t="s">
        <v>951</v>
      </c>
      <c r="B86" s="425" t="s">
        <v>952</v>
      </c>
      <c r="C86" s="427" t="s">
        <v>791</v>
      </c>
      <c r="D86" s="427"/>
      <c r="E86" s="427"/>
      <c r="F86" s="427"/>
      <c r="G86" s="427"/>
      <c r="H86" s="427"/>
    </row>
    <row r="87" spans="1:8" s="428" customFormat="1" ht="12">
      <c r="A87" s="430" t="s">
        <v>953</v>
      </c>
      <c r="B87" s="425" t="s">
        <v>952</v>
      </c>
      <c r="C87" s="427" t="s">
        <v>791</v>
      </c>
      <c r="D87" s="427"/>
      <c r="E87" s="427"/>
      <c r="F87" s="427"/>
      <c r="G87" s="427"/>
      <c r="H87" s="427"/>
    </row>
    <row r="88" spans="1:8" s="428" customFormat="1" ht="12">
      <c r="A88" s="430" t="s">
        <v>954</v>
      </c>
      <c r="B88" s="425" t="s">
        <v>952</v>
      </c>
      <c r="C88" s="427" t="s">
        <v>791</v>
      </c>
      <c r="D88" s="427"/>
      <c r="E88" s="427"/>
      <c r="F88" s="427"/>
      <c r="G88" s="427"/>
      <c r="H88" s="427"/>
    </row>
    <row r="89" spans="1:8" s="428" customFormat="1" ht="12">
      <c r="A89" s="430" t="s">
        <v>955</v>
      </c>
      <c r="B89" s="425" t="s">
        <v>956</v>
      </c>
      <c r="C89" s="427" t="s">
        <v>791</v>
      </c>
      <c r="D89" s="427"/>
      <c r="E89" s="427"/>
      <c r="F89" s="427"/>
      <c r="G89" s="427"/>
      <c r="H89" s="427"/>
    </row>
    <row r="90" spans="1:8" s="428" customFormat="1" ht="12">
      <c r="A90" s="430" t="s">
        <v>957</v>
      </c>
      <c r="B90" s="425" t="s">
        <v>958</v>
      </c>
      <c r="C90" s="427" t="s">
        <v>791</v>
      </c>
      <c r="D90" s="427"/>
      <c r="E90" s="427"/>
      <c r="F90" s="427"/>
      <c r="G90" s="427"/>
      <c r="H90" s="427"/>
    </row>
    <row r="91" spans="1:8" s="428" customFormat="1" ht="12">
      <c r="A91" s="430" t="s">
        <v>959</v>
      </c>
      <c r="B91" s="425" t="s">
        <v>960</v>
      </c>
      <c r="C91" s="427" t="s">
        <v>791</v>
      </c>
      <c r="D91" s="427"/>
      <c r="E91" s="427"/>
      <c r="F91" s="427"/>
      <c r="G91" s="427"/>
      <c r="H91" s="427"/>
    </row>
    <row r="92" spans="1:8" s="428" customFormat="1" ht="12">
      <c r="A92" s="430" t="s">
        <v>961</v>
      </c>
      <c r="B92" s="425" t="s">
        <v>962</v>
      </c>
      <c r="C92" s="427" t="s">
        <v>791</v>
      </c>
      <c r="D92" s="427"/>
      <c r="E92" s="427"/>
      <c r="F92" s="427"/>
      <c r="G92" s="427"/>
      <c r="H92" s="427"/>
    </row>
    <row r="93" spans="1:8" s="428" customFormat="1" ht="12">
      <c r="A93" s="430" t="s">
        <v>963</v>
      </c>
      <c r="B93" s="425" t="s">
        <v>964</v>
      </c>
      <c r="C93" s="427" t="s">
        <v>791</v>
      </c>
      <c r="D93" s="427"/>
      <c r="E93" s="427"/>
      <c r="F93" s="427"/>
      <c r="G93" s="427"/>
      <c r="H93" s="427"/>
    </row>
    <row r="94" spans="1:8" s="428" customFormat="1" ht="12">
      <c r="A94" s="430" t="s">
        <v>965</v>
      </c>
      <c r="B94" s="425" t="s">
        <v>966</v>
      </c>
      <c r="C94" s="427" t="s">
        <v>791</v>
      </c>
      <c r="D94" s="427"/>
      <c r="E94" s="427"/>
      <c r="F94" s="427"/>
      <c r="G94" s="427"/>
      <c r="H94" s="427"/>
    </row>
    <row r="95" spans="1:8" s="428" customFormat="1" ht="12">
      <c r="A95" s="430" t="s">
        <v>967</v>
      </c>
      <c r="B95" s="425" t="s">
        <v>968</v>
      </c>
      <c r="C95" s="427" t="s">
        <v>791</v>
      </c>
      <c r="D95" s="427"/>
      <c r="E95" s="427"/>
      <c r="F95" s="427"/>
      <c r="G95" s="427"/>
      <c r="H95" s="427"/>
    </row>
    <row r="96" spans="1:8" s="428" customFormat="1" ht="12">
      <c r="A96" s="430" t="s">
        <v>969</v>
      </c>
      <c r="B96" s="425" t="s">
        <v>970</v>
      </c>
      <c r="C96" s="427" t="s">
        <v>791</v>
      </c>
      <c r="D96" s="427"/>
      <c r="E96" s="427"/>
      <c r="F96" s="427"/>
      <c r="G96" s="427"/>
      <c r="H96" s="427"/>
    </row>
    <row r="97" spans="1:8" s="428" customFormat="1" ht="12">
      <c r="A97" s="430" t="s">
        <v>1140</v>
      </c>
      <c r="B97" s="425" t="s">
        <v>1141</v>
      </c>
      <c r="C97" s="427" t="s">
        <v>791</v>
      </c>
      <c r="D97" s="427"/>
      <c r="E97" s="427"/>
      <c r="F97" s="427"/>
      <c r="G97" s="427"/>
      <c r="H97" s="427"/>
    </row>
    <row r="98" spans="1:8" s="428" customFormat="1" ht="12">
      <c r="A98" s="430" t="s">
        <v>1142</v>
      </c>
      <c r="B98" s="425" t="s">
        <v>1143</v>
      </c>
      <c r="C98" s="427" t="s">
        <v>791</v>
      </c>
      <c r="D98" s="427"/>
      <c r="E98" s="427"/>
      <c r="F98" s="427"/>
      <c r="G98" s="427"/>
      <c r="H98" s="427"/>
    </row>
    <row r="99" spans="1:8" s="428" customFormat="1" ht="12">
      <c r="A99" s="430" t="s">
        <v>1144</v>
      </c>
      <c r="B99" s="425" t="s">
        <v>1145</v>
      </c>
      <c r="C99" s="427" t="s">
        <v>791</v>
      </c>
      <c r="D99" s="427"/>
      <c r="E99" s="427"/>
      <c r="F99" s="427"/>
      <c r="G99" s="427"/>
      <c r="H99" s="427"/>
    </row>
    <row r="100" spans="1:8" s="428" customFormat="1" ht="12">
      <c r="A100" s="430" t="s">
        <v>1146</v>
      </c>
      <c r="B100" s="425" t="s">
        <v>1147</v>
      </c>
      <c r="C100" s="427" t="s">
        <v>791</v>
      </c>
      <c r="D100" s="427"/>
      <c r="E100" s="427"/>
      <c r="F100" s="427"/>
      <c r="G100" s="427"/>
      <c r="H100" s="427"/>
    </row>
    <row r="101" spans="1:8" s="428" customFormat="1" ht="12">
      <c r="A101" s="430" t="s">
        <v>1148</v>
      </c>
      <c r="B101" s="425" t="s">
        <v>1149</v>
      </c>
      <c r="C101" s="427" t="s">
        <v>791</v>
      </c>
      <c r="D101" s="427"/>
      <c r="E101" s="427"/>
      <c r="F101" s="427"/>
      <c r="G101" s="427"/>
      <c r="H101" s="427"/>
    </row>
    <row r="102" spans="1:8" s="428" customFormat="1" ht="12">
      <c r="A102" s="430" t="s">
        <v>1150</v>
      </c>
      <c r="B102" s="425" t="s">
        <v>1151</v>
      </c>
      <c r="C102" s="427" t="s">
        <v>791</v>
      </c>
      <c r="D102" s="427"/>
      <c r="E102" s="427"/>
      <c r="F102" s="427"/>
      <c r="G102" s="427"/>
      <c r="H102" s="427"/>
    </row>
    <row r="103" spans="1:8" s="428" customFormat="1" ht="12">
      <c r="A103" s="430" t="s">
        <v>1152</v>
      </c>
      <c r="B103" s="425" t="s">
        <v>1153</v>
      </c>
      <c r="C103" s="427" t="s">
        <v>791</v>
      </c>
      <c r="D103" s="427"/>
      <c r="E103" s="427"/>
      <c r="F103" s="427"/>
      <c r="G103" s="427"/>
      <c r="H103" s="427"/>
    </row>
    <row r="104" spans="1:8" s="428" customFormat="1" ht="12">
      <c r="A104" s="430" t="s">
        <v>1154</v>
      </c>
      <c r="B104" s="425" t="s">
        <v>1153</v>
      </c>
      <c r="C104" s="427" t="s">
        <v>791</v>
      </c>
      <c r="D104" s="427"/>
      <c r="E104" s="427"/>
      <c r="F104" s="427"/>
      <c r="G104" s="427"/>
      <c r="H104" s="427"/>
    </row>
    <row r="105" spans="1:8" s="428" customFormat="1" ht="12">
      <c r="A105" s="430" t="s">
        <v>1155</v>
      </c>
      <c r="B105" s="425" t="s">
        <v>1156</v>
      </c>
      <c r="C105" s="427" t="s">
        <v>791</v>
      </c>
      <c r="D105" s="427"/>
      <c r="E105" s="427"/>
      <c r="F105" s="427"/>
      <c r="G105" s="427"/>
      <c r="H105" s="427"/>
    </row>
    <row r="106" spans="1:8" s="428" customFormat="1" ht="12">
      <c r="A106" s="430" t="s">
        <v>1157</v>
      </c>
      <c r="B106" s="425" t="s">
        <v>830</v>
      </c>
      <c r="C106" s="427" t="s">
        <v>791</v>
      </c>
      <c r="D106" s="427"/>
      <c r="E106" s="427"/>
      <c r="F106" s="427"/>
      <c r="G106" s="427"/>
      <c r="H106" s="427"/>
    </row>
    <row r="107" spans="1:8" s="428" customFormat="1" ht="12">
      <c r="A107" s="430" t="s">
        <v>1158</v>
      </c>
      <c r="B107" s="425" t="s">
        <v>830</v>
      </c>
      <c r="C107" s="427" t="s">
        <v>791</v>
      </c>
      <c r="D107" s="427"/>
      <c r="E107" s="427"/>
      <c r="F107" s="427"/>
      <c r="G107" s="427"/>
      <c r="H107" s="427"/>
    </row>
    <row r="108" spans="1:8" s="428" customFormat="1" ht="12">
      <c r="A108" s="430" t="s">
        <v>1159</v>
      </c>
      <c r="B108" s="425" t="s">
        <v>830</v>
      </c>
      <c r="C108" s="427" t="s">
        <v>791</v>
      </c>
      <c r="D108" s="427"/>
      <c r="E108" s="427"/>
      <c r="F108" s="427"/>
      <c r="G108" s="427"/>
      <c r="H108" s="427"/>
    </row>
    <row r="109" spans="1:8" ht="12">
      <c r="A109" s="112" t="s">
        <v>1160</v>
      </c>
      <c r="B109" s="109" t="s">
        <v>1161</v>
      </c>
      <c r="C109" s="111" t="s">
        <v>791</v>
      </c>
      <c r="D109" s="111"/>
      <c r="E109" s="111"/>
      <c r="F109" s="111"/>
      <c r="G109" s="111"/>
      <c r="H109" s="111"/>
    </row>
    <row r="110" spans="1:8" ht="12">
      <c r="A110" s="112" t="s">
        <v>1162</v>
      </c>
      <c r="B110" s="109" t="s">
        <v>1163</v>
      </c>
      <c r="C110" s="111" t="s">
        <v>791</v>
      </c>
      <c r="D110" s="111"/>
      <c r="E110" s="111"/>
      <c r="F110" s="111"/>
      <c r="G110" s="111"/>
      <c r="H110" s="111"/>
    </row>
    <row r="111" spans="1:8" ht="12">
      <c r="A111" s="112" t="s">
        <v>1165</v>
      </c>
      <c r="B111" s="109" t="s">
        <v>1166</v>
      </c>
      <c r="C111" s="111" t="s">
        <v>791</v>
      </c>
      <c r="D111" s="111"/>
      <c r="E111" s="111"/>
      <c r="F111" s="111"/>
      <c r="G111" s="111"/>
      <c r="H111" s="111"/>
    </row>
    <row r="112" spans="1:10" ht="12">
      <c r="A112" s="112" t="s">
        <v>1167</v>
      </c>
      <c r="B112" s="109" t="s">
        <v>1166</v>
      </c>
      <c r="C112" s="111" t="s">
        <v>791</v>
      </c>
      <c r="D112" s="111"/>
      <c r="E112" s="111"/>
      <c r="F112" s="111"/>
      <c r="G112" s="111"/>
      <c r="H112" s="111"/>
      <c r="I112" s="111"/>
      <c r="J112" s="111"/>
    </row>
    <row r="113" spans="1:8" ht="12">
      <c r="A113" s="112" t="s">
        <v>1168</v>
      </c>
      <c r="B113" s="109" t="s">
        <v>1169</v>
      </c>
      <c r="C113" s="111" t="s">
        <v>791</v>
      </c>
      <c r="D113" s="111"/>
      <c r="E113" s="111"/>
      <c r="F113" s="111"/>
      <c r="G113" s="111"/>
      <c r="H113" s="111"/>
    </row>
    <row r="114" spans="1:8" ht="12">
      <c r="A114" s="112" t="s">
        <v>1171</v>
      </c>
      <c r="B114" s="109" t="s">
        <v>1172</v>
      </c>
      <c r="C114" s="111" t="s">
        <v>791</v>
      </c>
      <c r="D114" s="111"/>
      <c r="E114" s="111"/>
      <c r="F114" s="111"/>
      <c r="G114" s="111"/>
      <c r="H114" s="111"/>
    </row>
    <row r="115" spans="1:8" ht="12">
      <c r="A115" s="112" t="s">
        <v>1173</v>
      </c>
      <c r="B115" s="109" t="s">
        <v>1174</v>
      </c>
      <c r="C115" s="111" t="s">
        <v>791</v>
      </c>
      <c r="D115" s="111"/>
      <c r="E115" s="111"/>
      <c r="F115" s="111"/>
      <c r="G115" s="111"/>
      <c r="H115" s="111"/>
    </row>
    <row r="116" spans="1:8" ht="12">
      <c r="A116" s="112" t="s">
        <v>1175</v>
      </c>
      <c r="B116" s="109" t="s">
        <v>1176</v>
      </c>
      <c r="C116" s="111" t="s">
        <v>791</v>
      </c>
      <c r="D116" s="111"/>
      <c r="E116" s="111"/>
      <c r="F116" s="111"/>
      <c r="G116" s="111"/>
      <c r="H116" s="111"/>
    </row>
    <row r="117" spans="1:8" ht="12">
      <c r="A117" s="112" t="s">
        <v>1177</v>
      </c>
      <c r="B117" s="109" t="s">
        <v>1176</v>
      </c>
      <c r="C117" s="111" t="s">
        <v>791</v>
      </c>
      <c r="D117" s="111"/>
      <c r="E117" s="111"/>
      <c r="F117" s="111"/>
      <c r="G117" s="111"/>
      <c r="H117" s="111"/>
    </row>
    <row r="118" spans="1:8" ht="12">
      <c r="A118" s="112" t="s">
        <v>1178</v>
      </c>
      <c r="B118" s="109" t="s">
        <v>1176</v>
      </c>
      <c r="C118" s="111" t="s">
        <v>791</v>
      </c>
      <c r="D118" s="111"/>
      <c r="E118" s="111"/>
      <c r="F118" s="111"/>
      <c r="G118" s="111"/>
      <c r="H118" s="111"/>
    </row>
    <row r="119" spans="1:8" ht="12">
      <c r="A119" s="112" t="s">
        <v>1179</v>
      </c>
      <c r="B119" s="109" t="s">
        <v>1180</v>
      </c>
      <c r="C119" s="111" t="s">
        <v>791</v>
      </c>
      <c r="D119" s="111"/>
      <c r="E119" s="111"/>
      <c r="F119" s="111"/>
      <c r="G119" s="111"/>
      <c r="H119" s="111"/>
    </row>
    <row r="120" spans="1:8" ht="12">
      <c r="A120" s="112" t="s">
        <v>1181</v>
      </c>
      <c r="B120" s="109" t="s">
        <v>1180</v>
      </c>
      <c r="C120" s="111" t="s">
        <v>791</v>
      </c>
      <c r="D120" s="111"/>
      <c r="E120" s="111"/>
      <c r="F120" s="111"/>
      <c r="G120" s="111"/>
      <c r="H120" s="111"/>
    </row>
    <row r="121" spans="1:8" ht="12">
      <c r="A121" s="112" t="s">
        <v>1182</v>
      </c>
      <c r="B121" s="109" t="s">
        <v>1180</v>
      </c>
      <c r="C121" s="111" t="s">
        <v>791</v>
      </c>
      <c r="D121" s="111"/>
      <c r="E121" s="111"/>
      <c r="F121" s="111"/>
      <c r="G121" s="111"/>
      <c r="H121" s="111"/>
    </row>
    <row r="122" spans="1:10" ht="12">
      <c r="A122" s="112" t="s">
        <v>1183</v>
      </c>
      <c r="B122" s="109" t="s">
        <v>1184</v>
      </c>
      <c r="C122" s="111" t="s">
        <v>791</v>
      </c>
      <c r="D122" s="111"/>
      <c r="E122" s="111"/>
      <c r="F122" s="111"/>
      <c r="G122" s="111"/>
      <c r="H122" s="111"/>
      <c r="I122" s="111"/>
      <c r="J122" s="111"/>
    </row>
    <row r="123" spans="1:10" ht="12">
      <c r="A123" s="112" t="s">
        <v>1185</v>
      </c>
      <c r="B123" s="109" t="s">
        <v>1186</v>
      </c>
      <c r="C123" s="111" t="s">
        <v>791</v>
      </c>
      <c r="D123" s="111"/>
      <c r="E123" s="111"/>
      <c r="F123" s="111"/>
      <c r="G123" s="111"/>
      <c r="H123" s="111"/>
      <c r="I123" s="111"/>
      <c r="J123" s="111"/>
    </row>
    <row r="124" spans="1:8" ht="12">
      <c r="A124" s="112" t="s">
        <v>1187</v>
      </c>
      <c r="B124" s="109" t="s">
        <v>1186</v>
      </c>
      <c r="C124" s="111" t="s">
        <v>791</v>
      </c>
      <c r="D124" s="111"/>
      <c r="E124" s="111"/>
      <c r="F124" s="111"/>
      <c r="G124" s="111"/>
      <c r="H124" s="111"/>
    </row>
    <row r="125" spans="1:8" ht="12">
      <c r="A125" s="112" t="s">
        <v>1188</v>
      </c>
      <c r="B125" s="109" t="s">
        <v>1186</v>
      </c>
      <c r="C125" s="111" t="s">
        <v>791</v>
      </c>
      <c r="D125" s="111"/>
      <c r="E125" s="111"/>
      <c r="F125" s="111"/>
      <c r="G125" s="111"/>
      <c r="H125" s="111"/>
    </row>
    <row r="126" spans="1:8" ht="12">
      <c r="A126" s="112" t="s">
        <v>1189</v>
      </c>
      <c r="B126" s="109" t="s">
        <v>1190</v>
      </c>
      <c r="C126" s="111" t="s">
        <v>791</v>
      </c>
      <c r="D126" s="111"/>
      <c r="E126" s="111"/>
      <c r="F126" s="111"/>
      <c r="G126" s="111"/>
      <c r="H126" s="111"/>
    </row>
    <row r="127" spans="1:8" ht="12">
      <c r="A127" s="112" t="s">
        <v>1192</v>
      </c>
      <c r="B127" s="109" t="s">
        <v>1190</v>
      </c>
      <c r="C127" s="111" t="s">
        <v>791</v>
      </c>
      <c r="D127" s="111"/>
      <c r="E127" s="111"/>
      <c r="F127" s="111"/>
      <c r="G127" s="111"/>
      <c r="H127" s="111"/>
    </row>
    <row r="128" spans="1:8" ht="12">
      <c r="A128" s="112" t="s">
        <v>1194</v>
      </c>
      <c r="B128" s="109" t="s">
        <v>1190</v>
      </c>
      <c r="C128" s="111" t="s">
        <v>791</v>
      </c>
      <c r="D128" s="111"/>
      <c r="E128" s="111"/>
      <c r="F128" s="111"/>
      <c r="G128" s="111"/>
      <c r="H128" s="111"/>
    </row>
    <row r="129" spans="1:8" ht="12">
      <c r="A129" s="112" t="s">
        <v>1195</v>
      </c>
      <c r="B129" s="109" t="s">
        <v>1196</v>
      </c>
      <c r="C129" s="111" t="s">
        <v>791</v>
      </c>
      <c r="D129" s="111"/>
      <c r="E129" s="111"/>
      <c r="F129" s="111"/>
      <c r="G129" s="111"/>
      <c r="H129" s="111"/>
    </row>
    <row r="130" spans="1:8" ht="12">
      <c r="A130" s="112" t="s">
        <v>1197</v>
      </c>
      <c r="B130" s="109" t="s">
        <v>1193</v>
      </c>
      <c r="C130" s="111" t="s">
        <v>791</v>
      </c>
      <c r="D130" s="111"/>
      <c r="E130" s="111"/>
      <c r="F130" s="111"/>
      <c r="G130" s="111"/>
      <c r="H130" s="111"/>
    </row>
    <row r="131" spans="1:10" ht="12">
      <c r="A131" s="112" t="s">
        <v>1198</v>
      </c>
      <c r="B131" s="109" t="s">
        <v>1193</v>
      </c>
      <c r="C131" s="111" t="s">
        <v>791</v>
      </c>
      <c r="D131" s="111"/>
      <c r="E131" s="111"/>
      <c r="F131" s="111"/>
      <c r="G131" s="111"/>
      <c r="H131" s="111"/>
      <c r="I131" s="111"/>
      <c r="J131" s="111"/>
    </row>
    <row r="132" spans="1:8" ht="12">
      <c r="A132" s="112" t="s">
        <v>1199</v>
      </c>
      <c r="B132" s="109" t="s">
        <v>1193</v>
      </c>
      <c r="C132" s="111" t="s">
        <v>791</v>
      </c>
      <c r="D132" s="111"/>
      <c r="E132" s="111"/>
      <c r="F132" s="111"/>
      <c r="G132" s="111"/>
      <c r="H132" s="111"/>
    </row>
    <row r="133" spans="1:8" ht="12">
      <c r="A133" s="112" t="s">
        <v>1200</v>
      </c>
      <c r="B133" s="109" t="s">
        <v>804</v>
      </c>
      <c r="C133" s="111" t="s">
        <v>791</v>
      </c>
      <c r="D133" s="111"/>
      <c r="E133" s="111"/>
      <c r="F133" s="111"/>
      <c r="G133" s="111"/>
      <c r="H133" s="111"/>
    </row>
    <row r="134" spans="1:8" ht="12">
      <c r="A134" s="112" t="s">
        <v>1201</v>
      </c>
      <c r="B134" s="109" t="s">
        <v>1202</v>
      </c>
      <c r="C134" s="111" t="s">
        <v>791</v>
      </c>
      <c r="D134" s="111"/>
      <c r="E134" s="111"/>
      <c r="F134" s="111"/>
      <c r="G134" s="111"/>
      <c r="H134" s="111"/>
    </row>
    <row r="135" spans="1:8" ht="12">
      <c r="A135" s="112" t="s">
        <v>1203</v>
      </c>
      <c r="B135" s="109" t="s">
        <v>1204</v>
      </c>
      <c r="C135" s="111" t="s">
        <v>791</v>
      </c>
      <c r="D135" s="111"/>
      <c r="E135" s="111"/>
      <c r="F135" s="111"/>
      <c r="G135" s="111"/>
      <c r="H135" s="111"/>
    </row>
    <row r="136" spans="1:8" ht="12">
      <c r="A136" s="112" t="s">
        <v>1205</v>
      </c>
      <c r="B136" s="109" t="s">
        <v>1206</v>
      </c>
      <c r="C136" s="111" t="s">
        <v>807</v>
      </c>
      <c r="D136" s="111"/>
      <c r="E136" s="111"/>
      <c r="F136" s="111"/>
      <c r="G136" s="111"/>
      <c r="H136" s="111"/>
    </row>
    <row r="137" spans="1:8" ht="12">
      <c r="A137" s="112" t="s">
        <v>1207</v>
      </c>
      <c r="B137" s="109" t="s">
        <v>1206</v>
      </c>
      <c r="C137" s="111" t="s">
        <v>807</v>
      </c>
      <c r="D137" s="111"/>
      <c r="E137" s="111"/>
      <c r="F137" s="111"/>
      <c r="G137" s="111"/>
      <c r="H137" s="111"/>
    </row>
    <row r="138" spans="1:8" ht="12">
      <c r="A138" s="112" t="s">
        <v>1208</v>
      </c>
      <c r="B138" s="109" t="s">
        <v>1206</v>
      </c>
      <c r="C138" s="111" t="s">
        <v>807</v>
      </c>
      <c r="D138" s="111"/>
      <c r="E138" s="111"/>
      <c r="F138" s="111"/>
      <c r="G138" s="111"/>
      <c r="H138" s="111"/>
    </row>
    <row r="139" spans="1:8" ht="12">
      <c r="A139" s="112" t="s">
        <v>1209</v>
      </c>
      <c r="B139" s="109" t="s">
        <v>1210</v>
      </c>
      <c r="C139" s="111" t="s">
        <v>807</v>
      </c>
      <c r="D139" s="111"/>
      <c r="E139" s="111"/>
      <c r="F139" s="111"/>
      <c r="G139" s="111"/>
      <c r="H139" s="111"/>
    </row>
    <row r="140" spans="1:8" ht="12">
      <c r="A140" s="112" t="s">
        <v>1211</v>
      </c>
      <c r="B140" s="109" t="s">
        <v>1212</v>
      </c>
      <c r="C140" s="111" t="s">
        <v>807</v>
      </c>
      <c r="D140" s="111"/>
      <c r="E140" s="111"/>
      <c r="F140" s="111"/>
      <c r="G140" s="111"/>
      <c r="H140" s="111"/>
    </row>
    <row r="141" spans="1:8" ht="12">
      <c r="A141" s="112" t="s">
        <v>1213</v>
      </c>
      <c r="B141" s="109" t="s">
        <v>1214</v>
      </c>
      <c r="C141" s="111" t="s">
        <v>807</v>
      </c>
      <c r="D141" s="111"/>
      <c r="E141" s="111"/>
      <c r="F141" s="111"/>
      <c r="G141" s="111"/>
      <c r="H141" s="111"/>
    </row>
    <row r="142" spans="1:8" ht="12">
      <c r="A142" s="112" t="s">
        <v>1215</v>
      </c>
      <c r="B142" s="109" t="s">
        <v>1216</v>
      </c>
      <c r="C142" s="111" t="s">
        <v>807</v>
      </c>
      <c r="D142" s="111"/>
      <c r="E142" s="111"/>
      <c r="F142" s="111"/>
      <c r="G142" s="111"/>
      <c r="H142" s="111"/>
    </row>
    <row r="143" spans="1:8" ht="12">
      <c r="A143" s="112" t="s">
        <v>1217</v>
      </c>
      <c r="B143" s="109" t="s">
        <v>1218</v>
      </c>
      <c r="C143" s="111" t="s">
        <v>807</v>
      </c>
      <c r="D143" s="111"/>
      <c r="E143" s="111"/>
      <c r="F143" s="111"/>
      <c r="G143" s="111"/>
      <c r="H143" s="111"/>
    </row>
    <row r="144" spans="1:8" ht="12">
      <c r="A144" s="112" t="s">
        <v>1219</v>
      </c>
      <c r="B144" s="109" t="s">
        <v>1220</v>
      </c>
      <c r="C144" s="111" t="s">
        <v>807</v>
      </c>
      <c r="D144" s="111"/>
      <c r="E144" s="111"/>
      <c r="F144" s="111"/>
      <c r="G144" s="111"/>
      <c r="H144" s="111"/>
    </row>
    <row r="145" spans="1:8" ht="12">
      <c r="A145" s="112" t="s">
        <v>1221</v>
      </c>
      <c r="B145" s="109" t="s">
        <v>1222</v>
      </c>
      <c r="C145" s="111" t="s">
        <v>807</v>
      </c>
      <c r="D145" s="111"/>
      <c r="E145" s="111"/>
      <c r="F145" s="111"/>
      <c r="G145" s="111"/>
      <c r="H145" s="111"/>
    </row>
    <row r="146" spans="1:8" ht="12">
      <c r="A146" s="112" t="s">
        <v>1223</v>
      </c>
      <c r="B146" s="109" t="s">
        <v>1224</v>
      </c>
      <c r="C146" s="111" t="s">
        <v>807</v>
      </c>
      <c r="D146" s="111"/>
      <c r="E146" s="111"/>
      <c r="F146" s="111"/>
      <c r="G146" s="111"/>
      <c r="H146" s="111"/>
    </row>
    <row r="147" spans="1:8" ht="12">
      <c r="A147" s="112" t="s">
        <v>1226</v>
      </c>
      <c r="B147" s="109" t="s">
        <v>1227</v>
      </c>
      <c r="C147" s="111" t="s">
        <v>807</v>
      </c>
      <c r="D147" s="111"/>
      <c r="E147" s="111"/>
      <c r="F147" s="111"/>
      <c r="G147" s="111"/>
      <c r="H147" s="111"/>
    </row>
    <row r="148" spans="1:8" ht="12">
      <c r="A148" s="112" t="s">
        <v>1228</v>
      </c>
      <c r="B148" s="109" t="s">
        <v>1229</v>
      </c>
      <c r="C148" s="111" t="s">
        <v>807</v>
      </c>
      <c r="D148" s="111"/>
      <c r="E148" s="111"/>
      <c r="F148" s="111"/>
      <c r="G148" s="111"/>
      <c r="H148" s="111"/>
    </row>
    <row r="149" spans="1:8" ht="12">
      <c r="A149" s="112" t="s">
        <v>1230</v>
      </c>
      <c r="B149" s="109" t="s">
        <v>1231</v>
      </c>
      <c r="C149" s="111" t="s">
        <v>807</v>
      </c>
      <c r="D149" s="111"/>
      <c r="E149" s="111"/>
      <c r="F149" s="111"/>
      <c r="G149" s="111"/>
      <c r="H149" s="111"/>
    </row>
    <row r="150" spans="1:8" ht="12">
      <c r="A150" s="112" t="s">
        <v>1232</v>
      </c>
      <c r="B150" s="109" t="s">
        <v>1191</v>
      </c>
      <c r="C150" s="111" t="s">
        <v>807</v>
      </c>
      <c r="D150" s="111"/>
      <c r="E150" s="111"/>
      <c r="F150" s="111"/>
      <c r="G150" s="111"/>
      <c r="H150" s="111"/>
    </row>
    <row r="151" spans="1:8" ht="12">
      <c r="A151" s="112" t="s">
        <v>1233</v>
      </c>
      <c r="B151" s="109" t="s">
        <v>1191</v>
      </c>
      <c r="C151" s="111" t="s">
        <v>807</v>
      </c>
      <c r="D151" s="111"/>
      <c r="E151" s="111"/>
      <c r="F151" s="111"/>
      <c r="G151" s="111"/>
      <c r="H151" s="111"/>
    </row>
    <row r="152" spans="1:8" ht="12">
      <c r="A152" s="112" t="s">
        <v>1234</v>
      </c>
      <c r="B152" s="109" t="s">
        <v>1235</v>
      </c>
      <c r="C152" s="111" t="s">
        <v>807</v>
      </c>
      <c r="D152" s="111"/>
      <c r="E152" s="111"/>
      <c r="F152" s="111"/>
      <c r="G152" s="111"/>
      <c r="H152" s="111"/>
    </row>
    <row r="153" spans="1:8" ht="12">
      <c r="A153" s="112" t="s">
        <v>1236</v>
      </c>
      <c r="B153" s="109" t="s">
        <v>1237</v>
      </c>
      <c r="C153" s="111" t="s">
        <v>807</v>
      </c>
      <c r="D153" s="111"/>
      <c r="E153" s="111"/>
      <c r="F153" s="111"/>
      <c r="G153" s="111"/>
      <c r="H153" s="111"/>
    </row>
    <row r="154" spans="1:8" ht="12">
      <c r="A154" s="112" t="s">
        <v>1238</v>
      </c>
      <c r="B154" s="109" t="s">
        <v>1239</v>
      </c>
      <c r="C154" s="111" t="s">
        <v>807</v>
      </c>
      <c r="D154" s="111"/>
      <c r="E154" s="111"/>
      <c r="F154" s="111"/>
      <c r="G154" s="111"/>
      <c r="H154" s="111"/>
    </row>
    <row r="155" spans="1:8" ht="12">
      <c r="A155" s="112" t="s">
        <v>1241</v>
      </c>
      <c r="B155" s="110" t="s">
        <v>975</v>
      </c>
      <c r="C155" s="111" t="s">
        <v>807</v>
      </c>
      <c r="D155" s="111"/>
      <c r="E155" s="111"/>
      <c r="F155" s="111"/>
      <c r="G155" s="111"/>
      <c r="H155" s="111"/>
    </row>
    <row r="156" spans="1:8" ht="12">
      <c r="A156" s="112" t="s">
        <v>1242</v>
      </c>
      <c r="B156" s="110" t="s">
        <v>1240</v>
      </c>
      <c r="C156" s="111" t="s">
        <v>807</v>
      </c>
      <c r="D156" s="111"/>
      <c r="E156" s="111"/>
      <c r="F156" s="111"/>
      <c r="G156" s="111"/>
      <c r="H156" s="111"/>
    </row>
    <row r="157" spans="1:8" ht="12">
      <c r="A157" s="112" t="s">
        <v>1243</v>
      </c>
      <c r="B157" s="110" t="s">
        <v>1240</v>
      </c>
      <c r="C157" s="111" t="s">
        <v>807</v>
      </c>
      <c r="D157" s="111"/>
      <c r="E157" s="111"/>
      <c r="F157" s="111"/>
      <c r="G157" s="111"/>
      <c r="H157" s="111"/>
    </row>
    <row r="158" spans="1:8" ht="12">
      <c r="A158" s="112" t="s">
        <v>1244</v>
      </c>
      <c r="B158" s="110" t="s">
        <v>976</v>
      </c>
      <c r="C158" s="111" t="s">
        <v>807</v>
      </c>
      <c r="D158" s="111"/>
      <c r="E158" s="111"/>
      <c r="F158" s="111"/>
      <c r="G158" s="111"/>
      <c r="H158" s="111"/>
    </row>
    <row r="159" spans="1:8" ht="12">
      <c r="A159" s="112" t="s">
        <v>1245</v>
      </c>
      <c r="B159" s="110" t="s">
        <v>977</v>
      </c>
      <c r="C159" s="111" t="s">
        <v>807</v>
      </c>
      <c r="D159" s="111"/>
      <c r="E159" s="111"/>
      <c r="F159" s="111"/>
      <c r="G159" s="111"/>
      <c r="H159" s="111"/>
    </row>
    <row r="160" spans="1:8" ht="12">
      <c r="A160" s="112" t="s">
        <v>1246</v>
      </c>
      <c r="B160" s="110" t="s">
        <v>977</v>
      </c>
      <c r="C160" s="111" t="s">
        <v>807</v>
      </c>
      <c r="D160" s="111"/>
      <c r="E160" s="111"/>
      <c r="F160" s="111"/>
      <c r="G160" s="111"/>
      <c r="H160" s="111"/>
    </row>
    <row r="161" spans="1:8" ht="12">
      <c r="A161" s="112" t="s">
        <v>1247</v>
      </c>
      <c r="B161" s="110" t="s">
        <v>978</v>
      </c>
      <c r="C161" s="111" t="s">
        <v>807</v>
      </c>
      <c r="D161" s="111"/>
      <c r="E161" s="111"/>
      <c r="F161" s="111"/>
      <c r="G161" s="111"/>
      <c r="H161" s="111"/>
    </row>
    <row r="162" spans="1:8" ht="12">
      <c r="A162" s="112" t="s">
        <v>1248</v>
      </c>
      <c r="B162" s="110" t="s">
        <v>978</v>
      </c>
      <c r="C162" s="111" t="s">
        <v>807</v>
      </c>
      <c r="D162" s="111"/>
      <c r="E162" s="111"/>
      <c r="F162" s="111"/>
      <c r="G162" s="111"/>
      <c r="H162" s="111"/>
    </row>
    <row r="163" spans="1:8" ht="12">
      <c r="A163" s="112" t="s">
        <v>1249</v>
      </c>
      <c r="B163" s="110" t="s">
        <v>979</v>
      </c>
      <c r="C163" s="111" t="s">
        <v>807</v>
      </c>
      <c r="D163" s="111"/>
      <c r="E163" s="111"/>
      <c r="F163" s="111"/>
      <c r="G163" s="111"/>
      <c r="H163" s="111"/>
    </row>
    <row r="164" spans="1:8" ht="12">
      <c r="A164" s="112" t="s">
        <v>1250</v>
      </c>
      <c r="B164" s="110" t="s">
        <v>980</v>
      </c>
      <c r="C164" s="111" t="s">
        <v>807</v>
      </c>
      <c r="D164" s="111"/>
      <c r="E164" s="111"/>
      <c r="F164" s="111"/>
      <c r="G164" s="111"/>
      <c r="H164" s="111"/>
    </row>
    <row r="165" spans="1:8" ht="12">
      <c r="A165" s="112" t="s">
        <v>1251</v>
      </c>
      <c r="B165" s="110" t="s">
        <v>981</v>
      </c>
      <c r="C165" s="111" t="s">
        <v>807</v>
      </c>
      <c r="D165" s="111"/>
      <c r="E165" s="111"/>
      <c r="F165" s="111"/>
      <c r="G165" s="111"/>
      <c r="H165" s="111"/>
    </row>
    <row r="166" spans="1:8" ht="12">
      <c r="A166" s="112" t="s">
        <v>1252</v>
      </c>
      <c r="B166" s="110" t="s">
        <v>1492</v>
      </c>
      <c r="C166" s="111" t="s">
        <v>807</v>
      </c>
      <c r="D166" s="111"/>
      <c r="E166" s="111"/>
      <c r="F166" s="111"/>
      <c r="G166" s="111"/>
      <c r="H166" s="111"/>
    </row>
    <row r="167" spans="1:10" ht="12">
      <c r="A167" s="112" t="s">
        <v>1253</v>
      </c>
      <c r="B167" s="110" t="s">
        <v>1118</v>
      </c>
      <c r="C167" s="111" t="s">
        <v>807</v>
      </c>
      <c r="D167" s="111"/>
      <c r="E167" s="111"/>
      <c r="F167" s="111"/>
      <c r="G167" s="111"/>
      <c r="H167" s="111"/>
      <c r="I167" s="111"/>
      <c r="J167" s="111"/>
    </row>
    <row r="168" spans="1:8" ht="12">
      <c r="A168" s="112" t="s">
        <v>1254</v>
      </c>
      <c r="B168" s="110" t="s">
        <v>982</v>
      </c>
      <c r="C168" s="111" t="s">
        <v>807</v>
      </c>
      <c r="D168" s="111"/>
      <c r="E168" s="111"/>
      <c r="F168" s="111"/>
      <c r="G168" s="111"/>
      <c r="H168" s="111"/>
    </row>
    <row r="169" spans="1:8" ht="12">
      <c r="A169" s="112" t="s">
        <v>1255</v>
      </c>
      <c r="B169" s="110" t="s">
        <v>983</v>
      </c>
      <c r="C169" s="111" t="s">
        <v>807</v>
      </c>
      <c r="D169" s="111"/>
      <c r="E169" s="111"/>
      <c r="F169" s="111"/>
      <c r="G169" s="111"/>
      <c r="H169" s="111"/>
    </row>
    <row r="170" spans="1:8" ht="12">
      <c r="A170" s="112" t="s">
        <v>1256</v>
      </c>
      <c r="B170" s="110" t="s">
        <v>984</v>
      </c>
      <c r="C170" s="111" t="s">
        <v>807</v>
      </c>
      <c r="D170" s="111"/>
      <c r="E170" s="111"/>
      <c r="F170" s="111"/>
      <c r="G170" s="111"/>
      <c r="H170" s="111"/>
    </row>
    <row r="171" spans="1:8" ht="12">
      <c r="A171" s="112" t="s">
        <v>1257</v>
      </c>
      <c r="B171" s="110" t="s">
        <v>984</v>
      </c>
      <c r="C171" s="111" t="s">
        <v>807</v>
      </c>
      <c r="D171" s="111"/>
      <c r="E171" s="111"/>
      <c r="F171" s="111"/>
      <c r="G171" s="111"/>
      <c r="H171" s="111"/>
    </row>
    <row r="172" spans="1:8" ht="12">
      <c r="A172" s="112" t="s">
        <v>1258</v>
      </c>
      <c r="B172" s="110" t="s">
        <v>1170</v>
      </c>
      <c r="C172" s="111" t="s">
        <v>807</v>
      </c>
      <c r="D172" s="111"/>
      <c r="E172" s="111"/>
      <c r="F172" s="111"/>
      <c r="G172" s="111"/>
      <c r="H172" s="111"/>
    </row>
    <row r="173" spans="1:8" ht="12">
      <c r="A173" s="112" t="s">
        <v>1259</v>
      </c>
      <c r="B173" s="110" t="s">
        <v>1170</v>
      </c>
      <c r="C173" s="111" t="s">
        <v>807</v>
      </c>
      <c r="D173" s="111"/>
      <c r="E173" s="111"/>
      <c r="F173" s="111"/>
      <c r="G173" s="111"/>
      <c r="H173" s="111"/>
    </row>
    <row r="174" spans="1:8" ht="12">
      <c r="A174" s="112" t="s">
        <v>1260</v>
      </c>
      <c r="B174" s="110" t="s">
        <v>985</v>
      </c>
      <c r="C174" s="111" t="s">
        <v>807</v>
      </c>
      <c r="D174" s="111"/>
      <c r="E174" s="111"/>
      <c r="F174" s="111"/>
      <c r="G174" s="111"/>
      <c r="H174" s="111"/>
    </row>
    <row r="175" spans="1:8" ht="12">
      <c r="A175" s="112" t="s">
        <v>1261</v>
      </c>
      <c r="B175" s="110" t="s">
        <v>986</v>
      </c>
      <c r="C175" s="111" t="s">
        <v>807</v>
      </c>
      <c r="D175" s="111"/>
      <c r="E175" s="111"/>
      <c r="F175" s="111"/>
      <c r="G175" s="111"/>
      <c r="H175" s="111"/>
    </row>
    <row r="176" spans="1:8" ht="12">
      <c r="A176" s="112" t="s">
        <v>1262</v>
      </c>
      <c r="B176" s="110" t="s">
        <v>935</v>
      </c>
      <c r="C176" s="111" t="s">
        <v>807</v>
      </c>
      <c r="D176" s="111"/>
      <c r="E176" s="111"/>
      <c r="F176" s="111"/>
      <c r="G176" s="111"/>
      <c r="H176" s="111"/>
    </row>
    <row r="177" spans="1:8" ht="12">
      <c r="A177" s="112" t="s">
        <v>1263</v>
      </c>
      <c r="B177" s="110" t="s">
        <v>935</v>
      </c>
      <c r="C177" s="111" t="s">
        <v>807</v>
      </c>
      <c r="D177" s="111"/>
      <c r="E177" s="111"/>
      <c r="F177" s="111"/>
      <c r="G177" s="111"/>
      <c r="H177" s="111"/>
    </row>
    <row r="178" spans="1:8" ht="12">
      <c r="A178" s="112" t="s">
        <v>1264</v>
      </c>
      <c r="B178" s="110" t="s">
        <v>987</v>
      </c>
      <c r="C178" s="111" t="s">
        <v>807</v>
      </c>
      <c r="D178" s="111"/>
      <c r="E178" s="111"/>
      <c r="F178" s="111"/>
      <c r="G178" s="111"/>
      <c r="H178" s="111"/>
    </row>
    <row r="179" spans="1:8" ht="12">
      <c r="A179" s="112" t="s">
        <v>1265</v>
      </c>
      <c r="B179" s="110" t="s">
        <v>987</v>
      </c>
      <c r="C179" s="111" t="s">
        <v>807</v>
      </c>
      <c r="D179" s="111"/>
      <c r="E179" s="111"/>
      <c r="F179" s="111"/>
      <c r="G179" s="111"/>
      <c r="H179" s="111"/>
    </row>
    <row r="180" spans="1:8" ht="12">
      <c r="A180" s="112" t="s">
        <v>1266</v>
      </c>
      <c r="B180" s="110" t="s">
        <v>988</v>
      </c>
      <c r="C180" s="111" t="s">
        <v>807</v>
      </c>
      <c r="D180" s="111"/>
      <c r="E180" s="111"/>
      <c r="F180" s="111"/>
      <c r="G180" s="111"/>
      <c r="H180" s="111"/>
    </row>
    <row r="181" spans="1:8" ht="12">
      <c r="A181" s="112" t="s">
        <v>1267</v>
      </c>
      <c r="B181" s="110" t="s">
        <v>988</v>
      </c>
      <c r="C181" s="111" t="s">
        <v>807</v>
      </c>
      <c r="D181" s="111"/>
      <c r="E181" s="111"/>
      <c r="F181" s="111"/>
      <c r="G181" s="111"/>
      <c r="H181" s="111"/>
    </row>
    <row r="182" spans="1:8" ht="12">
      <c r="A182" s="112" t="s">
        <v>1268</v>
      </c>
      <c r="B182" s="110" t="s">
        <v>781</v>
      </c>
      <c r="C182" s="111" t="s">
        <v>768</v>
      </c>
      <c r="D182" s="111"/>
      <c r="E182" s="111"/>
      <c r="F182" s="111"/>
      <c r="G182" s="111"/>
      <c r="H182" s="111"/>
    </row>
    <row r="183" spans="1:8" ht="12">
      <c r="A183" s="112" t="s">
        <v>1269</v>
      </c>
      <c r="B183" s="110" t="s">
        <v>781</v>
      </c>
      <c r="C183" s="111" t="s">
        <v>768</v>
      </c>
      <c r="D183" s="111"/>
      <c r="E183" s="111"/>
      <c r="F183" s="111"/>
      <c r="G183" s="111"/>
      <c r="H183" s="111"/>
    </row>
    <row r="184" spans="1:8" ht="12">
      <c r="A184" s="112" t="s">
        <v>1270</v>
      </c>
      <c r="B184" s="110" t="s">
        <v>1117</v>
      </c>
      <c r="C184" s="111" t="s">
        <v>768</v>
      </c>
      <c r="D184" s="111"/>
      <c r="E184" s="111"/>
      <c r="F184" s="111"/>
      <c r="G184" s="111"/>
      <c r="H184" s="111"/>
    </row>
    <row r="185" spans="1:8" ht="12">
      <c r="A185" s="112" t="s">
        <v>1271</v>
      </c>
      <c r="B185" s="110" t="s">
        <v>1210</v>
      </c>
      <c r="C185" s="111" t="s">
        <v>1272</v>
      </c>
      <c r="D185" s="111"/>
      <c r="E185" s="111"/>
      <c r="F185" s="111"/>
      <c r="G185" s="111"/>
      <c r="H185" s="111"/>
    </row>
    <row r="186" spans="1:8" ht="12">
      <c r="A186" s="112" t="s">
        <v>1273</v>
      </c>
      <c r="B186" s="110" t="s">
        <v>1210</v>
      </c>
      <c r="C186" s="111" t="s">
        <v>1272</v>
      </c>
      <c r="D186" s="111"/>
      <c r="E186" s="111"/>
      <c r="F186" s="111"/>
      <c r="G186" s="111"/>
      <c r="H186" s="111"/>
    </row>
    <row r="187" spans="1:8" ht="12">
      <c r="A187" s="112" t="s">
        <v>1274</v>
      </c>
      <c r="B187" s="110" t="s">
        <v>1210</v>
      </c>
      <c r="C187" s="111" t="s">
        <v>1272</v>
      </c>
      <c r="D187" s="111"/>
      <c r="E187" s="111"/>
      <c r="F187" s="111"/>
      <c r="G187" s="111"/>
      <c r="H187" s="111"/>
    </row>
    <row r="188" spans="1:8" ht="12">
      <c r="A188" s="112" t="s">
        <v>1275</v>
      </c>
      <c r="B188" s="110" t="s">
        <v>1210</v>
      </c>
      <c r="C188" s="111" t="s">
        <v>1272</v>
      </c>
      <c r="D188" s="111"/>
      <c r="E188" s="111"/>
      <c r="F188" s="111"/>
      <c r="G188" s="111"/>
      <c r="H188" s="111"/>
    </row>
    <row r="189" spans="1:8" ht="12">
      <c r="A189" s="112" t="s">
        <v>1276</v>
      </c>
      <c r="B189" s="110" t="s">
        <v>1210</v>
      </c>
      <c r="C189" s="111" t="s">
        <v>1272</v>
      </c>
      <c r="D189" s="111"/>
      <c r="E189" s="111"/>
      <c r="F189" s="111"/>
      <c r="G189" s="111"/>
      <c r="H189" s="111"/>
    </row>
    <row r="190" spans="1:8" ht="12">
      <c r="A190" s="112" t="s">
        <v>1277</v>
      </c>
      <c r="B190" s="110" t="s">
        <v>1210</v>
      </c>
      <c r="C190" s="111" t="s">
        <v>1272</v>
      </c>
      <c r="D190" s="111"/>
      <c r="E190" s="111"/>
      <c r="F190" s="111"/>
      <c r="G190" s="111"/>
      <c r="H190" s="111"/>
    </row>
    <row r="191" spans="1:8" ht="12">
      <c r="A191" s="112" t="s">
        <v>1278</v>
      </c>
      <c r="B191" s="110" t="s">
        <v>989</v>
      </c>
      <c r="C191" s="111" t="s">
        <v>789</v>
      </c>
      <c r="D191" s="111"/>
      <c r="E191" s="111"/>
      <c r="F191" s="111"/>
      <c r="G191" s="111"/>
      <c r="H191" s="111"/>
    </row>
    <row r="192" spans="1:8" ht="12">
      <c r="A192" s="112" t="s">
        <v>1279</v>
      </c>
      <c r="B192" s="110" t="s">
        <v>990</v>
      </c>
      <c r="C192" s="111" t="s">
        <v>789</v>
      </c>
      <c r="D192" s="111"/>
      <c r="E192" s="111"/>
      <c r="F192" s="111"/>
      <c r="G192" s="111"/>
      <c r="H192" s="111"/>
    </row>
    <row r="193" spans="1:8" ht="12">
      <c r="A193" s="112" t="s">
        <v>1280</v>
      </c>
      <c r="B193" s="110" t="s">
        <v>991</v>
      </c>
      <c r="C193" s="111" t="s">
        <v>789</v>
      </c>
      <c r="D193" s="111"/>
      <c r="E193" s="111"/>
      <c r="F193" s="111"/>
      <c r="G193" s="111"/>
      <c r="H193" s="111"/>
    </row>
    <row r="194" spans="1:8" ht="12">
      <c r="A194" s="112" t="s">
        <v>1281</v>
      </c>
      <c r="B194" s="110" t="s">
        <v>992</v>
      </c>
      <c r="C194" s="111" t="s">
        <v>789</v>
      </c>
      <c r="D194" s="111"/>
      <c r="E194" s="111"/>
      <c r="F194" s="111"/>
      <c r="G194" s="111"/>
      <c r="H194" s="111"/>
    </row>
    <row r="195" spans="1:8" ht="12">
      <c r="A195" s="112" t="s">
        <v>1282</v>
      </c>
      <c r="B195" s="110" t="s">
        <v>788</v>
      </c>
      <c r="C195" s="111" t="s">
        <v>789</v>
      </c>
      <c r="D195" s="111"/>
      <c r="E195" s="111"/>
      <c r="F195" s="111"/>
      <c r="G195" s="111"/>
      <c r="H195" s="111"/>
    </row>
    <row r="196" spans="1:8" ht="12">
      <c r="A196" s="112" t="s">
        <v>1283</v>
      </c>
      <c r="B196" s="110" t="s">
        <v>788</v>
      </c>
      <c r="C196" s="111" t="s">
        <v>789</v>
      </c>
      <c r="D196" s="111"/>
      <c r="E196" s="111"/>
      <c r="F196" s="111"/>
      <c r="G196" s="111"/>
      <c r="H196" s="111"/>
    </row>
    <row r="197" spans="1:8" ht="12">
      <c r="A197" s="112" t="s">
        <v>1284</v>
      </c>
      <c r="B197" s="110" t="s">
        <v>788</v>
      </c>
      <c r="C197" s="111" t="s">
        <v>789</v>
      </c>
      <c r="D197" s="111"/>
      <c r="E197" s="111"/>
      <c r="F197" s="111"/>
      <c r="G197" s="111"/>
      <c r="H197" s="111"/>
    </row>
    <row r="198" spans="1:10" ht="12">
      <c r="A198" s="112" t="s">
        <v>1285</v>
      </c>
      <c r="B198" s="110" t="s">
        <v>788</v>
      </c>
      <c r="C198" s="111" t="s">
        <v>789</v>
      </c>
      <c r="D198" s="111"/>
      <c r="E198" s="111"/>
      <c r="F198" s="111"/>
      <c r="G198" s="111"/>
      <c r="H198" s="111"/>
      <c r="I198" s="111"/>
      <c r="J198" s="111"/>
    </row>
    <row r="199" spans="1:8" ht="12">
      <c r="A199" s="112" t="s">
        <v>1286</v>
      </c>
      <c r="B199" s="110" t="s">
        <v>993</v>
      </c>
      <c r="C199" s="111" t="s">
        <v>789</v>
      </c>
      <c r="D199" s="111"/>
      <c r="E199" s="111"/>
      <c r="F199" s="111"/>
      <c r="G199" s="111"/>
      <c r="H199" s="111"/>
    </row>
    <row r="200" spans="1:8" ht="12">
      <c r="A200" s="112" t="s">
        <v>1287</v>
      </c>
      <c r="B200" s="110" t="s">
        <v>994</v>
      </c>
      <c r="C200" s="111" t="s">
        <v>789</v>
      </c>
      <c r="D200" s="111"/>
      <c r="E200" s="111"/>
      <c r="F200" s="111"/>
      <c r="G200" s="111"/>
      <c r="H200" s="111"/>
    </row>
    <row r="201" spans="1:8" ht="12">
      <c r="A201" s="112" t="s">
        <v>1288</v>
      </c>
      <c r="B201" s="110" t="s">
        <v>995</v>
      </c>
      <c r="C201" s="111" t="s">
        <v>789</v>
      </c>
      <c r="D201" s="111"/>
      <c r="E201" s="111"/>
      <c r="F201" s="111"/>
      <c r="G201" s="111"/>
      <c r="H201" s="111"/>
    </row>
    <row r="202" spans="1:8" ht="12">
      <c r="A202" s="112" t="s">
        <v>1289</v>
      </c>
      <c r="B202" s="110" t="s">
        <v>996</v>
      </c>
      <c r="C202" s="111" t="s">
        <v>789</v>
      </c>
      <c r="D202" s="111"/>
      <c r="E202" s="111"/>
      <c r="F202" s="111"/>
      <c r="G202" s="111"/>
      <c r="H202" s="111"/>
    </row>
    <row r="203" spans="1:8" ht="12">
      <c r="A203" s="112" t="s">
        <v>1290</v>
      </c>
      <c r="B203" s="110" t="s">
        <v>997</v>
      </c>
      <c r="C203" s="111" t="s">
        <v>789</v>
      </c>
      <c r="D203" s="111"/>
      <c r="E203" s="111"/>
      <c r="F203" s="111"/>
      <c r="G203" s="111"/>
      <c r="H203" s="111"/>
    </row>
    <row r="204" spans="1:8" ht="12">
      <c r="A204" s="112" t="s">
        <v>1292</v>
      </c>
      <c r="B204" s="110" t="s">
        <v>998</v>
      </c>
      <c r="C204" s="111" t="s">
        <v>789</v>
      </c>
      <c r="D204" s="111"/>
      <c r="E204" s="111"/>
      <c r="F204" s="111"/>
      <c r="G204" s="111"/>
      <c r="H204" s="111"/>
    </row>
    <row r="205" spans="1:8" ht="12">
      <c r="A205" s="112" t="s">
        <v>1293</v>
      </c>
      <c r="B205" s="110" t="s">
        <v>999</v>
      </c>
      <c r="C205" s="111" t="s">
        <v>780</v>
      </c>
      <c r="D205" s="111"/>
      <c r="E205" s="111"/>
      <c r="F205" s="111"/>
      <c r="G205" s="111"/>
      <c r="H205" s="111"/>
    </row>
    <row r="206" spans="1:8" ht="12">
      <c r="A206" s="112" t="s">
        <v>1294</v>
      </c>
      <c r="B206" s="110" t="s">
        <v>999</v>
      </c>
      <c r="C206" s="111" t="s">
        <v>780</v>
      </c>
      <c r="D206" s="111"/>
      <c r="E206" s="111"/>
      <c r="F206" s="111"/>
      <c r="G206" s="111"/>
      <c r="H206" s="111"/>
    </row>
    <row r="207" spans="1:8" ht="12">
      <c r="A207" s="112" t="s">
        <v>1295</v>
      </c>
      <c r="B207" s="110" t="s">
        <v>794</v>
      </c>
      <c r="C207" s="111" t="s">
        <v>780</v>
      </c>
      <c r="D207" s="111"/>
      <c r="E207" s="111"/>
      <c r="F207" s="111"/>
      <c r="G207" s="111"/>
      <c r="H207" s="111"/>
    </row>
    <row r="208" spans="1:8" ht="12">
      <c r="A208" s="112" t="s">
        <v>1296</v>
      </c>
      <c r="B208" s="110" t="s">
        <v>1000</v>
      </c>
      <c r="C208" s="111" t="s">
        <v>780</v>
      </c>
      <c r="D208" s="111"/>
      <c r="E208" s="111"/>
      <c r="F208" s="111"/>
      <c r="G208" s="111"/>
      <c r="H208" s="111"/>
    </row>
    <row r="209" spans="1:8" ht="12">
      <c r="A209" s="112" t="s">
        <v>1297</v>
      </c>
      <c r="B209" s="110" t="s">
        <v>1319</v>
      </c>
      <c r="C209" s="111" t="s">
        <v>780</v>
      </c>
      <c r="D209" s="111"/>
      <c r="E209" s="111"/>
      <c r="F209" s="111"/>
      <c r="G209" s="111"/>
      <c r="H209" s="111"/>
    </row>
    <row r="210" spans="1:8" ht="12">
      <c r="A210" s="112" t="s">
        <v>1298</v>
      </c>
      <c r="B210" s="110" t="s">
        <v>1319</v>
      </c>
      <c r="C210" s="111" t="s">
        <v>780</v>
      </c>
      <c r="D210" s="111"/>
      <c r="E210" s="111"/>
      <c r="F210" s="111"/>
      <c r="G210" s="111"/>
      <c r="H210" s="111"/>
    </row>
    <row r="211" spans="1:8" ht="12">
      <c r="A211" s="112" t="s">
        <v>1299</v>
      </c>
      <c r="B211" s="110" t="s">
        <v>1320</v>
      </c>
      <c r="C211" s="111" t="s">
        <v>780</v>
      </c>
      <c r="D211" s="111"/>
      <c r="E211" s="111"/>
      <c r="F211" s="111"/>
      <c r="G211" s="111"/>
      <c r="H211" s="111"/>
    </row>
    <row r="212" spans="1:10" ht="12">
      <c r="A212" s="112" t="s">
        <v>1300</v>
      </c>
      <c r="B212" s="110" t="s">
        <v>1321</v>
      </c>
      <c r="C212" s="111" t="s">
        <v>780</v>
      </c>
      <c r="D212" s="111"/>
      <c r="E212" s="111"/>
      <c r="F212" s="111"/>
      <c r="G212" s="111"/>
      <c r="H212" s="111"/>
      <c r="I212" s="111"/>
      <c r="J212" s="111"/>
    </row>
    <row r="213" spans="1:10" ht="12">
      <c r="A213" s="112" t="s">
        <v>1301</v>
      </c>
      <c r="B213" s="110" t="s">
        <v>1323</v>
      </c>
      <c r="C213" s="111" t="s">
        <v>780</v>
      </c>
      <c r="D213" s="111"/>
      <c r="E213" s="111"/>
      <c r="F213" s="111"/>
      <c r="G213" s="111"/>
      <c r="H213" s="111"/>
      <c r="I213" s="111"/>
      <c r="J213" s="111"/>
    </row>
    <row r="214" spans="1:10" ht="12">
      <c r="A214" s="112" t="s">
        <v>1302</v>
      </c>
      <c r="B214" s="110" t="s">
        <v>1324</v>
      </c>
      <c r="C214" s="111" t="s">
        <v>780</v>
      </c>
      <c r="D214" s="111"/>
      <c r="E214" s="111"/>
      <c r="F214" s="111"/>
      <c r="G214" s="111"/>
      <c r="H214" s="111"/>
      <c r="I214" s="111"/>
      <c r="J214" s="111"/>
    </row>
    <row r="215" spans="1:10" ht="12">
      <c r="A215" s="112" t="s">
        <v>1303</v>
      </c>
      <c r="B215" s="110" t="s">
        <v>1291</v>
      </c>
      <c r="C215" s="111" t="s">
        <v>780</v>
      </c>
      <c r="D215" s="111"/>
      <c r="E215" s="111"/>
      <c r="F215" s="111"/>
      <c r="G215" s="111"/>
      <c r="H215" s="111"/>
      <c r="I215" s="111"/>
      <c r="J215" s="111"/>
    </row>
    <row r="216" spans="1:10" ht="12">
      <c r="A216" s="112" t="s">
        <v>1304</v>
      </c>
      <c r="B216" s="110" t="s">
        <v>1291</v>
      </c>
      <c r="C216" s="111" t="s">
        <v>780</v>
      </c>
      <c r="D216" s="111"/>
      <c r="E216" s="111"/>
      <c r="F216" s="111"/>
      <c r="G216" s="111"/>
      <c r="H216" s="111"/>
      <c r="I216" s="111"/>
      <c r="J216" s="111"/>
    </row>
    <row r="217" spans="1:10" ht="12">
      <c r="A217" s="112" t="s">
        <v>1305</v>
      </c>
      <c r="B217" s="110" t="s">
        <v>1291</v>
      </c>
      <c r="C217" s="111" t="s">
        <v>780</v>
      </c>
      <c r="D217" s="111"/>
      <c r="E217" s="111"/>
      <c r="F217" s="111"/>
      <c r="G217" s="111"/>
      <c r="H217" s="111"/>
      <c r="I217" s="111"/>
      <c r="J217" s="111"/>
    </row>
    <row r="218" spans="1:8" ht="12">
      <c r="A218" s="112" t="s">
        <v>1306</v>
      </c>
      <c r="B218" s="110" t="s">
        <v>779</v>
      </c>
      <c r="C218" s="111" t="s">
        <v>780</v>
      </c>
      <c r="D218" s="111"/>
      <c r="E218" s="111"/>
      <c r="F218" s="111"/>
      <c r="G218" s="111"/>
      <c r="H218" s="111"/>
    </row>
    <row r="219" spans="1:8" ht="12">
      <c r="A219" s="112" t="s">
        <v>1307</v>
      </c>
      <c r="B219" s="110" t="s">
        <v>779</v>
      </c>
      <c r="C219" s="111" t="s">
        <v>780</v>
      </c>
      <c r="D219" s="111"/>
      <c r="E219" s="111"/>
      <c r="F219" s="111"/>
      <c r="G219" s="111"/>
      <c r="H219" s="111"/>
    </row>
    <row r="220" spans="1:8" ht="12">
      <c r="A220" s="112" t="s">
        <v>1308</v>
      </c>
      <c r="B220" s="110" t="s">
        <v>779</v>
      </c>
      <c r="C220" s="111" t="s">
        <v>780</v>
      </c>
      <c r="D220" s="111"/>
      <c r="E220" s="111"/>
      <c r="F220" s="111"/>
      <c r="G220" s="111"/>
      <c r="H220" s="111"/>
    </row>
    <row r="221" spans="1:8" ht="12">
      <c r="A221" s="112" t="s">
        <v>1309</v>
      </c>
      <c r="B221" s="110" t="s">
        <v>779</v>
      </c>
      <c r="C221" s="111" t="s">
        <v>780</v>
      </c>
      <c r="D221" s="111"/>
      <c r="E221" s="111"/>
      <c r="F221" s="111"/>
      <c r="G221" s="111"/>
      <c r="H221" s="111"/>
    </row>
    <row r="222" spans="1:8" ht="12">
      <c r="A222" s="112" t="s">
        <v>1310</v>
      </c>
      <c r="B222" s="110" t="s">
        <v>1046</v>
      </c>
      <c r="C222" s="111" t="s">
        <v>780</v>
      </c>
      <c r="D222" s="111"/>
      <c r="E222" s="111"/>
      <c r="F222" s="111"/>
      <c r="G222" s="111"/>
      <c r="H222" s="111"/>
    </row>
    <row r="223" spans="1:8" ht="12">
      <c r="A223" s="112" t="s">
        <v>1311</v>
      </c>
      <c r="B223" s="110" t="s">
        <v>1325</v>
      </c>
      <c r="C223" s="111" t="s">
        <v>780</v>
      </c>
      <c r="D223" s="111"/>
      <c r="E223" s="111"/>
      <c r="F223" s="111"/>
      <c r="G223" s="111"/>
      <c r="H223" s="111"/>
    </row>
    <row r="224" spans="1:8" ht="12">
      <c r="A224" s="112" t="s">
        <v>1312</v>
      </c>
      <c r="B224" s="110" t="s">
        <v>1326</v>
      </c>
      <c r="C224" s="111" t="s">
        <v>780</v>
      </c>
      <c r="D224" s="111"/>
      <c r="E224" s="111"/>
      <c r="F224" s="111"/>
      <c r="G224" s="111"/>
      <c r="H224" s="111"/>
    </row>
    <row r="225" spans="1:8" ht="12">
      <c r="A225" s="112" t="s">
        <v>1313</v>
      </c>
      <c r="B225" s="110" t="s">
        <v>972</v>
      </c>
      <c r="C225" s="111" t="s">
        <v>780</v>
      </c>
      <c r="D225" s="111"/>
      <c r="E225" s="111"/>
      <c r="F225" s="111"/>
      <c r="G225" s="111"/>
      <c r="H225" s="111"/>
    </row>
    <row r="226" spans="1:8" ht="12">
      <c r="A226" s="112" t="s">
        <v>973</v>
      </c>
      <c r="B226" s="110" t="s">
        <v>972</v>
      </c>
      <c r="C226" s="111" t="s">
        <v>780</v>
      </c>
      <c r="D226" s="111"/>
      <c r="E226" s="111"/>
      <c r="F226" s="111"/>
      <c r="G226" s="111"/>
      <c r="H226" s="111"/>
    </row>
    <row r="227" spans="1:8" ht="12">
      <c r="A227" s="112" t="s">
        <v>974</v>
      </c>
      <c r="B227" s="110" t="s">
        <v>1327</v>
      </c>
      <c r="C227" s="111" t="s">
        <v>780</v>
      </c>
      <c r="D227" s="111"/>
      <c r="E227" s="111"/>
      <c r="F227" s="111"/>
      <c r="G227" s="111"/>
      <c r="H227" s="111"/>
    </row>
    <row r="228" spans="1:8" ht="12">
      <c r="A228" s="112" t="s">
        <v>1504</v>
      </c>
      <c r="B228" s="110" t="s">
        <v>1328</v>
      </c>
      <c r="C228" s="111" t="s">
        <v>780</v>
      </c>
      <c r="D228" s="111"/>
      <c r="E228" s="111"/>
      <c r="F228" s="111"/>
      <c r="G228" s="111"/>
      <c r="H228" s="111"/>
    </row>
    <row r="229" spans="1:8" ht="12">
      <c r="A229" s="112" t="s">
        <v>1505</v>
      </c>
      <c r="B229" s="110" t="s">
        <v>1329</v>
      </c>
      <c r="C229" s="111" t="s">
        <v>780</v>
      </c>
      <c r="D229" s="111"/>
      <c r="E229" s="111"/>
      <c r="F229" s="111"/>
      <c r="G229" s="111"/>
      <c r="H229" s="111"/>
    </row>
    <row r="230" spans="1:8" ht="12">
      <c r="A230" s="112" t="s">
        <v>1506</v>
      </c>
      <c r="B230" s="110" t="s">
        <v>1330</v>
      </c>
      <c r="C230" s="111" t="s">
        <v>780</v>
      </c>
      <c r="D230" s="111"/>
      <c r="E230" s="111"/>
      <c r="F230" s="111"/>
      <c r="G230" s="111"/>
      <c r="H230" s="111"/>
    </row>
    <row r="231" spans="1:8" ht="12">
      <c r="A231" s="112" t="s">
        <v>1507</v>
      </c>
      <c r="B231" s="110" t="s">
        <v>1331</v>
      </c>
      <c r="C231" s="111" t="s">
        <v>780</v>
      </c>
      <c r="D231" s="111"/>
      <c r="E231" s="111"/>
      <c r="F231" s="111"/>
      <c r="G231" s="111"/>
      <c r="H231" s="111"/>
    </row>
    <row r="232" spans="1:8" ht="12">
      <c r="A232" s="112" t="s">
        <v>1508</v>
      </c>
      <c r="B232" s="110" t="s">
        <v>1332</v>
      </c>
      <c r="C232" s="111" t="s">
        <v>1509</v>
      </c>
      <c r="D232" s="111"/>
      <c r="E232" s="111"/>
      <c r="F232" s="111"/>
      <c r="G232" s="111"/>
      <c r="H232" s="111"/>
    </row>
    <row r="233" spans="1:8" ht="12">
      <c r="A233" s="112" t="s">
        <v>1510</v>
      </c>
      <c r="B233" s="110" t="s">
        <v>1333</v>
      </c>
      <c r="C233" s="111" t="s">
        <v>1509</v>
      </c>
      <c r="D233" s="111"/>
      <c r="E233" s="111"/>
      <c r="F233" s="111"/>
      <c r="G233" s="111"/>
      <c r="H233" s="111"/>
    </row>
    <row r="234" spans="1:8" ht="12">
      <c r="A234" s="112" t="s">
        <v>1512</v>
      </c>
      <c r="B234" s="110" t="s">
        <v>1334</v>
      </c>
      <c r="C234" s="111" t="s">
        <v>1509</v>
      </c>
      <c r="D234" s="111"/>
      <c r="E234" s="111"/>
      <c r="F234" s="111"/>
      <c r="G234" s="111"/>
      <c r="H234" s="111"/>
    </row>
    <row r="235" spans="1:8" ht="12">
      <c r="A235" s="112" t="s">
        <v>1513</v>
      </c>
      <c r="B235" s="110" t="s">
        <v>1511</v>
      </c>
      <c r="C235" s="111" t="s">
        <v>1509</v>
      </c>
      <c r="D235" s="111"/>
      <c r="E235" s="111"/>
      <c r="F235" s="111"/>
      <c r="G235" s="111"/>
      <c r="H235" s="111"/>
    </row>
    <row r="236" spans="1:8" ht="12">
      <c r="A236" s="112" t="s">
        <v>1514</v>
      </c>
      <c r="B236" s="110" t="s">
        <v>1511</v>
      </c>
      <c r="C236" s="111" t="s">
        <v>1509</v>
      </c>
      <c r="D236" s="111"/>
      <c r="E236" s="111"/>
      <c r="F236" s="111"/>
      <c r="G236" s="111"/>
      <c r="H236" s="111"/>
    </row>
    <row r="237" spans="1:8" ht="12">
      <c r="A237" s="112" t="s">
        <v>1515</v>
      </c>
      <c r="B237" s="110" t="s">
        <v>1511</v>
      </c>
      <c r="C237" s="111" t="s">
        <v>1509</v>
      </c>
      <c r="D237" s="111"/>
      <c r="E237" s="111"/>
      <c r="F237" s="111"/>
      <c r="G237" s="111"/>
      <c r="H237" s="111"/>
    </row>
    <row r="238" spans="1:8" ht="12">
      <c r="A238" s="112" t="s">
        <v>1516</v>
      </c>
      <c r="B238" s="110" t="s">
        <v>1511</v>
      </c>
      <c r="C238" s="111" t="s">
        <v>1509</v>
      </c>
      <c r="D238" s="111"/>
      <c r="E238" s="111"/>
      <c r="F238" s="111"/>
      <c r="G238" s="111"/>
      <c r="H238" s="111"/>
    </row>
    <row r="239" spans="1:8" ht="12">
      <c r="A239" s="112" t="s">
        <v>1517</v>
      </c>
      <c r="B239" s="110" t="s">
        <v>1335</v>
      </c>
      <c r="C239" s="111" t="s">
        <v>1509</v>
      </c>
      <c r="D239" s="111"/>
      <c r="E239" s="111"/>
      <c r="F239" s="111"/>
      <c r="G239" s="111"/>
      <c r="H239" s="111"/>
    </row>
    <row r="240" spans="1:8" ht="12">
      <c r="A240" s="112" t="s">
        <v>1518</v>
      </c>
      <c r="B240" s="110" t="s">
        <v>1336</v>
      </c>
      <c r="C240" s="111" t="s">
        <v>1509</v>
      </c>
      <c r="D240" s="111"/>
      <c r="E240" s="111"/>
      <c r="F240" s="111"/>
      <c r="G240" s="111"/>
      <c r="H240" s="111"/>
    </row>
    <row r="241" spans="1:8" ht="12">
      <c r="A241" s="112" t="s">
        <v>1519</v>
      </c>
      <c r="B241" s="110" t="s">
        <v>1337</v>
      </c>
      <c r="C241" s="111" t="s">
        <v>1509</v>
      </c>
      <c r="D241" s="111"/>
      <c r="E241" s="111"/>
      <c r="F241" s="111"/>
      <c r="G241" s="111"/>
      <c r="H241" s="111"/>
    </row>
    <row r="242" spans="1:8" ht="12">
      <c r="A242" s="112" t="s">
        <v>1520</v>
      </c>
      <c r="B242" s="110" t="s">
        <v>1336</v>
      </c>
      <c r="C242" s="111" t="s">
        <v>1509</v>
      </c>
      <c r="D242" s="111"/>
      <c r="E242" s="111"/>
      <c r="F242" s="111"/>
      <c r="G242" s="111"/>
      <c r="H242" s="111"/>
    </row>
    <row r="243" spans="1:8" ht="12">
      <c r="A243" s="112" t="s">
        <v>1521</v>
      </c>
      <c r="B243" s="110" t="s">
        <v>1338</v>
      </c>
      <c r="C243" s="111" t="s">
        <v>1509</v>
      </c>
      <c r="D243" s="111"/>
      <c r="E243" s="111"/>
      <c r="F243" s="111"/>
      <c r="G243" s="111"/>
      <c r="H243" s="111"/>
    </row>
    <row r="244" spans="1:8" ht="12">
      <c r="A244" s="112" t="s">
        <v>1522</v>
      </c>
      <c r="B244" s="110" t="s">
        <v>1338</v>
      </c>
      <c r="C244" s="111" t="s">
        <v>1509</v>
      </c>
      <c r="D244" s="111"/>
      <c r="E244" s="111"/>
      <c r="F244" s="111"/>
      <c r="G244" s="111"/>
      <c r="H244" s="111"/>
    </row>
    <row r="245" spans="1:8" ht="12">
      <c r="A245" s="112" t="s">
        <v>1523</v>
      </c>
      <c r="B245" s="110" t="s">
        <v>1339</v>
      </c>
      <c r="C245" s="111" t="s">
        <v>1509</v>
      </c>
      <c r="D245" s="111"/>
      <c r="E245" s="111"/>
      <c r="F245" s="111"/>
      <c r="G245" s="111"/>
      <c r="H245" s="111"/>
    </row>
    <row r="246" spans="1:8" ht="12">
      <c r="A246" s="112" t="s">
        <v>1524</v>
      </c>
      <c r="B246" s="110" t="s">
        <v>1340</v>
      </c>
      <c r="C246" s="111" t="s">
        <v>1509</v>
      </c>
      <c r="D246" s="111"/>
      <c r="E246" s="111"/>
      <c r="F246" s="111"/>
      <c r="G246" s="111"/>
      <c r="H246" s="111"/>
    </row>
    <row r="247" spans="1:8" ht="12">
      <c r="A247" s="112" t="s">
        <v>1525</v>
      </c>
      <c r="B247" s="110" t="s">
        <v>1341</v>
      </c>
      <c r="C247" s="111" t="s">
        <v>1509</v>
      </c>
      <c r="D247" s="111"/>
      <c r="E247" s="111"/>
      <c r="F247" s="111"/>
      <c r="G247" s="111"/>
      <c r="H247" s="111"/>
    </row>
    <row r="248" spans="1:8" ht="12">
      <c r="A248" s="112" t="s">
        <v>1526</v>
      </c>
      <c r="B248" s="110" t="s">
        <v>1342</v>
      </c>
      <c r="C248" s="111" t="s">
        <v>1509</v>
      </c>
      <c r="D248" s="111"/>
      <c r="E248" s="111"/>
      <c r="F248" s="111"/>
      <c r="G248" s="111"/>
      <c r="H248" s="111"/>
    </row>
    <row r="249" spans="1:8" ht="12">
      <c r="A249" s="112" t="s">
        <v>1527</v>
      </c>
      <c r="B249" s="110" t="s">
        <v>1342</v>
      </c>
      <c r="C249" s="111" t="s">
        <v>1509</v>
      </c>
      <c r="D249" s="111"/>
      <c r="E249" s="111"/>
      <c r="F249" s="111"/>
      <c r="G249" s="111"/>
      <c r="H249" s="111"/>
    </row>
    <row r="250" spans="1:8" ht="12">
      <c r="A250" s="112" t="s">
        <v>1528</v>
      </c>
      <c r="B250" s="110" t="s">
        <v>1343</v>
      </c>
      <c r="C250" s="111" t="s">
        <v>1509</v>
      </c>
      <c r="D250" s="111"/>
      <c r="E250" s="111"/>
      <c r="F250" s="111"/>
      <c r="G250" s="111"/>
      <c r="H250" s="111"/>
    </row>
    <row r="251" spans="1:8" ht="12">
      <c r="A251" s="112" t="s">
        <v>1529</v>
      </c>
      <c r="B251" s="110" t="s">
        <v>1344</v>
      </c>
      <c r="C251" s="111" t="s">
        <v>1509</v>
      </c>
      <c r="D251" s="111"/>
      <c r="E251" s="111"/>
      <c r="F251" s="111"/>
      <c r="G251" s="111"/>
      <c r="H251" s="111"/>
    </row>
    <row r="252" spans="1:8" ht="12">
      <c r="A252" s="112" t="s">
        <v>1530</v>
      </c>
      <c r="B252" s="110" t="s">
        <v>1345</v>
      </c>
      <c r="C252" s="111" t="s">
        <v>1509</v>
      </c>
      <c r="D252" s="111"/>
      <c r="E252" s="111"/>
      <c r="F252" s="111"/>
      <c r="G252" s="111"/>
      <c r="H252" s="111"/>
    </row>
    <row r="253" spans="1:8" ht="12">
      <c r="A253" s="112" t="s">
        <v>1531</v>
      </c>
      <c r="B253" s="110" t="s">
        <v>1325</v>
      </c>
      <c r="C253" s="111" t="s">
        <v>1509</v>
      </c>
      <c r="D253" s="111"/>
      <c r="E253" s="111"/>
      <c r="F253" s="111"/>
      <c r="G253" s="111"/>
      <c r="H253" s="111"/>
    </row>
    <row r="254" spans="1:8" ht="12">
      <c r="A254" s="112" t="s">
        <v>1532</v>
      </c>
      <c r="B254" s="110" t="s">
        <v>1346</v>
      </c>
      <c r="C254" s="111" t="s">
        <v>803</v>
      </c>
      <c r="D254" s="111"/>
      <c r="E254" s="111"/>
      <c r="F254" s="111"/>
      <c r="G254" s="111"/>
      <c r="H254" s="111"/>
    </row>
    <row r="255" spans="1:10" ht="12">
      <c r="A255" s="112" t="s">
        <v>72</v>
      </c>
      <c r="B255" s="110" t="s">
        <v>1346</v>
      </c>
      <c r="C255" s="111" t="s">
        <v>803</v>
      </c>
      <c r="D255" s="111"/>
      <c r="E255" s="111"/>
      <c r="F255" s="111"/>
      <c r="G255" s="111"/>
      <c r="H255" s="111"/>
      <c r="I255" s="111"/>
      <c r="J255" s="111"/>
    </row>
    <row r="256" spans="1:10" ht="12">
      <c r="A256" s="112" t="s">
        <v>73</v>
      </c>
      <c r="B256" s="110" t="s">
        <v>1533</v>
      </c>
      <c r="C256" s="111" t="s">
        <v>803</v>
      </c>
      <c r="D256" s="111"/>
      <c r="E256" s="111"/>
      <c r="F256" s="111"/>
      <c r="G256" s="111"/>
      <c r="H256" s="111"/>
      <c r="I256" s="111"/>
      <c r="J256" s="111"/>
    </row>
    <row r="257" spans="1:10" ht="12">
      <c r="A257" s="112" t="s">
        <v>74</v>
      </c>
      <c r="B257" s="110" t="s">
        <v>1533</v>
      </c>
      <c r="C257" s="111" t="s">
        <v>803</v>
      </c>
      <c r="D257" s="111"/>
      <c r="E257" s="111"/>
      <c r="F257" s="111"/>
      <c r="G257" s="111"/>
      <c r="H257" s="111"/>
      <c r="I257" s="111"/>
      <c r="J257" s="111"/>
    </row>
    <row r="258" spans="1:10" ht="12">
      <c r="A258" s="112" t="s">
        <v>75</v>
      </c>
      <c r="B258" s="110" t="s">
        <v>1533</v>
      </c>
      <c r="C258" s="111" t="s">
        <v>803</v>
      </c>
      <c r="D258" s="111"/>
      <c r="E258" s="111"/>
      <c r="F258" s="111"/>
      <c r="G258" s="111"/>
      <c r="H258" s="111"/>
      <c r="I258" s="111"/>
      <c r="J258" s="111"/>
    </row>
    <row r="259" spans="1:10" ht="12">
      <c r="A259" s="112" t="s">
        <v>76</v>
      </c>
      <c r="B259" s="110" t="s">
        <v>1347</v>
      </c>
      <c r="C259" s="111" t="s">
        <v>803</v>
      </c>
      <c r="D259" s="111"/>
      <c r="E259" s="111"/>
      <c r="F259" s="111"/>
      <c r="G259" s="111"/>
      <c r="H259" s="111"/>
      <c r="I259" s="111"/>
      <c r="J259" s="111"/>
    </row>
    <row r="260" spans="1:8" ht="12">
      <c r="A260" s="112" t="s">
        <v>77</v>
      </c>
      <c r="B260" s="110" t="s">
        <v>1347</v>
      </c>
      <c r="C260" s="111" t="s">
        <v>803</v>
      </c>
      <c r="D260" s="111"/>
      <c r="E260" s="111"/>
      <c r="F260" s="111"/>
      <c r="G260" s="111"/>
      <c r="H260" s="111"/>
    </row>
    <row r="261" spans="1:8" ht="12">
      <c r="A261" s="112" t="s">
        <v>78</v>
      </c>
      <c r="B261" s="110" t="s">
        <v>1348</v>
      </c>
      <c r="C261" s="111" t="s">
        <v>803</v>
      </c>
      <c r="D261" s="111"/>
      <c r="E261" s="111"/>
      <c r="F261" s="111"/>
      <c r="G261" s="111"/>
      <c r="H261" s="111"/>
    </row>
    <row r="262" spans="1:8" ht="12">
      <c r="A262" s="112" t="s">
        <v>79</v>
      </c>
      <c r="B262" s="110" t="s">
        <v>1349</v>
      </c>
      <c r="C262" s="111" t="s">
        <v>803</v>
      </c>
      <c r="D262" s="111"/>
      <c r="E262" s="111"/>
      <c r="F262" s="111"/>
      <c r="G262" s="111"/>
      <c r="H262" s="111"/>
    </row>
    <row r="263" spans="1:8" ht="12">
      <c r="A263" s="112" t="s">
        <v>80</v>
      </c>
      <c r="B263" s="110" t="s">
        <v>1350</v>
      </c>
      <c r="C263" s="111" t="s">
        <v>803</v>
      </c>
      <c r="D263" s="111"/>
      <c r="E263" s="111"/>
      <c r="F263" s="111"/>
      <c r="G263" s="111"/>
      <c r="H263" s="111"/>
    </row>
    <row r="264" spans="1:8" ht="12">
      <c r="A264" s="112" t="s">
        <v>81</v>
      </c>
      <c r="B264" s="110" t="s">
        <v>82</v>
      </c>
      <c r="C264" s="111" t="s">
        <v>803</v>
      </c>
      <c r="D264" s="111"/>
      <c r="E264" s="111"/>
      <c r="F264" s="111"/>
      <c r="G264" s="111"/>
      <c r="H264" s="111"/>
    </row>
    <row r="265" spans="1:8" ht="12">
      <c r="A265" s="112" t="s">
        <v>83</v>
      </c>
      <c r="B265" s="110" t="s">
        <v>82</v>
      </c>
      <c r="C265" s="111" t="s">
        <v>803</v>
      </c>
      <c r="D265" s="111"/>
      <c r="E265" s="111"/>
      <c r="F265" s="111"/>
      <c r="G265" s="111"/>
      <c r="H265" s="111"/>
    </row>
    <row r="266" spans="1:8" ht="12">
      <c r="A266" s="112" t="s">
        <v>84</v>
      </c>
      <c r="B266" s="110" t="s">
        <v>82</v>
      </c>
      <c r="C266" s="111" t="s">
        <v>803</v>
      </c>
      <c r="D266" s="111"/>
      <c r="E266" s="111"/>
      <c r="F266" s="111"/>
      <c r="G266" s="111"/>
      <c r="H266" s="111"/>
    </row>
    <row r="267" spans="1:8" ht="12">
      <c r="A267" s="112" t="s">
        <v>85</v>
      </c>
      <c r="B267" s="110" t="s">
        <v>1351</v>
      </c>
      <c r="C267" s="111" t="s">
        <v>803</v>
      </c>
      <c r="D267" s="111"/>
      <c r="E267" s="111"/>
      <c r="F267" s="111"/>
      <c r="G267" s="111"/>
      <c r="H267" s="111"/>
    </row>
    <row r="268" spans="1:8" ht="12">
      <c r="A268" s="112" t="s">
        <v>86</v>
      </c>
      <c r="B268" s="110" t="s">
        <v>781</v>
      </c>
      <c r="C268" s="111" t="s">
        <v>803</v>
      </c>
      <c r="D268" s="111"/>
      <c r="E268" s="111"/>
      <c r="F268" s="111"/>
      <c r="G268" s="111"/>
      <c r="H268" s="111"/>
    </row>
    <row r="269" spans="1:8" ht="12">
      <c r="A269" s="112" t="s">
        <v>87</v>
      </c>
      <c r="B269" s="110" t="s">
        <v>1352</v>
      </c>
      <c r="C269" s="111" t="s">
        <v>803</v>
      </c>
      <c r="D269" s="111"/>
      <c r="E269" s="111"/>
      <c r="F269" s="111"/>
      <c r="G269" s="111"/>
      <c r="H269" s="111"/>
    </row>
    <row r="270" spans="1:10" ht="12">
      <c r="A270" s="112" t="s">
        <v>88</v>
      </c>
      <c r="B270" s="110" t="s">
        <v>1353</v>
      </c>
      <c r="C270" s="111" t="s">
        <v>803</v>
      </c>
      <c r="D270" s="111"/>
      <c r="E270" s="111"/>
      <c r="F270" s="111"/>
      <c r="G270" s="111"/>
      <c r="H270" s="111"/>
      <c r="I270" s="111"/>
      <c r="J270" s="111"/>
    </row>
    <row r="271" spans="1:10" ht="12">
      <c r="A271" s="112" t="s">
        <v>89</v>
      </c>
      <c r="B271" s="110" t="s">
        <v>90</v>
      </c>
      <c r="C271" s="111" t="s">
        <v>803</v>
      </c>
      <c r="D271" s="111"/>
      <c r="E271" s="111"/>
      <c r="F271" s="111"/>
      <c r="G271" s="111"/>
      <c r="H271" s="111"/>
      <c r="I271" s="111"/>
      <c r="J271" s="111"/>
    </row>
    <row r="272" spans="1:10" ht="12">
      <c r="A272" s="112" t="s">
        <v>91</v>
      </c>
      <c r="B272" s="110" t="s">
        <v>90</v>
      </c>
      <c r="C272" s="111" t="s">
        <v>803</v>
      </c>
      <c r="D272" s="111"/>
      <c r="E272" s="111"/>
      <c r="F272" s="111"/>
      <c r="G272" s="111"/>
      <c r="H272" s="111"/>
      <c r="I272" s="111"/>
      <c r="J272" s="111"/>
    </row>
    <row r="273" spans="1:8" ht="12">
      <c r="A273" s="112" t="s">
        <v>92</v>
      </c>
      <c r="B273" s="110" t="s">
        <v>1354</v>
      </c>
      <c r="C273" s="111" t="s">
        <v>803</v>
      </c>
      <c r="D273" s="111"/>
      <c r="E273" s="111"/>
      <c r="F273" s="111"/>
      <c r="G273" s="111"/>
      <c r="H273" s="111"/>
    </row>
    <row r="274" spans="1:8" ht="12">
      <c r="A274" s="112" t="s">
        <v>94</v>
      </c>
      <c r="B274" s="110" t="s">
        <v>95</v>
      </c>
      <c r="C274" s="111" t="s">
        <v>797</v>
      </c>
      <c r="D274" s="111"/>
      <c r="E274" s="111"/>
      <c r="F274" s="111"/>
      <c r="G274" s="111"/>
      <c r="H274" s="111"/>
    </row>
    <row r="275" spans="1:8" ht="12">
      <c r="A275" s="112" t="s">
        <v>96</v>
      </c>
      <c r="B275" s="110" t="s">
        <v>95</v>
      </c>
      <c r="C275" s="111" t="s">
        <v>797</v>
      </c>
      <c r="D275" s="111"/>
      <c r="E275" s="111"/>
      <c r="F275" s="111"/>
      <c r="G275" s="111"/>
      <c r="H275" s="111"/>
    </row>
    <row r="276" spans="1:8" ht="12">
      <c r="A276" s="112" t="s">
        <v>97</v>
      </c>
      <c r="B276" s="110" t="s">
        <v>95</v>
      </c>
      <c r="C276" s="111" t="s">
        <v>797</v>
      </c>
      <c r="D276" s="111"/>
      <c r="E276" s="111"/>
      <c r="F276" s="111"/>
      <c r="G276" s="111"/>
      <c r="H276" s="111"/>
    </row>
    <row r="277" spans="1:8" ht="12">
      <c r="A277" s="112" t="s">
        <v>98</v>
      </c>
      <c r="B277" s="110" t="s">
        <v>1355</v>
      </c>
      <c r="C277" s="111" t="s">
        <v>797</v>
      </c>
      <c r="D277" s="111"/>
      <c r="E277" s="111"/>
      <c r="F277" s="111"/>
      <c r="G277" s="111"/>
      <c r="H277" s="111"/>
    </row>
    <row r="278" spans="1:8" ht="12">
      <c r="A278" s="112" t="s">
        <v>99</v>
      </c>
      <c r="B278" s="110" t="s">
        <v>1511</v>
      </c>
      <c r="C278" s="111" t="s">
        <v>797</v>
      </c>
      <c r="D278" s="111"/>
      <c r="E278" s="111"/>
      <c r="F278" s="111"/>
      <c r="G278" s="111"/>
      <c r="H278" s="111"/>
    </row>
    <row r="279" spans="1:8" ht="12">
      <c r="A279" s="112" t="s">
        <v>100</v>
      </c>
      <c r="B279" s="110" t="s">
        <v>1356</v>
      </c>
      <c r="C279" s="111" t="s">
        <v>797</v>
      </c>
      <c r="D279" s="111"/>
      <c r="E279" s="111"/>
      <c r="F279" s="111"/>
      <c r="G279" s="111"/>
      <c r="H279" s="111"/>
    </row>
    <row r="280" spans="1:8" ht="12">
      <c r="A280" s="112" t="s">
        <v>101</v>
      </c>
      <c r="B280" s="110" t="s">
        <v>1357</v>
      </c>
      <c r="C280" s="111" t="s">
        <v>797</v>
      </c>
      <c r="D280" s="111"/>
      <c r="E280" s="111"/>
      <c r="F280" s="111"/>
      <c r="G280" s="111"/>
      <c r="H280" s="111"/>
    </row>
    <row r="281" spans="1:8" ht="12">
      <c r="A281" s="112" t="s">
        <v>102</v>
      </c>
      <c r="B281" s="110" t="s">
        <v>1493</v>
      </c>
      <c r="C281" s="111" t="s">
        <v>797</v>
      </c>
      <c r="D281" s="111"/>
      <c r="E281" s="111"/>
      <c r="F281" s="111"/>
      <c r="G281" s="111"/>
      <c r="H281" s="111"/>
    </row>
    <row r="282" spans="1:8" ht="12">
      <c r="A282" s="112" t="s">
        <v>103</v>
      </c>
      <c r="B282" s="110" t="s">
        <v>1358</v>
      </c>
      <c r="C282" s="111" t="s">
        <v>797</v>
      </c>
      <c r="D282" s="111"/>
      <c r="E282" s="111"/>
      <c r="F282" s="111"/>
      <c r="G282" s="111"/>
      <c r="H282" s="111"/>
    </row>
    <row r="283" spans="1:8" ht="12">
      <c r="A283" s="112" t="s">
        <v>104</v>
      </c>
      <c r="B283" s="110" t="s">
        <v>1359</v>
      </c>
      <c r="C283" s="111" t="s">
        <v>797</v>
      </c>
      <c r="D283" s="111"/>
      <c r="E283" s="111"/>
      <c r="F283" s="111"/>
      <c r="G283" s="111"/>
      <c r="H283" s="111"/>
    </row>
    <row r="284" spans="1:8" ht="12">
      <c r="A284" s="112" t="s">
        <v>106</v>
      </c>
      <c r="B284" s="110" t="s">
        <v>107</v>
      </c>
      <c r="C284" s="111" t="s">
        <v>774</v>
      </c>
      <c r="D284" s="111"/>
      <c r="E284" s="111"/>
      <c r="F284" s="111"/>
      <c r="G284" s="111"/>
      <c r="H284" s="111"/>
    </row>
    <row r="285" spans="1:8" ht="12">
      <c r="A285" s="112" t="s">
        <v>108</v>
      </c>
      <c r="B285" s="110" t="s">
        <v>107</v>
      </c>
      <c r="C285" s="111" t="s">
        <v>774</v>
      </c>
      <c r="D285" s="111"/>
      <c r="E285" s="111"/>
      <c r="F285" s="111"/>
      <c r="G285" s="111"/>
      <c r="H285" s="111"/>
    </row>
    <row r="286" spans="1:8" ht="12">
      <c r="A286" s="112" t="s">
        <v>109</v>
      </c>
      <c r="B286" s="110" t="s">
        <v>107</v>
      </c>
      <c r="C286" s="111" t="s">
        <v>774</v>
      </c>
      <c r="D286" s="111"/>
      <c r="E286" s="111"/>
      <c r="F286" s="111"/>
      <c r="G286" s="111"/>
      <c r="H286" s="111"/>
    </row>
    <row r="287" spans="1:8" ht="12">
      <c r="A287" s="112" t="s">
        <v>110</v>
      </c>
      <c r="B287" s="110" t="s">
        <v>107</v>
      </c>
      <c r="C287" s="111" t="s">
        <v>774</v>
      </c>
      <c r="D287" s="111"/>
      <c r="E287" s="111"/>
      <c r="F287" s="111"/>
      <c r="G287" s="111"/>
      <c r="H287" s="111"/>
    </row>
    <row r="288" spans="1:8" ht="12">
      <c r="A288" s="112" t="s">
        <v>111</v>
      </c>
      <c r="B288" s="110" t="s">
        <v>1360</v>
      </c>
      <c r="C288" s="111" t="s">
        <v>774</v>
      </c>
      <c r="D288" s="111"/>
      <c r="E288" s="111"/>
      <c r="F288" s="111"/>
      <c r="G288" s="111"/>
      <c r="H288" s="111"/>
    </row>
    <row r="289" spans="1:8" ht="12">
      <c r="A289" s="112" t="s">
        <v>112</v>
      </c>
      <c r="B289" s="110" t="s">
        <v>1361</v>
      </c>
      <c r="C289" s="111" t="s">
        <v>774</v>
      </c>
      <c r="D289" s="111"/>
      <c r="E289" s="111"/>
      <c r="F289" s="111"/>
      <c r="G289" s="111"/>
      <c r="H289" s="111"/>
    </row>
    <row r="290" spans="1:8" ht="12">
      <c r="A290" s="112" t="s">
        <v>113</v>
      </c>
      <c r="B290" s="110" t="s">
        <v>1362</v>
      </c>
      <c r="C290" s="111" t="s">
        <v>774</v>
      </c>
      <c r="D290" s="111"/>
      <c r="E290" s="111"/>
      <c r="F290" s="111"/>
      <c r="G290" s="111"/>
      <c r="H290" s="111"/>
    </row>
    <row r="291" spans="1:8" ht="12">
      <c r="A291" s="112" t="s">
        <v>114</v>
      </c>
      <c r="B291" s="110" t="s">
        <v>1363</v>
      </c>
      <c r="C291" s="111" t="s">
        <v>774</v>
      </c>
      <c r="D291" s="111"/>
      <c r="E291" s="111"/>
      <c r="F291" s="111"/>
      <c r="G291" s="111"/>
      <c r="H291" s="111"/>
    </row>
    <row r="292" spans="1:8" ht="12">
      <c r="A292" s="112" t="s">
        <v>116</v>
      </c>
      <c r="B292" s="110" t="s">
        <v>1055</v>
      </c>
      <c r="C292" s="111" t="s">
        <v>774</v>
      </c>
      <c r="D292" s="111"/>
      <c r="E292" s="111"/>
      <c r="F292" s="111"/>
      <c r="G292" s="111"/>
      <c r="H292" s="111"/>
    </row>
    <row r="293" spans="1:8" ht="12">
      <c r="A293" s="112" t="s">
        <v>117</v>
      </c>
      <c r="B293" s="110" t="s">
        <v>1055</v>
      </c>
      <c r="C293" s="111" t="s">
        <v>774</v>
      </c>
      <c r="D293" s="111"/>
      <c r="E293" s="111"/>
      <c r="F293" s="111"/>
      <c r="G293" s="111"/>
      <c r="H293" s="111"/>
    </row>
    <row r="294" spans="1:8" ht="12">
      <c r="A294" s="112" t="s">
        <v>118</v>
      </c>
      <c r="B294" s="110" t="s">
        <v>119</v>
      </c>
      <c r="C294" s="111" t="s">
        <v>774</v>
      </c>
      <c r="D294" s="111"/>
      <c r="E294" s="111"/>
      <c r="F294" s="111"/>
      <c r="G294" s="111"/>
      <c r="H294" s="111"/>
    </row>
    <row r="295" spans="1:8" ht="12">
      <c r="A295" s="112" t="s">
        <v>120</v>
      </c>
      <c r="B295" s="110" t="s">
        <v>119</v>
      </c>
      <c r="C295" s="111" t="s">
        <v>774</v>
      </c>
      <c r="D295" s="111"/>
      <c r="E295" s="111"/>
      <c r="F295" s="111"/>
      <c r="G295" s="111"/>
      <c r="H295" s="111"/>
    </row>
    <row r="296" spans="1:8" ht="12">
      <c r="A296" s="112" t="s">
        <v>121</v>
      </c>
      <c r="B296" s="110" t="s">
        <v>119</v>
      </c>
      <c r="C296" s="111" t="s">
        <v>774</v>
      </c>
      <c r="D296" s="111"/>
      <c r="E296" s="111"/>
      <c r="F296" s="111"/>
      <c r="G296" s="111"/>
      <c r="H296" s="111"/>
    </row>
    <row r="297" spans="1:8" ht="12">
      <c r="A297" s="112" t="s">
        <v>122</v>
      </c>
      <c r="B297" s="110" t="s">
        <v>105</v>
      </c>
      <c r="C297" s="111" t="s">
        <v>774</v>
      </c>
      <c r="D297" s="111"/>
      <c r="E297" s="111"/>
      <c r="F297" s="111"/>
      <c r="G297" s="111"/>
      <c r="H297" s="111"/>
    </row>
    <row r="298" spans="1:8" ht="12">
      <c r="A298" s="112" t="s">
        <v>123</v>
      </c>
      <c r="B298" s="110" t="s">
        <v>105</v>
      </c>
      <c r="C298" s="111" t="s">
        <v>774</v>
      </c>
      <c r="D298" s="111"/>
      <c r="E298" s="111"/>
      <c r="F298" s="111"/>
      <c r="G298" s="111"/>
      <c r="H298" s="111"/>
    </row>
    <row r="299" spans="1:8" ht="12">
      <c r="A299" s="112" t="s">
        <v>124</v>
      </c>
      <c r="B299" s="110" t="s">
        <v>1364</v>
      </c>
      <c r="C299" s="111" t="s">
        <v>774</v>
      </c>
      <c r="D299" s="111"/>
      <c r="E299" s="111"/>
      <c r="F299" s="111"/>
      <c r="G299" s="111"/>
      <c r="H299" s="111"/>
    </row>
    <row r="300" spans="1:8" ht="12">
      <c r="A300" s="112" t="s">
        <v>125</v>
      </c>
      <c r="B300" s="110" t="s">
        <v>1365</v>
      </c>
      <c r="C300" s="111" t="s">
        <v>774</v>
      </c>
      <c r="D300" s="111"/>
      <c r="E300" s="111"/>
      <c r="F300" s="111"/>
      <c r="G300" s="111"/>
      <c r="H300" s="111"/>
    </row>
    <row r="301" spans="1:8" ht="12">
      <c r="A301" s="112" t="s">
        <v>128</v>
      </c>
      <c r="B301" s="110" t="s">
        <v>830</v>
      </c>
      <c r="C301" s="111" t="s">
        <v>774</v>
      </c>
      <c r="D301" s="111"/>
      <c r="E301" s="111"/>
      <c r="F301" s="111"/>
      <c r="G301" s="111"/>
      <c r="H301" s="111"/>
    </row>
    <row r="302" spans="1:8" ht="12">
      <c r="A302" s="112" t="s">
        <v>130</v>
      </c>
      <c r="B302" s="110" t="s">
        <v>129</v>
      </c>
      <c r="C302" s="111" t="s">
        <v>774</v>
      </c>
      <c r="D302" s="111"/>
      <c r="E302" s="111"/>
      <c r="F302" s="111"/>
      <c r="G302" s="111"/>
      <c r="H302" s="111"/>
    </row>
    <row r="303" spans="1:8" ht="12">
      <c r="A303" s="112" t="s">
        <v>131</v>
      </c>
      <c r="B303" s="110" t="s">
        <v>129</v>
      </c>
      <c r="C303" s="111" t="s">
        <v>774</v>
      </c>
      <c r="D303" s="111"/>
      <c r="E303" s="111"/>
      <c r="F303" s="111"/>
      <c r="G303" s="111"/>
      <c r="H303" s="111"/>
    </row>
    <row r="304" spans="1:8" ht="12">
      <c r="A304" s="112" t="s">
        <v>132</v>
      </c>
      <c r="B304" s="110" t="s">
        <v>133</v>
      </c>
      <c r="C304" s="111" t="s">
        <v>127</v>
      </c>
      <c r="D304" s="111"/>
      <c r="E304" s="111"/>
      <c r="F304" s="111"/>
      <c r="G304" s="111"/>
      <c r="H304" s="111"/>
    </row>
    <row r="305" spans="1:8" ht="12">
      <c r="A305" s="112" t="s">
        <v>134</v>
      </c>
      <c r="B305" s="110" t="s">
        <v>133</v>
      </c>
      <c r="C305" s="111" t="s">
        <v>127</v>
      </c>
      <c r="D305" s="111"/>
      <c r="E305" s="111"/>
      <c r="F305" s="111"/>
      <c r="G305" s="111"/>
      <c r="H305" s="111"/>
    </row>
    <row r="306" spans="1:8" ht="12">
      <c r="A306" s="112" t="s">
        <v>135</v>
      </c>
      <c r="B306" s="110" t="s">
        <v>133</v>
      </c>
      <c r="C306" s="111" t="s">
        <v>127</v>
      </c>
      <c r="D306" s="111"/>
      <c r="E306" s="111"/>
      <c r="F306" s="111"/>
      <c r="G306" s="111"/>
      <c r="H306" s="111"/>
    </row>
    <row r="307" spans="1:8" ht="12">
      <c r="A307" s="112" t="s">
        <v>136</v>
      </c>
      <c r="B307" s="110" t="s">
        <v>126</v>
      </c>
      <c r="C307" s="111" t="s">
        <v>127</v>
      </c>
      <c r="D307" s="111"/>
      <c r="E307" s="111"/>
      <c r="F307" s="111"/>
      <c r="G307" s="111"/>
      <c r="H307" s="111"/>
    </row>
    <row r="308" spans="1:8" ht="12">
      <c r="A308" s="112" t="s">
        <v>137</v>
      </c>
      <c r="B308" s="110" t="s">
        <v>1366</v>
      </c>
      <c r="C308" s="111" t="s">
        <v>127</v>
      </c>
      <c r="D308" s="111"/>
      <c r="E308" s="111"/>
      <c r="F308" s="111"/>
      <c r="G308" s="111"/>
      <c r="H308" s="111"/>
    </row>
    <row r="309" spans="1:8" ht="12">
      <c r="A309" s="112" t="s">
        <v>138</v>
      </c>
      <c r="B309" s="110" t="s">
        <v>1367</v>
      </c>
      <c r="C309" s="111" t="s">
        <v>127</v>
      </c>
      <c r="D309" s="111"/>
      <c r="E309" s="111"/>
      <c r="F309" s="111"/>
      <c r="G309" s="111"/>
      <c r="H309" s="111"/>
    </row>
    <row r="310" spans="1:8" ht="12">
      <c r="A310" s="112" t="s">
        <v>140</v>
      </c>
      <c r="B310" s="110" t="s">
        <v>1361</v>
      </c>
      <c r="C310" s="111" t="s">
        <v>127</v>
      </c>
      <c r="D310" s="111"/>
      <c r="E310" s="111"/>
      <c r="F310" s="111"/>
      <c r="G310" s="111"/>
      <c r="H310" s="111"/>
    </row>
    <row r="311" spans="1:8" ht="12">
      <c r="A311" s="112" t="s">
        <v>141</v>
      </c>
      <c r="B311" s="110" t="s">
        <v>1368</v>
      </c>
      <c r="C311" s="111" t="s">
        <v>127</v>
      </c>
      <c r="D311" s="111"/>
      <c r="E311" s="111"/>
      <c r="F311" s="111"/>
      <c r="G311" s="111"/>
      <c r="H311" s="111"/>
    </row>
    <row r="312" spans="1:8" ht="12">
      <c r="A312" s="112" t="s">
        <v>142</v>
      </c>
      <c r="B312" s="110" t="s">
        <v>143</v>
      </c>
      <c r="C312" s="111" t="s">
        <v>127</v>
      </c>
      <c r="D312" s="111"/>
      <c r="E312" s="111"/>
      <c r="F312" s="111"/>
      <c r="G312" s="111"/>
      <c r="H312" s="111"/>
    </row>
    <row r="313" spans="1:8" ht="12">
      <c r="A313" s="112" t="s">
        <v>144</v>
      </c>
      <c r="B313" s="110" t="s">
        <v>1369</v>
      </c>
      <c r="C313" s="111" t="s">
        <v>127</v>
      </c>
      <c r="D313" s="111"/>
      <c r="E313" s="111"/>
      <c r="F313" s="111"/>
      <c r="G313" s="111"/>
      <c r="H313" s="111"/>
    </row>
    <row r="314" spans="1:8" ht="12">
      <c r="A314" s="112" t="s">
        <v>145</v>
      </c>
      <c r="B314" s="110" t="s">
        <v>1370</v>
      </c>
      <c r="C314" s="111" t="s">
        <v>127</v>
      </c>
      <c r="D314" s="111"/>
      <c r="E314" s="111"/>
      <c r="F314" s="111"/>
      <c r="G314" s="111"/>
      <c r="H314" s="111"/>
    </row>
    <row r="315" spans="1:8" ht="12">
      <c r="A315" s="112" t="s">
        <v>146</v>
      </c>
      <c r="B315" s="110" t="s">
        <v>1370</v>
      </c>
      <c r="C315" s="111" t="s">
        <v>127</v>
      </c>
      <c r="D315" s="111"/>
      <c r="E315" s="111"/>
      <c r="F315" s="111"/>
      <c r="G315" s="111"/>
      <c r="H315" s="111"/>
    </row>
    <row r="316" spans="1:8" ht="12">
      <c r="A316" s="112" t="s">
        <v>147</v>
      </c>
      <c r="B316" s="110" t="s">
        <v>1370</v>
      </c>
      <c r="C316" s="111" t="s">
        <v>127</v>
      </c>
      <c r="D316" s="111"/>
      <c r="E316" s="111"/>
      <c r="F316" s="111"/>
      <c r="G316" s="111"/>
      <c r="H316" s="111"/>
    </row>
    <row r="317" spans="1:8" ht="12">
      <c r="A317" s="112" t="s">
        <v>148</v>
      </c>
      <c r="B317" s="110" t="s">
        <v>1371</v>
      </c>
      <c r="C317" s="111" t="s">
        <v>127</v>
      </c>
      <c r="D317" s="111"/>
      <c r="E317" s="111"/>
      <c r="F317" s="111"/>
      <c r="G317" s="111"/>
      <c r="H317" s="111"/>
    </row>
    <row r="318" spans="1:8" ht="12">
      <c r="A318" s="112" t="s">
        <v>149</v>
      </c>
      <c r="B318" s="110" t="s">
        <v>150</v>
      </c>
      <c r="C318" s="111" t="s">
        <v>127</v>
      </c>
      <c r="D318" s="111"/>
      <c r="E318" s="111"/>
      <c r="F318" s="111"/>
      <c r="G318" s="111"/>
      <c r="H318" s="111"/>
    </row>
    <row r="319" spans="1:8" ht="12">
      <c r="A319" s="112" t="s">
        <v>151</v>
      </c>
      <c r="B319" s="110" t="s">
        <v>1372</v>
      </c>
      <c r="C319" s="111" t="s">
        <v>127</v>
      </c>
      <c r="D319" s="111"/>
      <c r="E319" s="111"/>
      <c r="F319" s="111"/>
      <c r="G319" s="111"/>
      <c r="H319" s="111"/>
    </row>
    <row r="320" spans="1:8" ht="12">
      <c r="A320" s="112" t="s">
        <v>152</v>
      </c>
      <c r="B320" s="110" t="s">
        <v>1372</v>
      </c>
      <c r="C320" s="111" t="s">
        <v>127</v>
      </c>
      <c r="D320" s="111"/>
      <c r="E320" s="111"/>
      <c r="F320" s="111"/>
      <c r="G320" s="111"/>
      <c r="H320" s="111"/>
    </row>
    <row r="321" spans="1:8" ht="12">
      <c r="A321" s="112" t="s">
        <v>153</v>
      </c>
      <c r="B321" s="110" t="s">
        <v>1494</v>
      </c>
      <c r="C321" s="111" t="s">
        <v>127</v>
      </c>
      <c r="D321" s="111"/>
      <c r="E321" s="111"/>
      <c r="F321" s="111"/>
      <c r="G321" s="111"/>
      <c r="H321" s="111"/>
    </row>
    <row r="322" spans="1:8" ht="12">
      <c r="A322" s="112" t="s">
        <v>154</v>
      </c>
      <c r="B322" s="110" t="s">
        <v>1373</v>
      </c>
      <c r="C322" s="111" t="s">
        <v>127</v>
      </c>
      <c r="D322" s="111"/>
      <c r="E322" s="111"/>
      <c r="F322" s="111"/>
      <c r="G322" s="111"/>
      <c r="H322" s="111"/>
    </row>
    <row r="323" spans="1:8" ht="12">
      <c r="A323" s="112" t="s">
        <v>155</v>
      </c>
      <c r="B323" s="110" t="s">
        <v>1374</v>
      </c>
      <c r="C323" s="111" t="s">
        <v>127</v>
      </c>
      <c r="D323" s="111"/>
      <c r="E323" s="111"/>
      <c r="F323" s="111"/>
      <c r="G323" s="111"/>
      <c r="H323" s="111"/>
    </row>
    <row r="324" spans="1:8" ht="12">
      <c r="A324" s="112" t="s">
        <v>156</v>
      </c>
      <c r="B324" s="110" t="s">
        <v>1375</v>
      </c>
      <c r="C324" s="111" t="s">
        <v>127</v>
      </c>
      <c r="D324" s="111"/>
      <c r="E324" s="111"/>
      <c r="F324" s="111"/>
      <c r="G324" s="111"/>
      <c r="H324" s="111"/>
    </row>
    <row r="325" spans="1:8" ht="12">
      <c r="A325" s="112" t="s">
        <v>157</v>
      </c>
      <c r="B325" s="110" t="s">
        <v>1376</v>
      </c>
      <c r="C325" s="111" t="s">
        <v>127</v>
      </c>
      <c r="D325" s="111"/>
      <c r="E325" s="111"/>
      <c r="F325" s="111"/>
      <c r="G325" s="111"/>
      <c r="H325" s="111"/>
    </row>
    <row r="326" spans="1:8" ht="12">
      <c r="A326" s="112" t="s">
        <v>158</v>
      </c>
      <c r="B326" s="110" t="s">
        <v>1377</v>
      </c>
      <c r="C326" s="111" t="s">
        <v>127</v>
      </c>
      <c r="D326" s="111"/>
      <c r="E326" s="111"/>
      <c r="F326" s="111"/>
      <c r="G326" s="111"/>
      <c r="H326" s="111"/>
    </row>
    <row r="327" spans="1:8" ht="12">
      <c r="A327" s="112" t="s">
        <v>159</v>
      </c>
      <c r="B327" s="110" t="s">
        <v>143</v>
      </c>
      <c r="C327" s="111" t="s">
        <v>127</v>
      </c>
      <c r="D327" s="111"/>
      <c r="E327" s="111"/>
      <c r="F327" s="111"/>
      <c r="G327" s="111"/>
      <c r="H327" s="111"/>
    </row>
    <row r="328" spans="1:8" ht="12">
      <c r="A328" s="112" t="s">
        <v>160</v>
      </c>
      <c r="B328" s="110" t="s">
        <v>1378</v>
      </c>
      <c r="C328" s="111" t="s">
        <v>127</v>
      </c>
      <c r="D328" s="111"/>
      <c r="E328" s="111"/>
      <c r="F328" s="111"/>
      <c r="G328" s="111"/>
      <c r="H328" s="111"/>
    </row>
    <row r="329" spans="1:8" ht="12">
      <c r="A329" s="112" t="s">
        <v>161</v>
      </c>
      <c r="B329" s="110" t="s">
        <v>162</v>
      </c>
      <c r="C329" s="111" t="s">
        <v>773</v>
      </c>
      <c r="D329" s="111"/>
      <c r="E329" s="111"/>
      <c r="F329" s="111"/>
      <c r="G329" s="111"/>
      <c r="H329" s="111"/>
    </row>
    <row r="330" spans="1:8" ht="12">
      <c r="A330" s="112" t="s">
        <v>163</v>
      </c>
      <c r="B330" s="110" t="s">
        <v>162</v>
      </c>
      <c r="C330" s="111" t="s">
        <v>773</v>
      </c>
      <c r="D330" s="111"/>
      <c r="E330" s="111"/>
      <c r="F330" s="111"/>
      <c r="G330" s="111"/>
      <c r="H330" s="111"/>
    </row>
    <row r="331" spans="1:8" ht="12">
      <c r="A331" s="112" t="s">
        <v>164</v>
      </c>
      <c r="B331" s="110" t="s">
        <v>162</v>
      </c>
      <c r="C331" s="111" t="s">
        <v>773</v>
      </c>
      <c r="D331" s="111"/>
      <c r="E331" s="111"/>
      <c r="F331" s="111"/>
      <c r="G331" s="111"/>
      <c r="H331" s="111"/>
    </row>
    <row r="332" spans="1:8" ht="12">
      <c r="A332" s="112" t="s">
        <v>165</v>
      </c>
      <c r="B332" s="110" t="s">
        <v>1379</v>
      </c>
      <c r="C332" s="111" t="s">
        <v>773</v>
      </c>
      <c r="D332" s="111"/>
      <c r="E332" s="111"/>
      <c r="F332" s="111"/>
      <c r="G332" s="111"/>
      <c r="H332" s="111"/>
    </row>
    <row r="333" spans="1:8" ht="12">
      <c r="A333" s="112" t="s">
        <v>166</v>
      </c>
      <c r="B333" s="110" t="s">
        <v>1380</v>
      </c>
      <c r="C333" s="111" t="s">
        <v>773</v>
      </c>
      <c r="D333" s="111"/>
      <c r="E333" s="111"/>
      <c r="F333" s="111"/>
      <c r="G333" s="111"/>
      <c r="H333" s="111"/>
    </row>
    <row r="334" spans="1:8" ht="12">
      <c r="A334" s="112" t="s">
        <v>168</v>
      </c>
      <c r="B334" s="110" t="s">
        <v>1411</v>
      </c>
      <c r="C334" s="111" t="s">
        <v>773</v>
      </c>
      <c r="D334" s="111"/>
      <c r="E334" s="111"/>
      <c r="F334" s="111"/>
      <c r="G334" s="111"/>
      <c r="H334" s="111"/>
    </row>
    <row r="335" spans="1:8" ht="12">
      <c r="A335" s="112" t="s">
        <v>169</v>
      </c>
      <c r="B335" s="110" t="s">
        <v>167</v>
      </c>
      <c r="C335" s="111" t="s">
        <v>773</v>
      </c>
      <c r="D335" s="111"/>
      <c r="E335" s="111"/>
      <c r="F335" s="111"/>
      <c r="G335" s="111"/>
      <c r="H335" s="111"/>
    </row>
    <row r="336" spans="1:8" ht="12">
      <c r="A336" s="112" t="s">
        <v>174</v>
      </c>
      <c r="B336" s="110" t="s">
        <v>167</v>
      </c>
      <c r="C336" s="111" t="s">
        <v>773</v>
      </c>
      <c r="D336" s="111"/>
      <c r="E336" s="111"/>
      <c r="F336" s="111"/>
      <c r="G336" s="111"/>
      <c r="H336" s="111"/>
    </row>
    <row r="337" spans="1:8" ht="12">
      <c r="A337" s="112" t="s">
        <v>175</v>
      </c>
      <c r="B337" s="110" t="s">
        <v>1412</v>
      </c>
      <c r="C337" s="111" t="s">
        <v>773</v>
      </c>
      <c r="D337" s="111"/>
      <c r="E337" s="111"/>
      <c r="F337" s="111"/>
      <c r="G337" s="111"/>
      <c r="H337" s="111"/>
    </row>
    <row r="338" spans="1:8" ht="12">
      <c r="A338" s="112" t="s">
        <v>176</v>
      </c>
      <c r="B338" s="110" t="s">
        <v>177</v>
      </c>
      <c r="C338" s="111" t="s">
        <v>773</v>
      </c>
      <c r="D338" s="111"/>
      <c r="E338" s="111"/>
      <c r="F338" s="111"/>
      <c r="G338" s="111"/>
      <c r="H338" s="111"/>
    </row>
    <row r="339" spans="1:8" ht="12">
      <c r="A339" s="112" t="s">
        <v>178</v>
      </c>
      <c r="B339" s="110" t="s">
        <v>177</v>
      </c>
      <c r="C339" s="111" t="s">
        <v>773</v>
      </c>
      <c r="D339" s="111"/>
      <c r="E339" s="111"/>
      <c r="F339" s="111"/>
      <c r="G339" s="111"/>
      <c r="H339" s="111"/>
    </row>
    <row r="340" spans="1:8" ht="12">
      <c r="A340" s="112" t="s">
        <v>179</v>
      </c>
      <c r="B340" s="110" t="s">
        <v>1413</v>
      </c>
      <c r="C340" s="111" t="s">
        <v>773</v>
      </c>
      <c r="D340" s="111"/>
      <c r="E340" s="111"/>
      <c r="F340" s="111"/>
      <c r="G340" s="111"/>
      <c r="H340" s="111"/>
    </row>
    <row r="341" spans="1:8" ht="12">
      <c r="A341" s="112" t="s">
        <v>180</v>
      </c>
      <c r="B341" s="110" t="s">
        <v>1414</v>
      </c>
      <c r="C341" s="111" t="s">
        <v>773</v>
      </c>
      <c r="D341" s="111"/>
      <c r="E341" s="111"/>
      <c r="F341" s="111"/>
      <c r="G341" s="111"/>
      <c r="H341" s="111"/>
    </row>
    <row r="342" spans="1:8" ht="12">
      <c r="A342" s="112" t="s">
        <v>181</v>
      </c>
      <c r="B342" s="110" t="s">
        <v>1415</v>
      </c>
      <c r="C342" s="111" t="s">
        <v>773</v>
      </c>
      <c r="D342" s="111"/>
      <c r="E342" s="111"/>
      <c r="F342" s="111"/>
      <c r="G342" s="111"/>
      <c r="H342" s="111"/>
    </row>
    <row r="343" spans="1:8" ht="12">
      <c r="A343" s="112" t="s">
        <v>182</v>
      </c>
      <c r="B343" s="110" t="s">
        <v>139</v>
      </c>
      <c r="C343" s="111" t="s">
        <v>773</v>
      </c>
      <c r="D343" s="111"/>
      <c r="E343" s="111"/>
      <c r="F343" s="111"/>
      <c r="G343" s="111"/>
      <c r="H343" s="111"/>
    </row>
    <row r="344" spans="1:8" ht="12">
      <c r="A344" s="112" t="s">
        <v>183</v>
      </c>
      <c r="B344" s="110" t="s">
        <v>139</v>
      </c>
      <c r="C344" s="111" t="s">
        <v>773</v>
      </c>
      <c r="D344" s="111"/>
      <c r="E344" s="111"/>
      <c r="F344" s="111"/>
      <c r="G344" s="111"/>
      <c r="H344" s="111"/>
    </row>
    <row r="345" spans="1:8" ht="12">
      <c r="A345" s="112" t="s">
        <v>184</v>
      </c>
      <c r="B345" s="110" t="s">
        <v>1416</v>
      </c>
      <c r="C345" s="111" t="s">
        <v>773</v>
      </c>
      <c r="D345" s="111"/>
      <c r="E345" s="111"/>
      <c r="F345" s="111"/>
      <c r="G345" s="111"/>
      <c r="H345" s="111"/>
    </row>
    <row r="346" spans="1:8" ht="12">
      <c r="A346" s="112" t="s">
        <v>185</v>
      </c>
      <c r="B346" s="110" t="s">
        <v>1417</v>
      </c>
      <c r="C346" s="111" t="s">
        <v>773</v>
      </c>
      <c r="D346" s="111"/>
      <c r="E346" s="111"/>
      <c r="F346" s="111"/>
      <c r="G346" s="111"/>
      <c r="H346" s="111"/>
    </row>
    <row r="347" spans="1:8" ht="12">
      <c r="A347" s="112" t="s">
        <v>186</v>
      </c>
      <c r="B347" s="110" t="s">
        <v>1224</v>
      </c>
      <c r="C347" s="111" t="s">
        <v>773</v>
      </c>
      <c r="D347" s="111"/>
      <c r="E347" s="111"/>
      <c r="F347" s="111"/>
      <c r="G347" s="111"/>
      <c r="H347" s="111"/>
    </row>
    <row r="348" spans="1:8" ht="12">
      <c r="A348" s="112" t="s">
        <v>188</v>
      </c>
      <c r="B348" s="110" t="s">
        <v>189</v>
      </c>
      <c r="C348" s="111" t="s">
        <v>799</v>
      </c>
      <c r="D348" s="111"/>
      <c r="E348" s="111"/>
      <c r="F348" s="111"/>
      <c r="G348" s="111"/>
      <c r="H348" s="111"/>
    </row>
    <row r="349" spans="1:8" ht="12">
      <c r="A349" s="112" t="s">
        <v>190</v>
      </c>
      <c r="B349" s="110" t="s">
        <v>189</v>
      </c>
      <c r="C349" s="111" t="s">
        <v>799</v>
      </c>
      <c r="D349" s="111"/>
      <c r="E349" s="111"/>
      <c r="F349" s="111"/>
      <c r="G349" s="111"/>
      <c r="H349" s="111"/>
    </row>
    <row r="350" spans="1:8" ht="12">
      <c r="A350" s="112" t="s">
        <v>191</v>
      </c>
      <c r="B350" s="110" t="s">
        <v>189</v>
      </c>
      <c r="C350" s="111" t="s">
        <v>799</v>
      </c>
      <c r="D350" s="111"/>
      <c r="E350" s="111"/>
      <c r="F350" s="111"/>
      <c r="G350" s="111"/>
      <c r="H350" s="111"/>
    </row>
    <row r="351" spans="1:8" ht="12">
      <c r="A351" s="112" t="s">
        <v>192</v>
      </c>
      <c r="B351" s="110" t="s">
        <v>115</v>
      </c>
      <c r="C351" s="111" t="s">
        <v>799</v>
      </c>
      <c r="D351" s="111"/>
      <c r="E351" s="111"/>
      <c r="F351" s="111"/>
      <c r="G351" s="111"/>
      <c r="H351" s="111"/>
    </row>
    <row r="352" spans="1:8" ht="12">
      <c r="A352" s="112" t="s">
        <v>193</v>
      </c>
      <c r="B352" s="110" t="s">
        <v>115</v>
      </c>
      <c r="C352" s="111" t="s">
        <v>799</v>
      </c>
      <c r="D352" s="111"/>
      <c r="E352" s="111"/>
      <c r="F352" s="111"/>
      <c r="G352" s="111"/>
      <c r="H352" s="111"/>
    </row>
    <row r="353" spans="1:8" ht="12">
      <c r="A353" s="112" t="s">
        <v>194</v>
      </c>
      <c r="B353" s="110" t="s">
        <v>1418</v>
      </c>
      <c r="C353" s="111" t="s">
        <v>799</v>
      </c>
      <c r="D353" s="111"/>
      <c r="E353" s="111"/>
      <c r="F353" s="111"/>
      <c r="G353" s="111"/>
      <c r="H353" s="111"/>
    </row>
    <row r="354" spans="1:8" ht="12">
      <c r="A354" s="112" t="s">
        <v>195</v>
      </c>
      <c r="B354" s="110" t="s">
        <v>93</v>
      </c>
      <c r="C354" s="111" t="s">
        <v>799</v>
      </c>
      <c r="D354" s="111"/>
      <c r="E354" s="111"/>
      <c r="F354" s="111"/>
      <c r="G354" s="111"/>
      <c r="H354" s="111"/>
    </row>
    <row r="355" spans="1:8" ht="12">
      <c r="A355" s="112" t="s">
        <v>196</v>
      </c>
      <c r="B355" s="110" t="s">
        <v>93</v>
      </c>
      <c r="C355" s="111" t="s">
        <v>799</v>
      </c>
      <c r="D355" s="111"/>
      <c r="E355" s="111"/>
      <c r="F355" s="111"/>
      <c r="G355" s="111"/>
      <c r="H355" s="111"/>
    </row>
    <row r="356" spans="1:8" ht="12">
      <c r="A356" s="112" t="s">
        <v>197</v>
      </c>
      <c r="B356" s="110" t="s">
        <v>93</v>
      </c>
      <c r="C356" s="111" t="s">
        <v>799</v>
      </c>
      <c r="D356" s="111"/>
      <c r="E356" s="111"/>
      <c r="F356" s="111"/>
      <c r="G356" s="111"/>
      <c r="H356" s="111"/>
    </row>
    <row r="357" spans="1:8" ht="12">
      <c r="A357" s="112" t="s">
        <v>198</v>
      </c>
      <c r="B357" s="110" t="s">
        <v>199</v>
      </c>
      <c r="C357" s="111" t="s">
        <v>799</v>
      </c>
      <c r="D357" s="111"/>
      <c r="E357" s="111"/>
      <c r="F357" s="111"/>
      <c r="G357" s="111"/>
      <c r="H357" s="111"/>
    </row>
    <row r="358" spans="1:8" ht="12">
      <c r="A358" s="112" t="s">
        <v>200</v>
      </c>
      <c r="B358" s="110" t="s">
        <v>199</v>
      </c>
      <c r="C358" s="111" t="s">
        <v>799</v>
      </c>
      <c r="D358" s="111"/>
      <c r="E358" s="111"/>
      <c r="F358" s="111"/>
      <c r="G358" s="111"/>
      <c r="H358" s="111"/>
    </row>
    <row r="359" spans="1:8" ht="12">
      <c r="A359" s="112" t="s">
        <v>201</v>
      </c>
      <c r="B359" s="110" t="s">
        <v>1495</v>
      </c>
      <c r="C359" s="111" t="s">
        <v>799</v>
      </c>
      <c r="D359" s="111"/>
      <c r="E359" s="111"/>
      <c r="F359" s="111"/>
      <c r="G359" s="111"/>
      <c r="H359" s="111"/>
    </row>
    <row r="360" spans="1:8" ht="12">
      <c r="A360" s="112" t="s">
        <v>202</v>
      </c>
      <c r="B360" s="110" t="s">
        <v>187</v>
      </c>
      <c r="C360" s="111" t="s">
        <v>799</v>
      </c>
      <c r="D360" s="111"/>
      <c r="E360" s="111"/>
      <c r="F360" s="111"/>
      <c r="G360" s="111"/>
      <c r="H360" s="111"/>
    </row>
    <row r="361" spans="1:8" ht="12">
      <c r="A361" s="112" t="s">
        <v>203</v>
      </c>
      <c r="B361" s="110" t="s">
        <v>95</v>
      </c>
      <c r="C361" s="111" t="s">
        <v>799</v>
      </c>
      <c r="D361" s="111"/>
      <c r="E361" s="111"/>
      <c r="F361" s="111"/>
      <c r="G361" s="111"/>
      <c r="H361" s="111"/>
    </row>
    <row r="362" spans="1:8" ht="12">
      <c r="A362" s="112" t="s">
        <v>204</v>
      </c>
      <c r="B362" s="110" t="s">
        <v>1419</v>
      </c>
      <c r="C362" s="111" t="s">
        <v>799</v>
      </c>
      <c r="D362" s="111"/>
      <c r="E362" s="111"/>
      <c r="F362" s="111"/>
      <c r="G362" s="111"/>
      <c r="H362" s="111"/>
    </row>
    <row r="363" spans="1:8" ht="12">
      <c r="A363" s="112" t="s">
        <v>205</v>
      </c>
      <c r="B363" s="110" t="s">
        <v>1420</v>
      </c>
      <c r="C363" s="111" t="s">
        <v>813</v>
      </c>
      <c r="D363" s="111"/>
      <c r="E363" s="111"/>
      <c r="F363" s="111"/>
      <c r="G363" s="111"/>
      <c r="H363" s="111"/>
    </row>
    <row r="364" spans="1:8" ht="12">
      <c r="A364" s="112" t="s">
        <v>206</v>
      </c>
      <c r="B364" s="110" t="s">
        <v>1357</v>
      </c>
      <c r="C364" s="111" t="s">
        <v>813</v>
      </c>
      <c r="D364" s="111"/>
      <c r="E364" s="111"/>
      <c r="F364" s="111"/>
      <c r="G364" s="111"/>
      <c r="H364" s="111"/>
    </row>
    <row r="365" spans="1:8" ht="12">
      <c r="A365" s="112" t="s">
        <v>207</v>
      </c>
      <c r="B365" s="110" t="s">
        <v>208</v>
      </c>
      <c r="C365" s="111" t="s">
        <v>813</v>
      </c>
      <c r="D365" s="111"/>
      <c r="E365" s="111"/>
      <c r="F365" s="111"/>
      <c r="G365" s="111"/>
      <c r="H365" s="111"/>
    </row>
    <row r="366" spans="1:8" ht="12">
      <c r="A366" s="112" t="s">
        <v>209</v>
      </c>
      <c r="B366" s="110" t="s">
        <v>1421</v>
      </c>
      <c r="C366" s="111" t="s">
        <v>813</v>
      </c>
      <c r="D366" s="111"/>
      <c r="E366" s="111"/>
      <c r="F366" s="111"/>
      <c r="G366" s="111"/>
      <c r="H366" s="111"/>
    </row>
    <row r="367" spans="1:8" ht="12">
      <c r="A367" s="112" t="s">
        <v>210</v>
      </c>
      <c r="B367" s="110" t="s">
        <v>187</v>
      </c>
      <c r="C367" s="111" t="s">
        <v>813</v>
      </c>
      <c r="D367" s="111"/>
      <c r="E367" s="111"/>
      <c r="F367" s="111"/>
      <c r="G367" s="111"/>
      <c r="H367" s="111"/>
    </row>
    <row r="368" spans="1:8" ht="12">
      <c r="A368" s="112" t="s">
        <v>211</v>
      </c>
      <c r="B368" s="110" t="s">
        <v>187</v>
      </c>
      <c r="C368" s="111" t="s">
        <v>813</v>
      </c>
      <c r="D368" s="111"/>
      <c r="E368" s="111"/>
      <c r="F368" s="111"/>
      <c r="G368" s="111"/>
      <c r="H368" s="111"/>
    </row>
    <row r="369" spans="1:8" ht="12">
      <c r="A369" s="112" t="s">
        <v>212</v>
      </c>
      <c r="B369" s="110" t="s">
        <v>187</v>
      </c>
      <c r="C369" s="111" t="s">
        <v>813</v>
      </c>
      <c r="D369" s="111"/>
      <c r="E369" s="111"/>
      <c r="F369" s="111"/>
      <c r="G369" s="111"/>
      <c r="H369" s="111"/>
    </row>
    <row r="370" spans="1:8" ht="12">
      <c r="A370" s="112" t="s">
        <v>213</v>
      </c>
      <c r="B370" s="110" t="s">
        <v>1422</v>
      </c>
      <c r="C370" s="111" t="s">
        <v>813</v>
      </c>
      <c r="D370" s="111"/>
      <c r="E370" s="111"/>
      <c r="F370" s="111"/>
      <c r="G370" s="111"/>
      <c r="H370" s="111"/>
    </row>
    <row r="371" spans="1:8" ht="12">
      <c r="A371" s="112" t="s">
        <v>214</v>
      </c>
      <c r="B371" s="110" t="s">
        <v>1424</v>
      </c>
      <c r="C371" s="111" t="s">
        <v>813</v>
      </c>
      <c r="D371" s="111"/>
      <c r="E371" s="111"/>
      <c r="F371" s="111"/>
      <c r="G371" s="111"/>
      <c r="H371" s="111"/>
    </row>
    <row r="372" spans="1:8" ht="12">
      <c r="A372" s="112" t="s">
        <v>215</v>
      </c>
      <c r="B372" s="110" t="s">
        <v>1425</v>
      </c>
      <c r="C372" s="111" t="s">
        <v>813</v>
      </c>
      <c r="D372" s="111"/>
      <c r="E372" s="111"/>
      <c r="F372" s="111"/>
      <c r="G372" s="111"/>
      <c r="H372" s="111"/>
    </row>
    <row r="373" spans="1:8" ht="12">
      <c r="A373" s="112" t="s">
        <v>217</v>
      </c>
      <c r="B373" s="110" t="s">
        <v>1426</v>
      </c>
      <c r="C373" s="111" t="s">
        <v>813</v>
      </c>
      <c r="D373" s="111"/>
      <c r="E373" s="111"/>
      <c r="F373" s="111"/>
      <c r="G373" s="111"/>
      <c r="H373" s="111"/>
    </row>
    <row r="374" spans="1:8" ht="12">
      <c r="A374" s="112" t="s">
        <v>218</v>
      </c>
      <c r="B374" s="110" t="s">
        <v>129</v>
      </c>
      <c r="C374" s="111" t="s">
        <v>813</v>
      </c>
      <c r="D374" s="111"/>
      <c r="E374" s="111"/>
      <c r="F374" s="111"/>
      <c r="G374" s="111"/>
      <c r="H374" s="111"/>
    </row>
    <row r="375" spans="1:8" ht="12">
      <c r="A375" s="112" t="s">
        <v>219</v>
      </c>
      <c r="B375" s="110" t="s">
        <v>220</v>
      </c>
      <c r="C375" s="111" t="s">
        <v>776</v>
      </c>
      <c r="D375" s="111"/>
      <c r="E375" s="111"/>
      <c r="F375" s="111"/>
      <c r="G375" s="111"/>
      <c r="H375" s="111"/>
    </row>
    <row r="376" spans="1:8" ht="12">
      <c r="A376" s="112" t="s">
        <v>221</v>
      </c>
      <c r="B376" s="110" t="s">
        <v>220</v>
      </c>
      <c r="C376" s="111" t="s">
        <v>776</v>
      </c>
      <c r="D376" s="111"/>
      <c r="E376" s="111"/>
      <c r="F376" s="111"/>
      <c r="G376" s="111"/>
      <c r="H376" s="111"/>
    </row>
    <row r="377" spans="1:8" ht="12">
      <c r="A377" s="112" t="s">
        <v>222</v>
      </c>
      <c r="B377" s="110" t="s">
        <v>220</v>
      </c>
      <c r="C377" s="111" t="s">
        <v>776</v>
      </c>
      <c r="D377" s="111"/>
      <c r="E377" s="111"/>
      <c r="F377" s="111"/>
      <c r="G377" s="111"/>
      <c r="H377" s="111"/>
    </row>
    <row r="378" spans="1:8" ht="12">
      <c r="A378" s="112" t="s">
        <v>223</v>
      </c>
      <c r="B378" s="110" t="s">
        <v>1873</v>
      </c>
      <c r="C378" s="111" t="s">
        <v>776</v>
      </c>
      <c r="D378" s="111"/>
      <c r="E378" s="111"/>
      <c r="F378" s="111"/>
      <c r="G378" s="111"/>
      <c r="H378" s="111"/>
    </row>
    <row r="379" spans="1:8" ht="12">
      <c r="A379" s="112" t="s">
        <v>1874</v>
      </c>
      <c r="B379" s="110" t="s">
        <v>1873</v>
      </c>
      <c r="C379" s="111" t="s">
        <v>776</v>
      </c>
      <c r="D379" s="111"/>
      <c r="E379" s="111"/>
      <c r="F379" s="111"/>
      <c r="G379" s="111"/>
      <c r="H379" s="111"/>
    </row>
    <row r="380" spans="1:8" ht="12">
      <c r="A380" s="112" t="s">
        <v>1875</v>
      </c>
      <c r="B380" s="110" t="s">
        <v>1873</v>
      </c>
      <c r="C380" s="111" t="s">
        <v>776</v>
      </c>
      <c r="D380" s="111"/>
      <c r="E380" s="111"/>
      <c r="F380" s="111"/>
      <c r="G380" s="111"/>
      <c r="H380" s="111"/>
    </row>
    <row r="381" spans="1:8" ht="12">
      <c r="A381" s="112" t="s">
        <v>1876</v>
      </c>
      <c r="B381" s="110" t="s">
        <v>1427</v>
      </c>
      <c r="C381" s="111" t="s">
        <v>776</v>
      </c>
      <c r="D381" s="111"/>
      <c r="E381" s="111"/>
      <c r="F381" s="111"/>
      <c r="G381" s="111"/>
      <c r="H381" s="111"/>
    </row>
    <row r="382" spans="1:8" ht="12">
      <c r="A382" s="112" t="s">
        <v>1877</v>
      </c>
      <c r="B382" s="110" t="s">
        <v>1428</v>
      </c>
      <c r="C382" s="111" t="s">
        <v>776</v>
      </c>
      <c r="D382" s="111"/>
      <c r="E382" s="111"/>
      <c r="F382" s="111"/>
      <c r="G382" s="111"/>
      <c r="H382" s="111"/>
    </row>
    <row r="383" spans="1:8" ht="12">
      <c r="A383" s="112" t="s">
        <v>1878</v>
      </c>
      <c r="B383" s="110" t="s">
        <v>1429</v>
      </c>
      <c r="C383" s="111" t="s">
        <v>776</v>
      </c>
      <c r="D383" s="111"/>
      <c r="E383" s="111"/>
      <c r="F383" s="111"/>
      <c r="G383" s="111"/>
      <c r="H383" s="111"/>
    </row>
    <row r="384" spans="1:8" ht="12">
      <c r="A384" s="112" t="s">
        <v>1879</v>
      </c>
      <c r="B384" s="110" t="s">
        <v>1430</v>
      </c>
      <c r="C384" s="111" t="s">
        <v>776</v>
      </c>
      <c r="D384" s="111"/>
      <c r="E384" s="111"/>
      <c r="F384" s="111"/>
      <c r="G384" s="111"/>
      <c r="H384" s="111"/>
    </row>
    <row r="385" spans="1:8" ht="12">
      <c r="A385" s="112" t="s">
        <v>1880</v>
      </c>
      <c r="B385" s="110" t="s">
        <v>1431</v>
      </c>
      <c r="C385" s="111" t="s">
        <v>776</v>
      </c>
      <c r="D385" s="111"/>
      <c r="E385" s="111"/>
      <c r="F385" s="111"/>
      <c r="G385" s="111"/>
      <c r="H385" s="111"/>
    </row>
    <row r="386" spans="1:8" ht="12">
      <c r="A386" s="112" t="s">
        <v>1882</v>
      </c>
      <c r="B386" s="110" t="s">
        <v>1432</v>
      </c>
      <c r="C386" s="111" t="s">
        <v>776</v>
      </c>
      <c r="D386" s="111"/>
      <c r="E386" s="111"/>
      <c r="F386" s="111"/>
      <c r="G386" s="111"/>
      <c r="H386" s="111"/>
    </row>
    <row r="387" spans="1:8" ht="12">
      <c r="A387" s="112" t="s">
        <v>1883</v>
      </c>
      <c r="B387" s="110" t="s">
        <v>1432</v>
      </c>
      <c r="C387" s="111" t="s">
        <v>776</v>
      </c>
      <c r="D387" s="111"/>
      <c r="E387" s="111"/>
      <c r="F387" s="111"/>
      <c r="G387" s="111"/>
      <c r="H387" s="111"/>
    </row>
    <row r="388" spans="1:8" ht="12">
      <c r="A388" s="112" t="s">
        <v>1884</v>
      </c>
      <c r="B388" s="110" t="s">
        <v>1433</v>
      </c>
      <c r="C388" s="111" t="s">
        <v>776</v>
      </c>
      <c r="D388" s="111"/>
      <c r="E388" s="111"/>
      <c r="F388" s="111"/>
      <c r="G388" s="111"/>
      <c r="H388" s="111"/>
    </row>
    <row r="389" spans="1:8" ht="12">
      <c r="A389" s="112" t="s">
        <v>1885</v>
      </c>
      <c r="B389" s="110" t="s">
        <v>1433</v>
      </c>
      <c r="C389" s="111" t="s">
        <v>776</v>
      </c>
      <c r="D389" s="111"/>
      <c r="E389" s="111"/>
      <c r="F389" s="111"/>
      <c r="G389" s="111"/>
      <c r="H389" s="111"/>
    </row>
    <row r="390" spans="1:8" ht="12">
      <c r="A390" s="112" t="s">
        <v>1886</v>
      </c>
      <c r="B390" s="110" t="s">
        <v>1434</v>
      </c>
      <c r="C390" s="111" t="s">
        <v>776</v>
      </c>
      <c r="D390" s="111"/>
      <c r="E390" s="111"/>
      <c r="F390" s="111"/>
      <c r="G390" s="111"/>
      <c r="H390" s="111"/>
    </row>
    <row r="391" spans="1:8" ht="12">
      <c r="A391" s="112" t="s">
        <v>1887</v>
      </c>
      <c r="B391" s="110" t="s">
        <v>1434</v>
      </c>
      <c r="C391" s="111" t="s">
        <v>776</v>
      </c>
      <c r="D391" s="111"/>
      <c r="E391" s="111"/>
      <c r="F391" s="111"/>
      <c r="G391" s="111"/>
      <c r="H391" s="111"/>
    </row>
    <row r="392" spans="1:8" ht="12">
      <c r="A392" s="112" t="s">
        <v>1888</v>
      </c>
      <c r="B392" s="110" t="s">
        <v>1435</v>
      </c>
      <c r="C392" s="111" t="s">
        <v>776</v>
      </c>
      <c r="D392" s="111"/>
      <c r="E392" s="111"/>
      <c r="F392" s="111"/>
      <c r="G392" s="111"/>
      <c r="H392" s="111"/>
    </row>
    <row r="393" spans="1:8" ht="12">
      <c r="A393" s="112" t="s">
        <v>1889</v>
      </c>
      <c r="B393" s="110" t="s">
        <v>1435</v>
      </c>
      <c r="C393" s="111" t="s">
        <v>776</v>
      </c>
      <c r="D393" s="111"/>
      <c r="E393" s="111"/>
      <c r="F393" s="111"/>
      <c r="G393" s="111"/>
      <c r="H393" s="111"/>
    </row>
    <row r="394" spans="1:8" ht="12">
      <c r="A394" s="112" t="s">
        <v>1890</v>
      </c>
      <c r="B394" s="110" t="s">
        <v>1891</v>
      </c>
      <c r="C394" s="111" t="s">
        <v>776</v>
      </c>
      <c r="D394" s="111"/>
      <c r="E394" s="111"/>
      <c r="F394" s="111"/>
      <c r="G394" s="111"/>
      <c r="H394" s="111"/>
    </row>
    <row r="395" spans="1:8" ht="12">
      <c r="A395" s="112" t="s">
        <v>1892</v>
      </c>
      <c r="B395" s="110" t="s">
        <v>785</v>
      </c>
      <c r="C395" s="111" t="s">
        <v>776</v>
      </c>
      <c r="D395" s="111"/>
      <c r="E395" s="111"/>
      <c r="F395" s="111"/>
      <c r="G395" s="111"/>
      <c r="H395" s="111"/>
    </row>
    <row r="396" spans="1:8" ht="12">
      <c r="A396" s="112" t="s">
        <v>1893</v>
      </c>
      <c r="B396" s="110" t="s">
        <v>1436</v>
      </c>
      <c r="C396" s="111" t="s">
        <v>776</v>
      </c>
      <c r="D396" s="111"/>
      <c r="E396" s="111"/>
      <c r="F396" s="111"/>
      <c r="G396" s="111"/>
      <c r="H396" s="111"/>
    </row>
    <row r="397" spans="1:8" ht="12">
      <c r="A397" s="112" t="s">
        <v>1894</v>
      </c>
      <c r="B397" s="110" t="s">
        <v>1437</v>
      </c>
      <c r="C397" s="111" t="s">
        <v>776</v>
      </c>
      <c r="D397" s="111"/>
      <c r="E397" s="111"/>
      <c r="F397" s="111"/>
      <c r="G397" s="111"/>
      <c r="H397" s="111"/>
    </row>
    <row r="398" spans="1:8" ht="12">
      <c r="A398" s="112" t="s">
        <v>1895</v>
      </c>
      <c r="B398" s="110" t="s">
        <v>1438</v>
      </c>
      <c r="C398" s="111" t="s">
        <v>776</v>
      </c>
      <c r="D398" s="111"/>
      <c r="E398" s="111"/>
      <c r="F398" s="111"/>
      <c r="G398" s="111"/>
      <c r="H398" s="111"/>
    </row>
    <row r="399" spans="1:8" ht="12">
      <c r="A399" s="112" t="s">
        <v>1897</v>
      </c>
      <c r="B399" s="110" t="s">
        <v>1214</v>
      </c>
      <c r="C399" s="111" t="s">
        <v>776</v>
      </c>
      <c r="D399" s="111"/>
      <c r="E399" s="111"/>
      <c r="F399" s="111"/>
      <c r="G399" s="111"/>
      <c r="H399" s="111"/>
    </row>
    <row r="400" spans="1:8" ht="12">
      <c r="A400" s="112" t="s">
        <v>1898</v>
      </c>
      <c r="B400" s="110" t="s">
        <v>1214</v>
      </c>
      <c r="C400" s="111" t="s">
        <v>776</v>
      </c>
      <c r="D400" s="111"/>
      <c r="E400" s="111"/>
      <c r="F400" s="111"/>
      <c r="G400" s="111"/>
      <c r="H400" s="111"/>
    </row>
    <row r="401" spans="1:8" ht="12">
      <c r="A401" s="112" t="s">
        <v>1899</v>
      </c>
      <c r="B401" s="110" t="s">
        <v>1439</v>
      </c>
      <c r="C401" s="111" t="s">
        <v>776</v>
      </c>
      <c r="D401" s="111"/>
      <c r="E401" s="111"/>
      <c r="F401" s="111"/>
      <c r="G401" s="111"/>
      <c r="H401" s="111"/>
    </row>
    <row r="402" spans="1:8" ht="12">
      <c r="A402" s="112" t="s">
        <v>1900</v>
      </c>
      <c r="B402" s="110" t="s">
        <v>129</v>
      </c>
      <c r="C402" s="111" t="s">
        <v>772</v>
      </c>
      <c r="D402" s="111"/>
      <c r="E402" s="111"/>
      <c r="F402" s="111"/>
      <c r="G402" s="111"/>
      <c r="H402" s="111"/>
    </row>
    <row r="403" spans="1:8" ht="12">
      <c r="A403" s="112" t="s">
        <v>1901</v>
      </c>
      <c r="B403" s="110" t="s">
        <v>129</v>
      </c>
      <c r="C403" s="111" t="s">
        <v>772</v>
      </c>
      <c r="D403" s="111"/>
      <c r="E403" s="111"/>
      <c r="F403" s="111"/>
      <c r="G403" s="111"/>
      <c r="H403" s="111"/>
    </row>
    <row r="404" spans="1:8" ht="12">
      <c r="A404" s="112" t="s">
        <v>1902</v>
      </c>
      <c r="B404" s="110" t="s">
        <v>129</v>
      </c>
      <c r="C404" s="111" t="s">
        <v>772</v>
      </c>
      <c r="D404" s="111"/>
      <c r="E404" s="111"/>
      <c r="F404" s="111"/>
      <c r="G404" s="111"/>
      <c r="H404" s="111"/>
    </row>
    <row r="405" spans="1:8" ht="12">
      <c r="A405" s="112" t="s">
        <v>1903</v>
      </c>
      <c r="B405" s="110" t="s">
        <v>1440</v>
      </c>
      <c r="C405" s="111" t="s">
        <v>772</v>
      </c>
      <c r="D405" s="111"/>
      <c r="E405" s="111"/>
      <c r="F405" s="111"/>
      <c r="G405" s="111"/>
      <c r="H405" s="111"/>
    </row>
    <row r="406" spans="1:8" ht="12">
      <c r="A406" s="112" t="s">
        <v>1905</v>
      </c>
      <c r="B406" s="110" t="s">
        <v>785</v>
      </c>
      <c r="C406" s="111" t="s">
        <v>772</v>
      </c>
      <c r="D406" s="111"/>
      <c r="E406" s="111"/>
      <c r="F406" s="111"/>
      <c r="G406" s="111"/>
      <c r="H406" s="111"/>
    </row>
    <row r="407" spans="1:8" ht="12">
      <c r="A407" s="112" t="s">
        <v>1907</v>
      </c>
      <c r="B407" s="110" t="s">
        <v>1441</v>
      </c>
      <c r="C407" s="111" t="s">
        <v>772</v>
      </c>
      <c r="D407" s="111"/>
      <c r="E407" s="111"/>
      <c r="F407" s="111"/>
      <c r="G407" s="111"/>
      <c r="H407" s="111"/>
    </row>
    <row r="408" spans="1:8" ht="12">
      <c r="A408" s="112" t="s">
        <v>1908</v>
      </c>
      <c r="B408" s="110" t="s">
        <v>1906</v>
      </c>
      <c r="C408" s="111" t="s">
        <v>772</v>
      </c>
      <c r="D408" s="111"/>
      <c r="E408" s="111"/>
      <c r="F408" s="111"/>
      <c r="G408" s="111"/>
      <c r="H408" s="111"/>
    </row>
    <row r="409" spans="1:8" ht="12">
      <c r="A409" s="112" t="s">
        <v>1909</v>
      </c>
      <c r="B409" s="110" t="s">
        <v>1442</v>
      </c>
      <c r="C409" s="111" t="s">
        <v>772</v>
      </c>
      <c r="D409" s="111"/>
      <c r="E409" s="111"/>
      <c r="F409" s="111"/>
      <c r="G409" s="111"/>
      <c r="H409" s="111"/>
    </row>
    <row r="410" spans="1:8" ht="12">
      <c r="A410" s="112" t="s">
        <v>1910</v>
      </c>
      <c r="B410" s="110" t="s">
        <v>1442</v>
      </c>
      <c r="C410" s="111" t="s">
        <v>772</v>
      </c>
      <c r="D410" s="111"/>
      <c r="E410" s="111"/>
      <c r="F410" s="111"/>
      <c r="G410" s="111"/>
      <c r="H410" s="111"/>
    </row>
    <row r="411" spans="1:8" ht="12">
      <c r="A411" s="112" t="s">
        <v>1911</v>
      </c>
      <c r="B411" s="110" t="s">
        <v>1443</v>
      </c>
      <c r="C411" s="111" t="s">
        <v>772</v>
      </c>
      <c r="D411" s="111"/>
      <c r="E411" s="111"/>
      <c r="F411" s="111"/>
      <c r="G411" s="111"/>
      <c r="H411" s="111"/>
    </row>
    <row r="412" spans="1:8" ht="12">
      <c r="A412" s="112" t="s">
        <v>1912</v>
      </c>
      <c r="B412" s="110" t="s">
        <v>802</v>
      </c>
      <c r="C412" s="111" t="s">
        <v>772</v>
      </c>
      <c r="D412" s="111"/>
      <c r="E412" s="111"/>
      <c r="F412" s="111"/>
      <c r="G412" s="111"/>
      <c r="H412" s="111"/>
    </row>
    <row r="413" spans="1:8" ht="12">
      <c r="A413" s="112" t="s">
        <v>1913</v>
      </c>
      <c r="B413" s="110" t="s">
        <v>802</v>
      </c>
      <c r="C413" s="111" t="s">
        <v>772</v>
      </c>
      <c r="D413" s="111"/>
      <c r="E413" s="111"/>
      <c r="F413" s="111"/>
      <c r="G413" s="111"/>
      <c r="H413" s="111"/>
    </row>
    <row r="414" spans="1:8" ht="12">
      <c r="A414" s="112" t="s">
        <v>1914</v>
      </c>
      <c r="B414" s="110" t="s">
        <v>1444</v>
      </c>
      <c r="C414" s="111" t="s">
        <v>772</v>
      </c>
      <c r="D414" s="111"/>
      <c r="E414" s="111"/>
      <c r="F414" s="111"/>
      <c r="G414" s="111"/>
      <c r="H414" s="111"/>
    </row>
    <row r="415" spans="1:8" ht="12">
      <c r="A415" s="112" t="s">
        <v>1915</v>
      </c>
      <c r="B415" s="110" t="s">
        <v>1444</v>
      </c>
      <c r="C415" s="111" t="s">
        <v>772</v>
      </c>
      <c r="D415" s="111"/>
      <c r="E415" s="111"/>
      <c r="F415" s="111"/>
      <c r="G415" s="111"/>
      <c r="H415" s="111"/>
    </row>
    <row r="416" spans="1:8" ht="12">
      <c r="A416" s="112" t="s">
        <v>1916</v>
      </c>
      <c r="B416" s="110" t="s">
        <v>1225</v>
      </c>
      <c r="C416" s="111" t="s">
        <v>772</v>
      </c>
      <c r="D416" s="111"/>
      <c r="E416" s="111"/>
      <c r="F416" s="111"/>
      <c r="G416" s="111"/>
      <c r="H416" s="111"/>
    </row>
    <row r="417" spans="1:8" ht="12">
      <c r="A417" s="112" t="s">
        <v>1917</v>
      </c>
      <c r="B417" s="110" t="s">
        <v>1225</v>
      </c>
      <c r="C417" s="111" t="s">
        <v>772</v>
      </c>
      <c r="D417" s="111"/>
      <c r="E417" s="111"/>
      <c r="F417" s="111"/>
      <c r="G417" s="111"/>
      <c r="H417" s="111"/>
    </row>
    <row r="418" spans="1:8" ht="12">
      <c r="A418" s="112" t="s">
        <v>1918</v>
      </c>
      <c r="B418" s="110" t="s">
        <v>1445</v>
      </c>
      <c r="C418" s="111" t="s">
        <v>772</v>
      </c>
      <c r="D418" s="111"/>
      <c r="E418" s="111"/>
      <c r="F418" s="111"/>
      <c r="G418" s="111"/>
      <c r="H418" s="111"/>
    </row>
    <row r="419" spans="1:8" ht="12">
      <c r="A419" s="112" t="s">
        <v>1919</v>
      </c>
      <c r="B419" s="110" t="s">
        <v>1445</v>
      </c>
      <c r="C419" s="111" t="s">
        <v>772</v>
      </c>
      <c r="D419" s="111"/>
      <c r="E419" s="111"/>
      <c r="F419" s="111"/>
      <c r="G419" s="111"/>
      <c r="H419" s="111"/>
    </row>
    <row r="420" spans="1:8" ht="12">
      <c r="A420" s="112" t="s">
        <v>1920</v>
      </c>
      <c r="B420" s="110" t="s">
        <v>1446</v>
      </c>
      <c r="C420" s="111" t="s">
        <v>772</v>
      </c>
      <c r="D420" s="111"/>
      <c r="E420" s="111"/>
      <c r="F420" s="111"/>
      <c r="G420" s="111"/>
      <c r="H420" s="111"/>
    </row>
    <row r="421" spans="1:8" ht="12">
      <c r="A421" s="112" t="s">
        <v>1921</v>
      </c>
      <c r="B421" s="110" t="s">
        <v>1446</v>
      </c>
      <c r="C421" s="111" t="s">
        <v>772</v>
      </c>
      <c r="D421" s="111"/>
      <c r="E421" s="111"/>
      <c r="F421" s="111"/>
      <c r="G421" s="111"/>
      <c r="H421" s="111"/>
    </row>
    <row r="422" spans="1:8" ht="12">
      <c r="A422" s="112" t="s">
        <v>1922</v>
      </c>
      <c r="B422" s="110" t="s">
        <v>1881</v>
      </c>
      <c r="C422" s="111" t="s">
        <v>772</v>
      </c>
      <c r="D422" s="111"/>
      <c r="E422" s="111"/>
      <c r="F422" s="111"/>
      <c r="G422" s="111"/>
      <c r="H422" s="111"/>
    </row>
    <row r="423" spans="1:8" ht="12">
      <c r="A423" s="112" t="s">
        <v>1923</v>
      </c>
      <c r="B423" s="110" t="s">
        <v>1881</v>
      </c>
      <c r="C423" s="111" t="s">
        <v>772</v>
      </c>
      <c r="D423" s="111"/>
      <c r="E423" s="111"/>
      <c r="F423" s="111"/>
      <c r="G423" s="111"/>
      <c r="H423" s="111"/>
    </row>
    <row r="424" spans="1:8" ht="12">
      <c r="A424" s="112" t="s">
        <v>1924</v>
      </c>
      <c r="B424" s="110" t="s">
        <v>1881</v>
      </c>
      <c r="C424" s="111" t="s">
        <v>772</v>
      </c>
      <c r="D424" s="111"/>
      <c r="E424" s="111"/>
      <c r="F424" s="111"/>
      <c r="G424" s="111"/>
      <c r="H424" s="111"/>
    </row>
    <row r="425" spans="1:8" ht="12">
      <c r="A425" s="112" t="s">
        <v>1925</v>
      </c>
      <c r="B425" s="110" t="s">
        <v>1904</v>
      </c>
      <c r="C425" s="111" t="s">
        <v>772</v>
      </c>
      <c r="D425" s="111"/>
      <c r="E425" s="111"/>
      <c r="F425" s="111"/>
      <c r="G425" s="111"/>
      <c r="H425" s="111"/>
    </row>
    <row r="426" spans="1:8" ht="12">
      <c r="A426" s="112" t="s">
        <v>1926</v>
      </c>
      <c r="B426" s="110" t="s">
        <v>1904</v>
      </c>
      <c r="C426" s="111" t="s">
        <v>772</v>
      </c>
      <c r="D426" s="111"/>
      <c r="E426" s="111"/>
      <c r="F426" s="111"/>
      <c r="G426" s="111"/>
      <c r="H426" s="111"/>
    </row>
    <row r="427" spans="1:8" ht="12">
      <c r="A427" s="112" t="s">
        <v>1927</v>
      </c>
      <c r="B427" s="110" t="s">
        <v>809</v>
      </c>
      <c r="C427" s="111" t="s">
        <v>772</v>
      </c>
      <c r="D427" s="111"/>
      <c r="E427" s="111"/>
      <c r="F427" s="111"/>
      <c r="G427" s="111"/>
      <c r="H427" s="111"/>
    </row>
    <row r="428" spans="1:8" ht="12">
      <c r="A428" s="112" t="s">
        <v>1928</v>
      </c>
      <c r="B428" s="110" t="s">
        <v>1447</v>
      </c>
      <c r="C428" s="111" t="s">
        <v>772</v>
      </c>
      <c r="D428" s="111"/>
      <c r="E428" s="111"/>
      <c r="F428" s="111"/>
      <c r="G428" s="111"/>
      <c r="H428" s="111"/>
    </row>
    <row r="429" spans="1:8" ht="12">
      <c r="A429" s="112" t="s">
        <v>224</v>
      </c>
      <c r="B429" s="110" t="s">
        <v>1362</v>
      </c>
      <c r="C429" s="111" t="s">
        <v>772</v>
      </c>
      <c r="D429" s="111"/>
      <c r="E429" s="111"/>
      <c r="F429" s="111"/>
      <c r="G429" s="111"/>
      <c r="H429" s="111"/>
    </row>
    <row r="430" spans="1:8" ht="12">
      <c r="A430" s="112" t="s">
        <v>225</v>
      </c>
      <c r="B430" s="110" t="s">
        <v>1448</v>
      </c>
      <c r="C430" s="111" t="s">
        <v>772</v>
      </c>
      <c r="D430" s="111"/>
      <c r="E430" s="111"/>
      <c r="F430" s="111"/>
      <c r="G430" s="111"/>
      <c r="H430" s="111"/>
    </row>
    <row r="431" spans="1:8" ht="12">
      <c r="A431" s="112" t="s">
        <v>226</v>
      </c>
      <c r="B431" s="110" t="s">
        <v>227</v>
      </c>
      <c r="C431" s="111" t="s">
        <v>783</v>
      </c>
      <c r="D431" s="111"/>
      <c r="E431" s="111"/>
      <c r="F431" s="111"/>
      <c r="G431" s="111"/>
      <c r="H431" s="111"/>
    </row>
    <row r="432" spans="1:8" ht="12">
      <c r="A432" s="112" t="s">
        <v>228</v>
      </c>
      <c r="B432" s="110" t="s">
        <v>227</v>
      </c>
      <c r="C432" s="111" t="s">
        <v>783</v>
      </c>
      <c r="D432" s="111"/>
      <c r="E432" s="111"/>
      <c r="F432" s="111"/>
      <c r="G432" s="111"/>
      <c r="H432" s="111"/>
    </row>
    <row r="433" spans="1:8" ht="12">
      <c r="A433" s="112" t="s">
        <v>229</v>
      </c>
      <c r="B433" s="110" t="s">
        <v>227</v>
      </c>
      <c r="C433" s="111" t="s">
        <v>783</v>
      </c>
      <c r="D433" s="111"/>
      <c r="E433" s="111"/>
      <c r="F433" s="111"/>
      <c r="G433" s="111"/>
      <c r="H433" s="111"/>
    </row>
    <row r="434" spans="1:8" ht="12">
      <c r="A434" s="112" t="s">
        <v>230</v>
      </c>
      <c r="B434" s="110" t="s">
        <v>1449</v>
      </c>
      <c r="C434" s="111" t="s">
        <v>783</v>
      </c>
      <c r="D434" s="111"/>
      <c r="E434" s="111"/>
      <c r="F434" s="111"/>
      <c r="G434" s="111"/>
      <c r="H434" s="111"/>
    </row>
    <row r="435" spans="1:8" ht="12">
      <c r="A435" s="112" t="s">
        <v>232</v>
      </c>
      <c r="B435" s="110" t="s">
        <v>1449</v>
      </c>
      <c r="C435" s="111" t="s">
        <v>783</v>
      </c>
      <c r="D435" s="111"/>
      <c r="E435" s="111"/>
      <c r="F435" s="111"/>
      <c r="G435" s="111"/>
      <c r="H435" s="111"/>
    </row>
    <row r="436" spans="1:8" ht="12">
      <c r="A436" s="112" t="s">
        <v>233</v>
      </c>
      <c r="B436" s="110" t="s">
        <v>231</v>
      </c>
      <c r="C436" s="111" t="s">
        <v>783</v>
      </c>
      <c r="D436" s="111"/>
      <c r="E436" s="111"/>
      <c r="F436" s="111"/>
      <c r="G436" s="111"/>
      <c r="H436" s="111"/>
    </row>
    <row r="437" spans="1:8" ht="12">
      <c r="A437" s="112" t="s">
        <v>234</v>
      </c>
      <c r="B437" s="110" t="s">
        <v>231</v>
      </c>
      <c r="C437" s="111" t="s">
        <v>783</v>
      </c>
      <c r="D437" s="111"/>
      <c r="E437" s="111"/>
      <c r="F437" s="111"/>
      <c r="G437" s="111"/>
      <c r="H437" s="111"/>
    </row>
    <row r="438" spans="1:8" ht="12">
      <c r="A438" s="112" t="s">
        <v>235</v>
      </c>
      <c r="B438" s="110" t="s">
        <v>782</v>
      </c>
      <c r="C438" s="111" t="s">
        <v>783</v>
      </c>
      <c r="D438" s="111"/>
      <c r="E438" s="111"/>
      <c r="F438" s="111"/>
      <c r="G438" s="111"/>
      <c r="H438" s="111"/>
    </row>
    <row r="439" spans="1:8" ht="12">
      <c r="A439" s="112" t="s">
        <v>236</v>
      </c>
      <c r="B439" s="110" t="s">
        <v>782</v>
      </c>
      <c r="C439" s="111" t="s">
        <v>783</v>
      </c>
      <c r="D439" s="111"/>
      <c r="E439" s="111"/>
      <c r="F439" s="111"/>
      <c r="G439" s="111"/>
      <c r="H439" s="111"/>
    </row>
    <row r="440" spans="1:8" ht="12">
      <c r="A440" s="112" t="s">
        <v>237</v>
      </c>
      <c r="B440" s="110" t="s">
        <v>1450</v>
      </c>
      <c r="C440" s="111" t="s">
        <v>783</v>
      </c>
      <c r="D440" s="111"/>
      <c r="E440" s="111"/>
      <c r="F440" s="111"/>
      <c r="G440" s="111"/>
      <c r="H440" s="111"/>
    </row>
    <row r="441" spans="1:8" ht="12">
      <c r="A441" s="112" t="s">
        <v>238</v>
      </c>
      <c r="B441" s="110" t="s">
        <v>1534</v>
      </c>
      <c r="C441" s="111" t="s">
        <v>783</v>
      </c>
      <c r="D441" s="111"/>
      <c r="E441" s="111"/>
      <c r="F441" s="111"/>
      <c r="G441" s="111"/>
      <c r="H441" s="111"/>
    </row>
    <row r="442" spans="1:8" ht="12">
      <c r="A442" s="112" t="s">
        <v>239</v>
      </c>
      <c r="B442" s="110" t="s">
        <v>1535</v>
      </c>
      <c r="C442" s="111" t="s">
        <v>783</v>
      </c>
      <c r="D442" s="111"/>
      <c r="E442" s="111"/>
      <c r="F442" s="111"/>
      <c r="G442" s="111"/>
      <c r="H442" s="111"/>
    </row>
    <row r="443" spans="1:8" ht="12">
      <c r="A443" s="112" t="s">
        <v>240</v>
      </c>
      <c r="B443" s="110" t="s">
        <v>129</v>
      </c>
      <c r="C443" s="111" t="s">
        <v>783</v>
      </c>
      <c r="D443" s="111"/>
      <c r="E443" s="111"/>
      <c r="F443" s="111"/>
      <c r="G443" s="111"/>
      <c r="H443" s="111"/>
    </row>
    <row r="444" spans="1:8" ht="12">
      <c r="A444" s="112" t="s">
        <v>241</v>
      </c>
      <c r="B444" s="110" t="s">
        <v>1536</v>
      </c>
      <c r="C444" s="111" t="s">
        <v>783</v>
      </c>
      <c r="D444" s="111"/>
      <c r="E444" s="111"/>
      <c r="F444" s="111"/>
      <c r="G444" s="111"/>
      <c r="H444" s="111"/>
    </row>
    <row r="445" spans="1:8" ht="12">
      <c r="A445" s="112" t="s">
        <v>242</v>
      </c>
      <c r="B445" s="110" t="s">
        <v>1537</v>
      </c>
      <c r="C445" s="111" t="s">
        <v>783</v>
      </c>
      <c r="D445" s="111"/>
      <c r="E445" s="111"/>
      <c r="F445" s="111"/>
      <c r="G445" s="111"/>
      <c r="H445" s="111"/>
    </row>
    <row r="446" spans="1:8" ht="12">
      <c r="A446" s="112" t="s">
        <v>243</v>
      </c>
      <c r="B446" s="110" t="s">
        <v>1210</v>
      </c>
      <c r="C446" s="111" t="s">
        <v>783</v>
      </c>
      <c r="D446" s="111"/>
      <c r="E446" s="111"/>
      <c r="F446" s="111"/>
      <c r="G446" s="111"/>
      <c r="H446" s="111"/>
    </row>
    <row r="447" spans="1:8" ht="12">
      <c r="A447" s="112" t="s">
        <v>244</v>
      </c>
      <c r="B447" s="110" t="s">
        <v>1896</v>
      </c>
      <c r="C447" s="111" t="s">
        <v>783</v>
      </c>
      <c r="D447" s="111"/>
      <c r="E447" s="111"/>
      <c r="F447" s="111"/>
      <c r="G447" s="111"/>
      <c r="H447" s="111"/>
    </row>
    <row r="448" spans="1:8" ht="12">
      <c r="A448" s="112" t="s">
        <v>245</v>
      </c>
      <c r="B448" s="110" t="s">
        <v>1896</v>
      </c>
      <c r="C448" s="111" t="s">
        <v>783</v>
      </c>
      <c r="D448" s="111"/>
      <c r="E448" s="111"/>
      <c r="F448" s="111"/>
      <c r="G448" s="111"/>
      <c r="H448" s="111"/>
    </row>
    <row r="449" spans="1:8" ht="12">
      <c r="A449" s="112" t="s">
        <v>246</v>
      </c>
      <c r="B449" s="110" t="s">
        <v>1538</v>
      </c>
      <c r="C449" s="111" t="s">
        <v>783</v>
      </c>
      <c r="D449" s="111"/>
      <c r="E449" s="111"/>
      <c r="F449" s="111"/>
      <c r="G449" s="111"/>
      <c r="H449" s="111"/>
    </row>
    <row r="450" spans="1:8" ht="12">
      <c r="A450" s="112" t="s">
        <v>247</v>
      </c>
      <c r="B450" s="110" t="s">
        <v>801</v>
      </c>
      <c r="C450" s="111" t="s">
        <v>783</v>
      </c>
      <c r="D450" s="111"/>
      <c r="E450" s="111"/>
      <c r="F450" s="111"/>
      <c r="G450" s="111"/>
      <c r="H450" s="111"/>
    </row>
    <row r="451" spans="1:8" ht="12">
      <c r="A451" s="112" t="s">
        <v>248</v>
      </c>
      <c r="B451" s="110" t="s">
        <v>1496</v>
      </c>
      <c r="C451" s="111" t="s">
        <v>770</v>
      </c>
      <c r="D451" s="111"/>
      <c r="E451" s="111"/>
      <c r="F451" s="111"/>
      <c r="G451" s="111"/>
      <c r="H451" s="111"/>
    </row>
    <row r="452" spans="1:8" ht="12">
      <c r="A452" s="112" t="s">
        <v>250</v>
      </c>
      <c r="B452" s="110" t="s">
        <v>1539</v>
      </c>
      <c r="C452" s="111" t="s">
        <v>770</v>
      </c>
      <c r="D452" s="111"/>
      <c r="E452" s="111"/>
      <c r="F452" s="111"/>
      <c r="G452" s="111"/>
      <c r="H452" s="111"/>
    </row>
    <row r="453" spans="1:8" ht="12">
      <c r="A453" s="112" t="s">
        <v>251</v>
      </c>
      <c r="B453" s="110" t="s">
        <v>249</v>
      </c>
      <c r="C453" s="111" t="s">
        <v>770</v>
      </c>
      <c r="D453" s="111"/>
      <c r="E453" s="111"/>
      <c r="F453" s="111"/>
      <c r="G453" s="111"/>
      <c r="H453" s="111"/>
    </row>
    <row r="454" spans="1:8" ht="12">
      <c r="A454" s="112" t="s">
        <v>252</v>
      </c>
      <c r="B454" s="110" t="s">
        <v>249</v>
      </c>
      <c r="C454" s="111" t="s">
        <v>770</v>
      </c>
      <c r="D454" s="111"/>
      <c r="E454" s="111"/>
      <c r="F454" s="111"/>
      <c r="G454" s="111"/>
      <c r="H454" s="111"/>
    </row>
    <row r="455" spans="1:8" ht="12">
      <c r="A455" s="112" t="s">
        <v>253</v>
      </c>
      <c r="B455" s="110" t="s">
        <v>790</v>
      </c>
      <c r="C455" s="111" t="s">
        <v>770</v>
      </c>
      <c r="D455" s="111"/>
      <c r="E455" s="111"/>
      <c r="F455" s="111"/>
      <c r="G455" s="111"/>
      <c r="H455" s="111"/>
    </row>
    <row r="456" spans="1:8" ht="12">
      <c r="A456" s="112" t="s">
        <v>254</v>
      </c>
      <c r="B456" s="110" t="s">
        <v>790</v>
      </c>
      <c r="C456" s="111" t="s">
        <v>770</v>
      </c>
      <c r="D456" s="111"/>
      <c r="E456" s="111"/>
      <c r="F456" s="111"/>
      <c r="G456" s="111"/>
      <c r="H456" s="111"/>
    </row>
    <row r="457" spans="1:8" ht="12">
      <c r="A457" s="112" t="s">
        <v>255</v>
      </c>
      <c r="B457" s="110" t="s">
        <v>1540</v>
      </c>
      <c r="C457" s="111" t="s">
        <v>770</v>
      </c>
      <c r="D457" s="111"/>
      <c r="E457" s="111"/>
      <c r="F457" s="111"/>
      <c r="G457" s="111"/>
      <c r="H457" s="111"/>
    </row>
    <row r="458" spans="1:8" ht="12">
      <c r="A458" s="112" t="s">
        <v>257</v>
      </c>
      <c r="B458" s="110" t="s">
        <v>1540</v>
      </c>
      <c r="C458" s="111" t="s">
        <v>770</v>
      </c>
      <c r="D458" s="111"/>
      <c r="E458" s="111"/>
      <c r="F458" s="111"/>
      <c r="G458" s="111"/>
      <c r="H458" s="111"/>
    </row>
    <row r="459" spans="1:8" ht="12">
      <c r="A459" s="112" t="s">
        <v>258</v>
      </c>
      <c r="B459" s="110" t="s">
        <v>256</v>
      </c>
      <c r="C459" s="111" t="s">
        <v>770</v>
      </c>
      <c r="D459" s="111"/>
      <c r="E459" s="111"/>
      <c r="F459" s="111"/>
      <c r="G459" s="111"/>
      <c r="H459" s="111"/>
    </row>
    <row r="460" spans="1:8" ht="12">
      <c r="A460" s="112" t="s">
        <v>259</v>
      </c>
      <c r="B460" s="110" t="s">
        <v>256</v>
      </c>
      <c r="C460" s="111" t="s">
        <v>770</v>
      </c>
      <c r="D460" s="111"/>
      <c r="E460" s="111"/>
      <c r="F460" s="111"/>
      <c r="G460" s="111"/>
      <c r="H460" s="111"/>
    </row>
    <row r="461" spans="1:8" ht="12">
      <c r="A461" s="112" t="s">
        <v>260</v>
      </c>
      <c r="B461" s="110" t="s">
        <v>1541</v>
      </c>
      <c r="C461" s="111" t="s">
        <v>770</v>
      </c>
      <c r="D461" s="111"/>
      <c r="E461" s="111"/>
      <c r="F461" s="111"/>
      <c r="G461" s="111"/>
      <c r="H461" s="111"/>
    </row>
    <row r="462" spans="1:8" ht="12">
      <c r="A462" s="112" t="s">
        <v>261</v>
      </c>
      <c r="B462" s="110" t="s">
        <v>1541</v>
      </c>
      <c r="C462" s="111" t="s">
        <v>770</v>
      </c>
      <c r="D462" s="111"/>
      <c r="E462" s="111"/>
      <c r="F462" s="111"/>
      <c r="G462" s="111"/>
      <c r="H462" s="111"/>
    </row>
    <row r="463" spans="1:8" ht="12">
      <c r="A463" s="112" t="s">
        <v>262</v>
      </c>
      <c r="B463" s="110" t="s">
        <v>187</v>
      </c>
      <c r="C463" s="111" t="s">
        <v>770</v>
      </c>
      <c r="D463" s="111"/>
      <c r="E463" s="111"/>
      <c r="F463" s="111"/>
      <c r="G463" s="111"/>
      <c r="H463" s="111"/>
    </row>
    <row r="464" spans="1:8" ht="12">
      <c r="A464" s="112" t="s">
        <v>263</v>
      </c>
      <c r="B464" s="110" t="s">
        <v>264</v>
      </c>
      <c r="C464" s="111" t="s">
        <v>770</v>
      </c>
      <c r="D464" s="111"/>
      <c r="E464" s="111"/>
      <c r="F464" s="111"/>
      <c r="G464" s="111"/>
      <c r="H464" s="111"/>
    </row>
    <row r="465" spans="1:8" ht="12">
      <c r="A465" s="112" t="s">
        <v>265</v>
      </c>
      <c r="B465" s="110" t="s">
        <v>1542</v>
      </c>
      <c r="C465" s="111" t="s">
        <v>770</v>
      </c>
      <c r="D465" s="111"/>
      <c r="E465" s="111"/>
      <c r="F465" s="111"/>
      <c r="G465" s="111"/>
      <c r="H465" s="111"/>
    </row>
    <row r="466" spans="1:8" ht="12">
      <c r="A466" s="112" t="s">
        <v>266</v>
      </c>
      <c r="B466" s="110" t="s">
        <v>264</v>
      </c>
      <c r="C466" s="111" t="s">
        <v>770</v>
      </c>
      <c r="D466" s="111"/>
      <c r="E466" s="111"/>
      <c r="F466" s="111"/>
      <c r="G466" s="111"/>
      <c r="H466" s="111"/>
    </row>
    <row r="467" spans="1:8" ht="12">
      <c r="A467" s="112" t="s">
        <v>267</v>
      </c>
      <c r="B467" s="110" t="s">
        <v>1543</v>
      </c>
      <c r="C467" s="111" t="s">
        <v>770</v>
      </c>
      <c r="D467" s="111"/>
      <c r="E467" s="111"/>
      <c r="F467" s="111"/>
      <c r="G467" s="111"/>
      <c r="H467" s="111"/>
    </row>
    <row r="468" spans="1:8" ht="12">
      <c r="A468" s="112" t="s">
        <v>268</v>
      </c>
      <c r="B468" s="110" t="s">
        <v>1544</v>
      </c>
      <c r="C468" s="111" t="s">
        <v>770</v>
      </c>
      <c r="D468" s="111"/>
      <c r="E468" s="111"/>
      <c r="F468" s="111"/>
      <c r="G468" s="111"/>
      <c r="H468" s="111"/>
    </row>
    <row r="469" spans="1:8" ht="12">
      <c r="A469" s="112" t="s">
        <v>269</v>
      </c>
      <c r="B469" s="110" t="s">
        <v>1545</v>
      </c>
      <c r="C469" s="111" t="s">
        <v>770</v>
      </c>
      <c r="D469" s="111"/>
      <c r="E469" s="111"/>
      <c r="F469" s="111"/>
      <c r="G469" s="111"/>
      <c r="H469" s="111"/>
    </row>
    <row r="470" spans="1:8" ht="12">
      <c r="A470" s="112" t="s">
        <v>270</v>
      </c>
      <c r="B470" s="110" t="s">
        <v>1546</v>
      </c>
      <c r="C470" s="111" t="s">
        <v>770</v>
      </c>
      <c r="D470" s="111"/>
      <c r="E470" s="111"/>
      <c r="F470" s="111"/>
      <c r="G470" s="111"/>
      <c r="H470" s="111"/>
    </row>
    <row r="471" spans="1:8" ht="12">
      <c r="A471" s="112" t="s">
        <v>271</v>
      </c>
      <c r="B471" s="110" t="s">
        <v>273</v>
      </c>
      <c r="C471" s="111" t="s">
        <v>272</v>
      </c>
      <c r="D471" s="111"/>
      <c r="E471" s="111"/>
      <c r="F471" s="111"/>
      <c r="G471" s="111"/>
      <c r="H471" s="111"/>
    </row>
    <row r="472" spans="1:8" ht="12">
      <c r="A472" s="112" t="s">
        <v>274</v>
      </c>
      <c r="B472" s="110" t="s">
        <v>273</v>
      </c>
      <c r="C472" s="111" t="s">
        <v>272</v>
      </c>
      <c r="D472" s="111"/>
      <c r="E472" s="111"/>
      <c r="F472" s="111"/>
      <c r="G472" s="111"/>
      <c r="H472" s="111"/>
    </row>
    <row r="473" spans="1:8" ht="12">
      <c r="A473" s="112" t="s">
        <v>275</v>
      </c>
      <c r="B473" s="110" t="s">
        <v>273</v>
      </c>
      <c r="C473" s="111" t="s">
        <v>272</v>
      </c>
      <c r="D473" s="111"/>
      <c r="E473" s="111"/>
      <c r="F473" s="111"/>
      <c r="G473" s="111"/>
      <c r="H473" s="111"/>
    </row>
    <row r="474" spans="1:8" ht="12">
      <c r="A474" s="112" t="s">
        <v>276</v>
      </c>
      <c r="B474" s="110" t="s">
        <v>273</v>
      </c>
      <c r="C474" s="111" t="s">
        <v>272</v>
      </c>
      <c r="D474" s="111"/>
      <c r="E474" s="111"/>
      <c r="F474" s="111"/>
      <c r="G474" s="111"/>
      <c r="H474" s="111"/>
    </row>
    <row r="475" spans="1:8" ht="12">
      <c r="A475" s="112" t="s">
        <v>277</v>
      </c>
      <c r="B475" s="110" t="s">
        <v>1547</v>
      </c>
      <c r="C475" s="111" t="s">
        <v>272</v>
      </c>
      <c r="D475" s="111"/>
      <c r="E475" s="111"/>
      <c r="F475" s="111"/>
      <c r="G475" s="111"/>
      <c r="H475" s="111"/>
    </row>
    <row r="476" spans="1:8" ht="12">
      <c r="A476" s="112" t="s">
        <v>278</v>
      </c>
      <c r="B476" s="110" t="s">
        <v>1548</v>
      </c>
      <c r="C476" s="111" t="s">
        <v>272</v>
      </c>
      <c r="D476" s="111"/>
      <c r="E476" s="111"/>
      <c r="F476" s="111"/>
      <c r="G476" s="111"/>
      <c r="H476" s="111"/>
    </row>
    <row r="477" spans="1:8" ht="12">
      <c r="A477" s="112" t="s">
        <v>280</v>
      </c>
      <c r="B477" s="110" t="s">
        <v>1549</v>
      </c>
      <c r="C477" s="111" t="s">
        <v>272</v>
      </c>
      <c r="D477" s="111"/>
      <c r="E477" s="111"/>
      <c r="F477" s="111"/>
      <c r="G477" s="111"/>
      <c r="H477" s="111"/>
    </row>
    <row r="478" spans="1:8" ht="12">
      <c r="A478" s="112" t="s">
        <v>281</v>
      </c>
      <c r="B478" s="110" t="s">
        <v>1549</v>
      </c>
      <c r="C478" s="111" t="s">
        <v>272</v>
      </c>
      <c r="D478" s="111"/>
      <c r="E478" s="111"/>
      <c r="F478" s="111"/>
      <c r="G478" s="111"/>
      <c r="H478" s="111"/>
    </row>
    <row r="479" spans="1:8" ht="12">
      <c r="A479" s="112" t="s">
        <v>282</v>
      </c>
      <c r="B479" s="110" t="s">
        <v>1550</v>
      </c>
      <c r="C479" s="111" t="s">
        <v>272</v>
      </c>
      <c r="D479" s="111"/>
      <c r="E479" s="111"/>
      <c r="F479" s="111"/>
      <c r="G479" s="111"/>
      <c r="H479" s="111"/>
    </row>
    <row r="480" spans="1:8" ht="12">
      <c r="A480" s="112" t="s">
        <v>283</v>
      </c>
      <c r="B480" s="110" t="s">
        <v>279</v>
      </c>
      <c r="C480" s="111" t="s">
        <v>272</v>
      </c>
      <c r="D480" s="111"/>
      <c r="E480" s="111"/>
      <c r="F480" s="111"/>
      <c r="G480" s="111"/>
      <c r="H480" s="111"/>
    </row>
    <row r="481" spans="1:8" ht="12">
      <c r="A481" s="112" t="s">
        <v>284</v>
      </c>
      <c r="B481" s="110" t="s">
        <v>279</v>
      </c>
      <c r="C481" s="111" t="s">
        <v>272</v>
      </c>
      <c r="D481" s="111"/>
      <c r="E481" s="111"/>
      <c r="F481" s="111"/>
      <c r="G481" s="111"/>
      <c r="H481" s="111"/>
    </row>
    <row r="482" spans="1:8" ht="12">
      <c r="A482" s="112" t="s">
        <v>285</v>
      </c>
      <c r="B482" s="110" t="s">
        <v>1551</v>
      </c>
      <c r="C482" s="111" t="s">
        <v>272</v>
      </c>
      <c r="D482" s="111"/>
      <c r="E482" s="111"/>
      <c r="F482" s="111"/>
      <c r="G482" s="111"/>
      <c r="H482" s="111"/>
    </row>
    <row r="483" spans="1:8" ht="12">
      <c r="A483" s="112" t="s">
        <v>288</v>
      </c>
      <c r="B483" s="110" t="s">
        <v>1552</v>
      </c>
      <c r="C483" s="111" t="s">
        <v>272</v>
      </c>
      <c r="D483" s="111"/>
      <c r="E483" s="111"/>
      <c r="F483" s="111"/>
      <c r="G483" s="111"/>
      <c r="H483" s="111"/>
    </row>
    <row r="484" spans="1:8" ht="12">
      <c r="A484" s="112" t="s">
        <v>289</v>
      </c>
      <c r="B484" s="110" t="s">
        <v>1553</v>
      </c>
      <c r="C484" s="111" t="s">
        <v>272</v>
      </c>
      <c r="D484" s="111"/>
      <c r="E484" s="111"/>
      <c r="F484" s="111"/>
      <c r="G484" s="111"/>
      <c r="H484" s="111"/>
    </row>
    <row r="485" spans="1:8" ht="12">
      <c r="A485" s="112" t="s">
        <v>290</v>
      </c>
      <c r="B485" s="110" t="s">
        <v>1554</v>
      </c>
      <c r="C485" s="111" t="s">
        <v>272</v>
      </c>
      <c r="D485" s="111"/>
      <c r="E485" s="111"/>
      <c r="F485" s="111"/>
      <c r="G485" s="111"/>
      <c r="H485" s="111"/>
    </row>
    <row r="486" spans="1:8" ht="12">
      <c r="A486" s="112" t="s">
        <v>293</v>
      </c>
      <c r="B486" s="110" t="s">
        <v>1555</v>
      </c>
      <c r="C486" s="111" t="s">
        <v>272</v>
      </c>
      <c r="D486" s="111"/>
      <c r="E486" s="111"/>
      <c r="F486" s="111"/>
      <c r="G486" s="111"/>
      <c r="H486" s="111"/>
    </row>
    <row r="487" spans="1:8" ht="12">
      <c r="A487" s="112" t="s">
        <v>294</v>
      </c>
      <c r="B487" s="110" t="s">
        <v>1556</v>
      </c>
      <c r="C487" s="111" t="s">
        <v>272</v>
      </c>
      <c r="D487" s="111"/>
      <c r="E487" s="111"/>
      <c r="F487" s="111"/>
      <c r="G487" s="111"/>
      <c r="H487" s="111"/>
    </row>
    <row r="488" spans="1:8" ht="12">
      <c r="A488" s="112" t="s">
        <v>295</v>
      </c>
      <c r="B488" s="110" t="s">
        <v>1557</v>
      </c>
      <c r="C488" s="111" t="s">
        <v>272</v>
      </c>
      <c r="D488" s="111"/>
      <c r="E488" s="111"/>
      <c r="F488" s="111"/>
      <c r="G488" s="111"/>
      <c r="H488" s="111"/>
    </row>
    <row r="489" spans="1:8" ht="12">
      <c r="A489" s="112" t="s">
        <v>296</v>
      </c>
      <c r="B489" s="110" t="s">
        <v>1558</v>
      </c>
      <c r="C489" s="111" t="s">
        <v>272</v>
      </c>
      <c r="D489" s="111"/>
      <c r="E489" s="111"/>
      <c r="F489" s="111"/>
      <c r="G489" s="111"/>
      <c r="H489" s="111"/>
    </row>
    <row r="490" spans="1:8" ht="12">
      <c r="A490" s="112" t="s">
        <v>297</v>
      </c>
      <c r="B490" s="110" t="s">
        <v>1558</v>
      </c>
      <c r="C490" s="111" t="s">
        <v>272</v>
      </c>
      <c r="D490" s="111"/>
      <c r="E490" s="111"/>
      <c r="F490" s="111"/>
      <c r="G490" s="111"/>
      <c r="H490" s="111"/>
    </row>
    <row r="491" spans="1:8" ht="12">
      <c r="A491" s="112" t="s">
        <v>298</v>
      </c>
      <c r="B491" s="110" t="s">
        <v>1558</v>
      </c>
      <c r="C491" s="111" t="s">
        <v>272</v>
      </c>
      <c r="D491" s="111"/>
      <c r="E491" s="111"/>
      <c r="F491" s="111"/>
      <c r="G491" s="111"/>
      <c r="H491" s="111"/>
    </row>
    <row r="492" spans="1:8" ht="12">
      <c r="A492" s="112" t="s">
        <v>299</v>
      </c>
      <c r="B492" s="110" t="s">
        <v>1559</v>
      </c>
      <c r="C492" s="111" t="s">
        <v>272</v>
      </c>
      <c r="D492" s="111"/>
      <c r="E492" s="111"/>
      <c r="F492" s="111"/>
      <c r="G492" s="111"/>
      <c r="H492" s="111"/>
    </row>
    <row r="493" spans="1:8" ht="12">
      <c r="A493" s="112" t="s">
        <v>300</v>
      </c>
      <c r="B493" s="110" t="s">
        <v>1039</v>
      </c>
      <c r="C493" s="111" t="s">
        <v>272</v>
      </c>
      <c r="D493" s="111"/>
      <c r="E493" s="111"/>
      <c r="F493" s="111"/>
      <c r="G493" s="111"/>
      <c r="H493" s="111"/>
    </row>
    <row r="494" spans="1:8" ht="12">
      <c r="A494" s="112" t="s">
        <v>301</v>
      </c>
      <c r="B494" s="110" t="s">
        <v>1560</v>
      </c>
      <c r="C494" s="111" t="s">
        <v>272</v>
      </c>
      <c r="D494" s="111"/>
      <c r="E494" s="111"/>
      <c r="F494" s="111"/>
      <c r="G494" s="111"/>
      <c r="H494" s="111"/>
    </row>
    <row r="495" spans="1:8" ht="12">
      <c r="A495" s="112" t="s">
        <v>302</v>
      </c>
      <c r="B495" s="110" t="s">
        <v>1560</v>
      </c>
      <c r="C495" s="111" t="s">
        <v>272</v>
      </c>
      <c r="D495" s="111"/>
      <c r="E495" s="111"/>
      <c r="F495" s="111"/>
      <c r="G495" s="111"/>
      <c r="H495" s="111"/>
    </row>
    <row r="496" spans="1:8" ht="12">
      <c r="A496" s="112" t="s">
        <v>303</v>
      </c>
      <c r="B496" s="110" t="s">
        <v>304</v>
      </c>
      <c r="C496" s="111" t="s">
        <v>796</v>
      </c>
      <c r="D496" s="111"/>
      <c r="E496" s="111"/>
      <c r="F496" s="111"/>
      <c r="G496" s="111"/>
      <c r="H496" s="111"/>
    </row>
    <row r="497" spans="1:8" ht="12">
      <c r="A497" s="112" t="s">
        <v>305</v>
      </c>
      <c r="B497" s="110" t="s">
        <v>304</v>
      </c>
      <c r="C497" s="111" t="s">
        <v>796</v>
      </c>
      <c r="D497" s="111"/>
      <c r="E497" s="111"/>
      <c r="F497" s="111"/>
      <c r="G497" s="111"/>
      <c r="H497" s="111"/>
    </row>
    <row r="498" spans="1:8" ht="12">
      <c r="A498" s="112" t="s">
        <v>306</v>
      </c>
      <c r="B498" s="110" t="s">
        <v>304</v>
      </c>
      <c r="C498" s="111" t="s">
        <v>796</v>
      </c>
      <c r="D498" s="111"/>
      <c r="E498" s="111"/>
      <c r="F498" s="111"/>
      <c r="G498" s="111"/>
      <c r="H498" s="111"/>
    </row>
    <row r="499" spans="1:8" ht="12">
      <c r="A499" s="112" t="s">
        <v>307</v>
      </c>
      <c r="B499" s="110" t="s">
        <v>304</v>
      </c>
      <c r="C499" s="111" t="s">
        <v>796</v>
      </c>
      <c r="D499" s="111"/>
      <c r="E499" s="111"/>
      <c r="F499" s="111"/>
      <c r="G499" s="111"/>
      <c r="H499" s="111"/>
    </row>
    <row r="500" spans="1:8" ht="12">
      <c r="A500" s="112" t="s">
        <v>308</v>
      </c>
      <c r="B500" s="110" t="s">
        <v>1561</v>
      </c>
      <c r="C500" s="111" t="s">
        <v>796</v>
      </c>
      <c r="D500" s="111"/>
      <c r="E500" s="111"/>
      <c r="F500" s="111"/>
      <c r="G500" s="111"/>
      <c r="H500" s="111"/>
    </row>
    <row r="501" spans="1:8" ht="12">
      <c r="A501" s="112" t="s">
        <v>309</v>
      </c>
      <c r="B501" s="110" t="s">
        <v>310</v>
      </c>
      <c r="C501" s="111" t="s">
        <v>796</v>
      </c>
      <c r="D501" s="111"/>
      <c r="E501" s="111"/>
      <c r="F501" s="111"/>
      <c r="G501" s="111"/>
      <c r="H501" s="111"/>
    </row>
    <row r="502" spans="1:8" ht="12">
      <c r="A502" s="112" t="s">
        <v>311</v>
      </c>
      <c r="B502" s="110" t="s">
        <v>310</v>
      </c>
      <c r="C502" s="111" t="s">
        <v>796</v>
      </c>
      <c r="D502" s="111"/>
      <c r="E502" s="111"/>
      <c r="F502" s="111"/>
      <c r="G502" s="111"/>
      <c r="H502" s="111"/>
    </row>
    <row r="503" spans="1:8" ht="12">
      <c r="A503" s="112" t="s">
        <v>312</v>
      </c>
      <c r="B503" s="110" t="s">
        <v>310</v>
      </c>
      <c r="C503" s="111" t="s">
        <v>796</v>
      </c>
      <c r="D503" s="111"/>
      <c r="E503" s="111"/>
      <c r="F503" s="111"/>
      <c r="G503" s="111"/>
      <c r="H503" s="111"/>
    </row>
    <row r="504" spans="1:8" ht="12">
      <c r="A504" s="112" t="s">
        <v>313</v>
      </c>
      <c r="B504" s="110" t="s">
        <v>1562</v>
      </c>
      <c r="C504" s="111" t="s">
        <v>796</v>
      </c>
      <c r="D504" s="111"/>
      <c r="E504" s="111"/>
      <c r="F504" s="111"/>
      <c r="G504" s="111"/>
      <c r="H504" s="111"/>
    </row>
    <row r="505" spans="1:8" ht="12">
      <c r="A505" s="112" t="s">
        <v>314</v>
      </c>
      <c r="B505" s="110" t="s">
        <v>1563</v>
      </c>
      <c r="C505" s="111" t="s">
        <v>796</v>
      </c>
      <c r="D505" s="111"/>
      <c r="E505" s="111"/>
      <c r="F505" s="111"/>
      <c r="G505" s="111"/>
      <c r="H505" s="111"/>
    </row>
    <row r="506" spans="1:8" ht="12">
      <c r="A506" s="112" t="s">
        <v>315</v>
      </c>
      <c r="B506" s="110" t="s">
        <v>1564</v>
      </c>
      <c r="C506" s="111" t="s">
        <v>796</v>
      </c>
      <c r="D506" s="111"/>
      <c r="E506" s="111"/>
      <c r="F506" s="111"/>
      <c r="G506" s="111"/>
      <c r="H506" s="111"/>
    </row>
    <row r="507" spans="1:8" ht="12">
      <c r="A507" s="112" t="s">
        <v>316</v>
      </c>
      <c r="B507" s="110" t="s">
        <v>317</v>
      </c>
      <c r="C507" s="111" t="s">
        <v>796</v>
      </c>
      <c r="D507" s="111"/>
      <c r="E507" s="111"/>
      <c r="F507" s="111"/>
      <c r="G507" s="111"/>
      <c r="H507" s="111"/>
    </row>
    <row r="508" spans="1:8" ht="12">
      <c r="A508" s="112" t="s">
        <v>318</v>
      </c>
      <c r="B508" s="110" t="s">
        <v>317</v>
      </c>
      <c r="C508" s="111" t="s">
        <v>796</v>
      </c>
      <c r="D508" s="111"/>
      <c r="E508" s="111"/>
      <c r="F508" s="111"/>
      <c r="G508" s="111"/>
      <c r="H508" s="111"/>
    </row>
    <row r="509" spans="1:8" ht="12">
      <c r="A509" s="112" t="s">
        <v>319</v>
      </c>
      <c r="B509" s="110" t="s">
        <v>317</v>
      </c>
      <c r="C509" s="111" t="s">
        <v>796</v>
      </c>
      <c r="D509" s="111"/>
      <c r="E509" s="111"/>
      <c r="F509" s="111"/>
      <c r="G509" s="111"/>
      <c r="H509" s="111"/>
    </row>
    <row r="510" spans="1:8" ht="12">
      <c r="A510" s="112" t="s">
        <v>321</v>
      </c>
      <c r="B510" s="110" t="s">
        <v>1565</v>
      </c>
      <c r="C510" s="111" t="s">
        <v>796</v>
      </c>
      <c r="D510" s="111"/>
      <c r="E510" s="111"/>
      <c r="F510" s="111"/>
      <c r="G510" s="111"/>
      <c r="H510" s="111"/>
    </row>
    <row r="511" spans="1:8" ht="12">
      <c r="A511" s="112" t="s">
        <v>322</v>
      </c>
      <c r="B511" s="110" t="s">
        <v>1566</v>
      </c>
      <c r="C511" s="111" t="s">
        <v>796</v>
      </c>
      <c r="D511" s="111"/>
      <c r="E511" s="111"/>
      <c r="F511" s="111"/>
      <c r="G511" s="111"/>
      <c r="H511" s="111"/>
    </row>
    <row r="512" spans="1:8" ht="12">
      <c r="A512" s="112" t="s">
        <v>323</v>
      </c>
      <c r="B512" s="110" t="s">
        <v>1567</v>
      </c>
      <c r="C512" s="111" t="s">
        <v>796</v>
      </c>
      <c r="D512" s="111"/>
      <c r="E512" s="111"/>
      <c r="F512" s="111"/>
      <c r="G512" s="111"/>
      <c r="H512" s="111"/>
    </row>
    <row r="513" spans="1:8" ht="12">
      <c r="A513" s="112" t="s">
        <v>324</v>
      </c>
      <c r="B513" s="110" t="s">
        <v>1568</v>
      </c>
      <c r="C513" s="111" t="s">
        <v>796</v>
      </c>
      <c r="D513" s="111"/>
      <c r="E513" s="111"/>
      <c r="F513" s="111"/>
      <c r="G513" s="111"/>
      <c r="H513" s="111"/>
    </row>
    <row r="514" spans="1:8" ht="12">
      <c r="A514" s="112" t="s">
        <v>325</v>
      </c>
      <c r="B514" s="110" t="s">
        <v>1569</v>
      </c>
      <c r="C514" s="111" t="s">
        <v>796</v>
      </c>
      <c r="D514" s="111"/>
      <c r="E514" s="111"/>
      <c r="F514" s="111"/>
      <c r="G514" s="111"/>
      <c r="H514" s="111"/>
    </row>
    <row r="515" spans="1:8" ht="12">
      <c r="A515" s="112" t="s">
        <v>326</v>
      </c>
      <c r="B515" s="110" t="s">
        <v>1570</v>
      </c>
      <c r="C515" s="111" t="s">
        <v>796</v>
      </c>
      <c r="D515" s="111"/>
      <c r="E515" s="111"/>
      <c r="F515" s="111"/>
      <c r="G515" s="111"/>
      <c r="H515" s="111"/>
    </row>
    <row r="516" spans="1:8" ht="12">
      <c r="A516" s="112" t="s">
        <v>327</v>
      </c>
      <c r="B516" s="110" t="s">
        <v>1571</v>
      </c>
      <c r="C516" s="111" t="s">
        <v>777</v>
      </c>
      <c r="D516" s="111"/>
      <c r="E516" s="111"/>
      <c r="F516" s="111"/>
      <c r="G516" s="111"/>
      <c r="H516" s="111"/>
    </row>
    <row r="517" spans="1:8" ht="12">
      <c r="A517" s="112" t="s">
        <v>328</v>
      </c>
      <c r="B517" s="110" t="s">
        <v>1571</v>
      </c>
      <c r="C517" s="111" t="s">
        <v>777</v>
      </c>
      <c r="D517" s="111"/>
      <c r="E517" s="111"/>
      <c r="F517" s="111"/>
      <c r="G517" s="111"/>
      <c r="H517" s="111"/>
    </row>
    <row r="518" spans="1:8" ht="12">
      <c r="A518" s="112" t="s">
        <v>329</v>
      </c>
      <c r="B518" s="110" t="s">
        <v>1572</v>
      </c>
      <c r="C518" s="111" t="s">
        <v>777</v>
      </c>
      <c r="D518" s="111"/>
      <c r="E518" s="111"/>
      <c r="F518" s="111"/>
      <c r="G518" s="111"/>
      <c r="H518" s="111"/>
    </row>
    <row r="519" spans="1:8" ht="12">
      <c r="A519" s="112" t="s">
        <v>330</v>
      </c>
      <c r="B519" s="110" t="s">
        <v>1572</v>
      </c>
      <c r="C519" s="111" t="s">
        <v>777</v>
      </c>
      <c r="D519" s="111"/>
      <c r="E519" s="111"/>
      <c r="F519" s="111"/>
      <c r="G519" s="111"/>
      <c r="H519" s="111"/>
    </row>
    <row r="520" spans="1:8" ht="12">
      <c r="A520" s="112" t="s">
        <v>331</v>
      </c>
      <c r="B520" s="110" t="s">
        <v>332</v>
      </c>
      <c r="C520" s="111" t="s">
        <v>777</v>
      </c>
      <c r="D520" s="111"/>
      <c r="E520" s="111"/>
      <c r="F520" s="111"/>
      <c r="G520" s="111"/>
      <c r="H520" s="111"/>
    </row>
    <row r="521" spans="1:8" ht="12">
      <c r="A521" s="112" t="s">
        <v>333</v>
      </c>
      <c r="B521" s="110" t="s">
        <v>332</v>
      </c>
      <c r="C521" s="111" t="s">
        <v>777</v>
      </c>
      <c r="D521" s="111"/>
      <c r="E521" s="111"/>
      <c r="F521" s="111"/>
      <c r="G521" s="111"/>
      <c r="H521" s="111"/>
    </row>
    <row r="522" spans="1:8" ht="12">
      <c r="A522" s="112" t="s">
        <v>334</v>
      </c>
      <c r="B522" s="110" t="s">
        <v>332</v>
      </c>
      <c r="C522" s="111" t="s">
        <v>777</v>
      </c>
      <c r="D522" s="111"/>
      <c r="E522" s="111"/>
      <c r="F522" s="111"/>
      <c r="G522" s="111"/>
      <c r="H522" s="111"/>
    </row>
    <row r="523" spans="1:8" ht="12">
      <c r="A523" s="112" t="s">
        <v>335</v>
      </c>
      <c r="B523" s="110" t="s">
        <v>1193</v>
      </c>
      <c r="C523" s="111" t="s">
        <v>777</v>
      </c>
      <c r="D523" s="111"/>
      <c r="E523" s="111"/>
      <c r="F523" s="111"/>
      <c r="G523" s="111"/>
      <c r="H523" s="111"/>
    </row>
    <row r="524" spans="1:8" ht="12">
      <c r="A524" s="112" t="s">
        <v>336</v>
      </c>
      <c r="B524" s="110" t="s">
        <v>1573</v>
      </c>
      <c r="C524" s="111" t="s">
        <v>777</v>
      </c>
      <c r="D524" s="111"/>
      <c r="E524" s="111"/>
      <c r="F524" s="111"/>
      <c r="G524" s="111"/>
      <c r="H524" s="111"/>
    </row>
    <row r="525" spans="1:8" ht="12">
      <c r="A525" s="112" t="s">
        <v>337</v>
      </c>
      <c r="B525" s="110" t="s">
        <v>1574</v>
      </c>
      <c r="C525" s="111" t="s">
        <v>777</v>
      </c>
      <c r="D525" s="111"/>
      <c r="E525" s="111"/>
      <c r="F525" s="111"/>
      <c r="G525" s="111"/>
      <c r="H525" s="111"/>
    </row>
    <row r="526" spans="1:8" ht="12">
      <c r="A526" s="112" t="s">
        <v>338</v>
      </c>
      <c r="B526" s="110" t="s">
        <v>1575</v>
      </c>
      <c r="C526" s="111" t="s">
        <v>777</v>
      </c>
      <c r="D526" s="111"/>
      <c r="E526" s="111"/>
      <c r="F526" s="111"/>
      <c r="G526" s="111"/>
      <c r="H526" s="111"/>
    </row>
    <row r="527" spans="1:8" ht="12">
      <c r="A527" s="112" t="s">
        <v>339</v>
      </c>
      <c r="B527" s="110" t="s">
        <v>1579</v>
      </c>
      <c r="C527" s="111" t="s">
        <v>777</v>
      </c>
      <c r="D527" s="111"/>
      <c r="E527" s="111"/>
      <c r="F527" s="111"/>
      <c r="G527" s="111"/>
      <c r="H527" s="111"/>
    </row>
    <row r="528" spans="1:8" ht="12">
      <c r="A528" s="112" t="s">
        <v>340</v>
      </c>
      <c r="B528" s="110" t="s">
        <v>1580</v>
      </c>
      <c r="C528" s="111" t="s">
        <v>777</v>
      </c>
      <c r="D528" s="111"/>
      <c r="E528" s="111"/>
      <c r="F528" s="111"/>
      <c r="G528" s="111"/>
      <c r="H528" s="111"/>
    </row>
    <row r="529" spans="1:8" ht="12">
      <c r="A529" s="112" t="s">
        <v>341</v>
      </c>
      <c r="B529" s="110" t="s">
        <v>1497</v>
      </c>
      <c r="C529" s="111" t="s">
        <v>777</v>
      </c>
      <c r="D529" s="111"/>
      <c r="E529" s="111"/>
      <c r="F529" s="111"/>
      <c r="G529" s="111"/>
      <c r="H529" s="111"/>
    </row>
    <row r="530" spans="1:8" ht="12">
      <c r="A530" s="112" t="s">
        <v>343</v>
      </c>
      <c r="B530" s="110" t="s">
        <v>1808</v>
      </c>
      <c r="C530" s="111" t="s">
        <v>777</v>
      </c>
      <c r="D530" s="111"/>
      <c r="E530" s="111"/>
      <c r="F530" s="111"/>
      <c r="G530" s="111"/>
      <c r="H530" s="111"/>
    </row>
    <row r="531" spans="1:8" ht="12">
      <c r="A531" s="112" t="s">
        <v>344</v>
      </c>
      <c r="B531" s="110" t="s">
        <v>1809</v>
      </c>
      <c r="C531" s="111" t="s">
        <v>777</v>
      </c>
      <c r="D531" s="111"/>
      <c r="E531" s="111"/>
      <c r="F531" s="111"/>
      <c r="G531" s="111"/>
      <c r="H531" s="111"/>
    </row>
    <row r="532" spans="1:8" ht="12">
      <c r="A532" s="112" t="s">
        <v>345</v>
      </c>
      <c r="B532" s="110" t="s">
        <v>286</v>
      </c>
      <c r="C532" s="111" t="s">
        <v>287</v>
      </c>
      <c r="D532" s="111"/>
      <c r="E532" s="111"/>
      <c r="F532" s="111"/>
      <c r="G532" s="111"/>
      <c r="H532" s="111"/>
    </row>
    <row r="533" spans="1:8" ht="12">
      <c r="A533" s="112" t="s">
        <v>346</v>
      </c>
      <c r="B533" s="110" t="s">
        <v>286</v>
      </c>
      <c r="C533" s="111" t="s">
        <v>287</v>
      </c>
      <c r="D533" s="111"/>
      <c r="E533" s="111"/>
      <c r="F533" s="111"/>
      <c r="G533" s="111"/>
      <c r="H533" s="111"/>
    </row>
    <row r="534" spans="1:8" ht="12">
      <c r="A534" s="112" t="s">
        <v>347</v>
      </c>
      <c r="B534" s="110" t="s">
        <v>1184</v>
      </c>
      <c r="C534" s="111" t="s">
        <v>287</v>
      </c>
      <c r="D534" s="111"/>
      <c r="E534" s="111"/>
      <c r="F534" s="111"/>
      <c r="G534" s="111"/>
      <c r="H534" s="111"/>
    </row>
    <row r="535" spans="1:8" ht="12">
      <c r="A535" s="112" t="s">
        <v>348</v>
      </c>
      <c r="B535" s="110" t="s">
        <v>1810</v>
      </c>
      <c r="C535" s="111" t="s">
        <v>287</v>
      </c>
      <c r="D535" s="111"/>
      <c r="E535" s="111"/>
      <c r="F535" s="111"/>
      <c r="G535" s="111"/>
      <c r="H535" s="111"/>
    </row>
    <row r="536" spans="1:8" ht="12">
      <c r="A536" s="112" t="s">
        <v>349</v>
      </c>
      <c r="B536" s="110" t="s">
        <v>1811</v>
      </c>
      <c r="C536" s="111" t="s">
        <v>287</v>
      </c>
      <c r="D536" s="111"/>
      <c r="E536" s="111"/>
      <c r="F536" s="111"/>
      <c r="G536" s="111"/>
      <c r="H536" s="111"/>
    </row>
    <row r="537" spans="1:8" ht="12">
      <c r="A537" s="112" t="s">
        <v>350</v>
      </c>
      <c r="B537" s="110" t="s">
        <v>1812</v>
      </c>
      <c r="C537" s="111" t="s">
        <v>287</v>
      </c>
      <c r="D537" s="111"/>
      <c r="E537" s="111"/>
      <c r="F537" s="111"/>
      <c r="G537" s="111"/>
      <c r="H537" s="111"/>
    </row>
    <row r="538" spans="1:8" ht="12">
      <c r="A538" s="112" t="s">
        <v>351</v>
      </c>
      <c r="B538" s="110" t="s">
        <v>1813</v>
      </c>
      <c r="C538" s="111" t="s">
        <v>287</v>
      </c>
      <c r="D538" s="111"/>
      <c r="E538" s="111"/>
      <c r="F538" s="111"/>
      <c r="G538" s="111"/>
      <c r="H538" s="111"/>
    </row>
    <row r="539" spans="1:8" ht="12">
      <c r="A539" s="112" t="s">
        <v>353</v>
      </c>
      <c r="B539" s="110" t="s">
        <v>1498</v>
      </c>
      <c r="C539" s="111" t="s">
        <v>287</v>
      </c>
      <c r="D539" s="111"/>
      <c r="E539" s="111"/>
      <c r="F539" s="111"/>
      <c r="G539" s="111"/>
      <c r="H539" s="111"/>
    </row>
    <row r="540" spans="1:8" ht="12">
      <c r="A540" s="112" t="s">
        <v>354</v>
      </c>
      <c r="B540" s="110" t="s">
        <v>342</v>
      </c>
      <c r="C540" s="111" t="s">
        <v>808</v>
      </c>
      <c r="D540" s="111"/>
      <c r="E540" s="111"/>
      <c r="F540" s="111"/>
      <c r="G540" s="111"/>
      <c r="H540" s="111"/>
    </row>
    <row r="541" spans="1:8" ht="12">
      <c r="A541" s="112" t="s">
        <v>355</v>
      </c>
      <c r="B541" s="110" t="s">
        <v>342</v>
      </c>
      <c r="C541" s="111" t="s">
        <v>808</v>
      </c>
      <c r="D541" s="111"/>
      <c r="E541" s="111"/>
      <c r="F541" s="111"/>
      <c r="G541" s="111"/>
      <c r="H541" s="111"/>
    </row>
    <row r="542" spans="1:8" ht="12">
      <c r="A542" s="112" t="s">
        <v>356</v>
      </c>
      <c r="B542" s="110" t="s">
        <v>1814</v>
      </c>
      <c r="C542" s="111" t="s">
        <v>808</v>
      </c>
      <c r="D542" s="111"/>
      <c r="E542" s="111"/>
      <c r="F542" s="111"/>
      <c r="G542" s="111"/>
      <c r="H542" s="111"/>
    </row>
    <row r="543" spans="1:8" ht="12">
      <c r="A543" s="112" t="s">
        <v>357</v>
      </c>
      <c r="B543" s="110" t="s">
        <v>1815</v>
      </c>
      <c r="C543" s="111" t="s">
        <v>808</v>
      </c>
      <c r="D543" s="111"/>
      <c r="E543" s="111"/>
      <c r="F543" s="111"/>
      <c r="G543" s="111"/>
      <c r="H543" s="111"/>
    </row>
    <row r="544" spans="1:8" ht="12">
      <c r="A544" s="112" t="s">
        <v>358</v>
      </c>
      <c r="B544" s="110" t="s">
        <v>804</v>
      </c>
      <c r="C544" s="111" t="s">
        <v>808</v>
      </c>
      <c r="D544" s="111"/>
      <c r="E544" s="111"/>
      <c r="F544" s="111"/>
      <c r="G544" s="111"/>
      <c r="H544" s="111"/>
    </row>
    <row r="545" spans="1:8" ht="12">
      <c r="A545" s="112" t="s">
        <v>359</v>
      </c>
      <c r="B545" s="110" t="s">
        <v>352</v>
      </c>
      <c r="C545" s="111" t="s">
        <v>808</v>
      </c>
      <c r="D545" s="111"/>
      <c r="E545" s="111"/>
      <c r="F545" s="111"/>
      <c r="G545" s="111"/>
      <c r="H545" s="111"/>
    </row>
    <row r="546" spans="1:8" ht="12">
      <c r="A546" s="112" t="s">
        <v>360</v>
      </c>
      <c r="B546" s="110" t="s">
        <v>1816</v>
      </c>
      <c r="C546" s="111" t="s">
        <v>808</v>
      </c>
      <c r="D546" s="111"/>
      <c r="E546" s="111"/>
      <c r="F546" s="111"/>
      <c r="G546" s="111"/>
      <c r="H546" s="111"/>
    </row>
    <row r="547" spans="1:8" ht="12">
      <c r="A547" s="112" t="s">
        <v>361</v>
      </c>
      <c r="B547" s="110" t="s">
        <v>1817</v>
      </c>
      <c r="C547" s="111" t="s">
        <v>808</v>
      </c>
      <c r="D547" s="111"/>
      <c r="E547" s="111"/>
      <c r="F547" s="111"/>
      <c r="G547" s="111"/>
      <c r="H547" s="111"/>
    </row>
    <row r="548" spans="1:8" ht="12">
      <c r="A548" s="112" t="s">
        <v>362</v>
      </c>
      <c r="B548" s="110" t="s">
        <v>1818</v>
      </c>
      <c r="C548" s="111" t="s">
        <v>808</v>
      </c>
      <c r="D548" s="111"/>
      <c r="E548" s="111"/>
      <c r="F548" s="111"/>
      <c r="G548" s="111"/>
      <c r="H548" s="111"/>
    </row>
    <row r="549" spans="1:8" ht="12">
      <c r="A549" s="112" t="s">
        <v>363</v>
      </c>
      <c r="B549" s="110" t="s">
        <v>365</v>
      </c>
      <c r="C549" s="111" t="s">
        <v>364</v>
      </c>
      <c r="D549" s="111"/>
      <c r="E549" s="111"/>
      <c r="F549" s="111"/>
      <c r="G549" s="111"/>
      <c r="H549" s="111"/>
    </row>
    <row r="550" spans="1:8" ht="12">
      <c r="A550" s="112" t="s">
        <v>366</v>
      </c>
      <c r="B550" s="110" t="s">
        <v>365</v>
      </c>
      <c r="C550" s="111" t="s">
        <v>364</v>
      </c>
      <c r="D550" s="111"/>
      <c r="E550" s="111"/>
      <c r="F550" s="111"/>
      <c r="G550" s="111"/>
      <c r="H550" s="111"/>
    </row>
    <row r="551" spans="1:8" ht="12">
      <c r="A551" s="112" t="s">
        <v>367</v>
      </c>
      <c r="B551" s="110" t="s">
        <v>1819</v>
      </c>
      <c r="C551" s="111" t="s">
        <v>364</v>
      </c>
      <c r="D551" s="111"/>
      <c r="E551" s="111"/>
      <c r="F551" s="111"/>
      <c r="G551" s="111"/>
      <c r="H551" s="111"/>
    </row>
    <row r="552" spans="1:8" ht="12">
      <c r="A552" s="112" t="s">
        <v>369</v>
      </c>
      <c r="B552" s="110" t="s">
        <v>1820</v>
      </c>
      <c r="C552" s="111" t="s">
        <v>364</v>
      </c>
      <c r="D552" s="111"/>
      <c r="E552" s="111"/>
      <c r="F552" s="111"/>
      <c r="G552" s="111"/>
      <c r="H552" s="111"/>
    </row>
    <row r="553" spans="1:8" ht="12">
      <c r="A553" s="112" t="s">
        <v>370</v>
      </c>
      <c r="B553" s="110" t="s">
        <v>368</v>
      </c>
      <c r="C553" s="111" t="s">
        <v>364</v>
      </c>
      <c r="D553" s="111"/>
      <c r="E553" s="111"/>
      <c r="F553" s="111"/>
      <c r="G553" s="111"/>
      <c r="H553" s="111"/>
    </row>
    <row r="554" spans="1:8" ht="12">
      <c r="A554" s="112" t="s">
        <v>371</v>
      </c>
      <c r="B554" s="110" t="s">
        <v>1821</v>
      </c>
      <c r="C554" s="111" t="s">
        <v>364</v>
      </c>
      <c r="D554" s="111"/>
      <c r="E554" s="111"/>
      <c r="F554" s="111"/>
      <c r="G554" s="111"/>
      <c r="H554" s="111"/>
    </row>
    <row r="555" spans="1:8" ht="12">
      <c r="A555" s="112" t="s">
        <v>372</v>
      </c>
      <c r="B555" s="110" t="s">
        <v>373</v>
      </c>
      <c r="C555" s="111" t="s">
        <v>364</v>
      </c>
      <c r="D555" s="111"/>
      <c r="E555" s="111"/>
      <c r="F555" s="111"/>
      <c r="G555" s="111"/>
      <c r="H555" s="111"/>
    </row>
    <row r="556" spans="1:8" ht="12">
      <c r="A556" s="112" t="s">
        <v>374</v>
      </c>
      <c r="B556" s="110" t="s">
        <v>1822</v>
      </c>
      <c r="C556" s="111" t="s">
        <v>364</v>
      </c>
      <c r="D556" s="111"/>
      <c r="E556" s="111"/>
      <c r="F556" s="111"/>
      <c r="G556" s="111"/>
      <c r="H556" s="111"/>
    </row>
    <row r="557" spans="1:8" ht="12">
      <c r="A557" s="112" t="s">
        <v>375</v>
      </c>
      <c r="B557" s="110" t="s">
        <v>1823</v>
      </c>
      <c r="C557" s="111" t="s">
        <v>364</v>
      </c>
      <c r="D557" s="111"/>
      <c r="E557" s="111"/>
      <c r="F557" s="111"/>
      <c r="G557" s="111"/>
      <c r="H557" s="111"/>
    </row>
    <row r="558" spans="1:8" ht="12">
      <c r="A558" s="112" t="s">
        <v>376</v>
      </c>
      <c r="B558" s="110" t="s">
        <v>1824</v>
      </c>
      <c r="C558" s="111" t="s">
        <v>364</v>
      </c>
      <c r="D558" s="111"/>
      <c r="E558" s="111"/>
      <c r="F558" s="111"/>
      <c r="G558" s="111"/>
      <c r="H558" s="111"/>
    </row>
    <row r="559" spans="1:8" ht="12">
      <c r="A559" s="112" t="s">
        <v>377</v>
      </c>
      <c r="B559" s="110" t="s">
        <v>1825</v>
      </c>
      <c r="C559" s="111" t="s">
        <v>769</v>
      </c>
      <c r="D559" s="111"/>
      <c r="E559" s="111"/>
      <c r="F559" s="111"/>
      <c r="G559" s="111"/>
      <c r="H559" s="111"/>
    </row>
    <row r="560" spans="1:8" ht="12">
      <c r="A560" s="112" t="s">
        <v>379</v>
      </c>
      <c r="B560" s="110" t="s">
        <v>1825</v>
      </c>
      <c r="C560" s="111" t="s">
        <v>769</v>
      </c>
      <c r="D560" s="111"/>
      <c r="E560" s="111"/>
      <c r="F560" s="111"/>
      <c r="G560" s="111"/>
      <c r="H560" s="111"/>
    </row>
    <row r="561" spans="1:8" ht="12">
      <c r="A561" s="112" t="s">
        <v>380</v>
      </c>
      <c r="B561" s="110" t="s">
        <v>1826</v>
      </c>
      <c r="C561" s="111" t="s">
        <v>769</v>
      </c>
      <c r="D561" s="111"/>
      <c r="E561" s="111"/>
      <c r="F561" s="111"/>
      <c r="G561" s="111"/>
      <c r="H561" s="111"/>
    </row>
    <row r="562" spans="1:8" ht="12">
      <c r="A562" s="112" t="s">
        <v>381</v>
      </c>
      <c r="B562" s="110" t="s">
        <v>1499</v>
      </c>
      <c r="C562" s="111" t="s">
        <v>769</v>
      </c>
      <c r="D562" s="111"/>
      <c r="E562" s="111"/>
      <c r="F562" s="111"/>
      <c r="G562" s="111"/>
      <c r="H562" s="111"/>
    </row>
    <row r="563" spans="1:8" ht="12">
      <c r="A563" s="112" t="s">
        <v>382</v>
      </c>
      <c r="B563" s="110" t="s">
        <v>1827</v>
      </c>
      <c r="C563" s="111" t="s">
        <v>769</v>
      </c>
      <c r="D563" s="111"/>
      <c r="E563" s="111"/>
      <c r="F563" s="111"/>
      <c r="G563" s="111"/>
      <c r="H563" s="111"/>
    </row>
    <row r="564" spans="1:8" ht="12">
      <c r="A564" s="112" t="s">
        <v>383</v>
      </c>
      <c r="B564" s="110" t="s">
        <v>1827</v>
      </c>
      <c r="C564" s="111" t="s">
        <v>769</v>
      </c>
      <c r="D564" s="111"/>
      <c r="E564" s="111"/>
      <c r="F564" s="111"/>
      <c r="G564" s="111"/>
      <c r="H564" s="111"/>
    </row>
    <row r="565" spans="1:8" ht="12">
      <c r="A565" s="112" t="s">
        <v>384</v>
      </c>
      <c r="B565" s="110" t="s">
        <v>775</v>
      </c>
      <c r="C565" s="111" t="s">
        <v>769</v>
      </c>
      <c r="D565" s="111"/>
      <c r="E565" s="111"/>
      <c r="F565" s="111"/>
      <c r="G565" s="111"/>
      <c r="H565" s="111"/>
    </row>
    <row r="566" spans="1:8" ht="12">
      <c r="A566" s="112" t="s">
        <v>385</v>
      </c>
      <c r="B566" s="110" t="s">
        <v>775</v>
      </c>
      <c r="C566" s="111" t="s">
        <v>769</v>
      </c>
      <c r="D566" s="111"/>
      <c r="E566" s="111"/>
      <c r="F566" s="111"/>
      <c r="G566" s="111"/>
      <c r="H566" s="111"/>
    </row>
    <row r="567" spans="1:8" ht="12">
      <c r="A567" s="112" t="s">
        <v>386</v>
      </c>
      <c r="B567" s="110" t="s">
        <v>1828</v>
      </c>
      <c r="C567" s="111" t="s">
        <v>769</v>
      </c>
      <c r="D567" s="111"/>
      <c r="E567" s="111"/>
      <c r="F567" s="111"/>
      <c r="G567" s="111"/>
      <c r="H567" s="111"/>
    </row>
    <row r="568" spans="1:8" ht="12">
      <c r="A568" s="112" t="s">
        <v>388</v>
      </c>
      <c r="B568" s="110" t="s">
        <v>378</v>
      </c>
      <c r="C568" s="111" t="s">
        <v>769</v>
      </c>
      <c r="D568" s="111"/>
      <c r="E568" s="111"/>
      <c r="F568" s="111"/>
      <c r="G568" s="111"/>
      <c r="H568" s="111"/>
    </row>
    <row r="569" spans="1:8" ht="12">
      <c r="A569" s="112" t="s">
        <v>389</v>
      </c>
      <c r="B569" s="110" t="s">
        <v>378</v>
      </c>
      <c r="C569" s="111" t="s">
        <v>769</v>
      </c>
      <c r="D569" s="111"/>
      <c r="E569" s="111"/>
      <c r="F569" s="111"/>
      <c r="G569" s="111"/>
      <c r="H569" s="111"/>
    </row>
    <row r="570" spans="1:8" ht="12">
      <c r="A570" s="112" t="s">
        <v>390</v>
      </c>
      <c r="B570" s="110" t="s">
        <v>1829</v>
      </c>
      <c r="C570" s="111" t="s">
        <v>769</v>
      </c>
      <c r="D570" s="111"/>
      <c r="E570" s="111"/>
      <c r="F570" s="111"/>
      <c r="G570" s="111"/>
      <c r="H570" s="111"/>
    </row>
    <row r="571" spans="1:8" ht="12">
      <c r="A571" s="112" t="s">
        <v>391</v>
      </c>
      <c r="B571" s="110" t="s">
        <v>1830</v>
      </c>
      <c r="C571" s="111" t="s">
        <v>769</v>
      </c>
      <c r="D571" s="111"/>
      <c r="E571" s="111"/>
      <c r="F571" s="111"/>
      <c r="G571" s="111"/>
      <c r="H571" s="111"/>
    </row>
    <row r="572" spans="1:8" ht="12">
      <c r="A572" s="112" t="s">
        <v>392</v>
      </c>
      <c r="B572" s="110" t="s">
        <v>1831</v>
      </c>
      <c r="C572" s="111" t="s">
        <v>769</v>
      </c>
      <c r="D572" s="111"/>
      <c r="E572" s="111"/>
      <c r="F572" s="111"/>
      <c r="G572" s="111"/>
      <c r="H572" s="111"/>
    </row>
    <row r="573" spans="1:8" ht="12">
      <c r="A573" s="112" t="s">
        <v>393</v>
      </c>
      <c r="B573" s="110" t="s">
        <v>387</v>
      </c>
      <c r="C573" s="111" t="s">
        <v>769</v>
      </c>
      <c r="D573" s="111"/>
      <c r="E573" s="111"/>
      <c r="F573" s="111"/>
      <c r="G573" s="111"/>
      <c r="H573" s="111"/>
    </row>
    <row r="574" spans="1:8" ht="12">
      <c r="A574" s="112" t="s">
        <v>394</v>
      </c>
      <c r="B574" s="110" t="s">
        <v>387</v>
      </c>
      <c r="C574" s="111" t="s">
        <v>769</v>
      </c>
      <c r="D574" s="111"/>
      <c r="E574" s="111"/>
      <c r="F574" s="111"/>
      <c r="G574" s="111"/>
      <c r="H574" s="111"/>
    </row>
    <row r="575" spans="1:8" ht="12">
      <c r="A575" s="112" t="s">
        <v>395</v>
      </c>
      <c r="B575" s="110" t="s">
        <v>1537</v>
      </c>
      <c r="C575" s="111" t="s">
        <v>769</v>
      </c>
      <c r="D575" s="111"/>
      <c r="E575" s="111"/>
      <c r="F575" s="111"/>
      <c r="G575" s="111"/>
      <c r="H575" s="111"/>
    </row>
    <row r="576" spans="1:8" ht="12">
      <c r="A576" s="112" t="s">
        <v>396</v>
      </c>
      <c r="B576" s="110" t="s">
        <v>1832</v>
      </c>
      <c r="C576" s="111" t="s">
        <v>769</v>
      </c>
      <c r="D576" s="111"/>
      <c r="E576" s="111"/>
      <c r="F576" s="111"/>
      <c r="G576" s="111"/>
      <c r="H576" s="111"/>
    </row>
    <row r="577" spans="1:8" ht="12">
      <c r="A577" s="112" t="s">
        <v>397</v>
      </c>
      <c r="B577" s="110" t="s">
        <v>1832</v>
      </c>
      <c r="C577" s="111" t="s">
        <v>769</v>
      </c>
      <c r="D577" s="111"/>
      <c r="E577" s="111"/>
      <c r="F577" s="111"/>
      <c r="G577" s="111"/>
      <c r="H577" s="111"/>
    </row>
    <row r="578" spans="1:8" ht="12">
      <c r="A578" s="112" t="s">
        <v>398</v>
      </c>
      <c r="B578" s="110" t="s">
        <v>1833</v>
      </c>
      <c r="C578" s="111" t="s">
        <v>769</v>
      </c>
      <c r="D578" s="111"/>
      <c r="E578" s="111"/>
      <c r="F578" s="111"/>
      <c r="G578" s="111"/>
      <c r="H578" s="111"/>
    </row>
    <row r="579" spans="1:8" ht="12">
      <c r="A579" s="112" t="s">
        <v>14</v>
      </c>
      <c r="B579" s="110" t="s">
        <v>1833</v>
      </c>
      <c r="C579" s="111" t="s">
        <v>769</v>
      </c>
      <c r="D579" s="111"/>
      <c r="E579" s="111"/>
      <c r="F579" s="111"/>
      <c r="G579" s="111"/>
      <c r="H579" s="111"/>
    </row>
    <row r="580" spans="1:8" ht="12">
      <c r="A580" s="112" t="s">
        <v>15</v>
      </c>
      <c r="B580" s="110" t="s">
        <v>1834</v>
      </c>
      <c r="C580" s="111" t="s">
        <v>769</v>
      </c>
      <c r="D580" s="111"/>
      <c r="E580" s="111"/>
      <c r="F580" s="111"/>
      <c r="G580" s="111"/>
      <c r="H580" s="111"/>
    </row>
    <row r="581" spans="1:8" ht="12">
      <c r="A581" s="112" t="s">
        <v>16</v>
      </c>
      <c r="B581" s="110" t="s">
        <v>1835</v>
      </c>
      <c r="C581" s="111" t="s">
        <v>769</v>
      </c>
      <c r="D581" s="111"/>
      <c r="E581" s="111"/>
      <c r="F581" s="111"/>
      <c r="G581" s="111"/>
      <c r="H581" s="111"/>
    </row>
    <row r="582" spans="1:8" ht="12">
      <c r="A582" s="112" t="s">
        <v>17</v>
      </c>
      <c r="B582" s="110" t="s">
        <v>809</v>
      </c>
      <c r="C582" s="111" t="s">
        <v>769</v>
      </c>
      <c r="D582" s="111"/>
      <c r="E582" s="111"/>
      <c r="F582" s="111"/>
      <c r="G582" s="111"/>
      <c r="H582" s="111"/>
    </row>
    <row r="583" spans="1:8" ht="12">
      <c r="A583" s="112" t="s">
        <v>18</v>
      </c>
      <c r="B583" s="110" t="s">
        <v>809</v>
      </c>
      <c r="C583" s="111" t="s">
        <v>769</v>
      </c>
      <c r="D583" s="111"/>
      <c r="E583" s="111"/>
      <c r="F583" s="111"/>
      <c r="G583" s="111"/>
      <c r="H583" s="111"/>
    </row>
    <row r="584" spans="1:8" ht="12">
      <c r="A584" s="112" t="s">
        <v>19</v>
      </c>
      <c r="B584" s="110" t="s">
        <v>809</v>
      </c>
      <c r="C584" s="111" t="s">
        <v>769</v>
      </c>
      <c r="D584" s="111"/>
      <c r="E584" s="111"/>
      <c r="F584" s="111"/>
      <c r="G584" s="111"/>
      <c r="H584" s="111"/>
    </row>
    <row r="585" spans="1:8" ht="12">
      <c r="A585" s="112" t="s">
        <v>20</v>
      </c>
      <c r="B585" s="110" t="s">
        <v>1836</v>
      </c>
      <c r="C585" s="111" t="s">
        <v>769</v>
      </c>
      <c r="D585" s="111"/>
      <c r="E585" s="111"/>
      <c r="F585" s="111"/>
      <c r="G585" s="111"/>
      <c r="H585" s="111"/>
    </row>
    <row r="586" spans="1:8" ht="12">
      <c r="A586" s="112" t="s">
        <v>21</v>
      </c>
      <c r="B586" s="110" t="s">
        <v>1837</v>
      </c>
      <c r="C586" s="111" t="s">
        <v>769</v>
      </c>
      <c r="D586" s="111"/>
      <c r="E586" s="111"/>
      <c r="F586" s="111"/>
      <c r="G586" s="111"/>
      <c r="H586" s="111"/>
    </row>
    <row r="587" spans="1:8" ht="12">
      <c r="A587" s="112" t="s">
        <v>22</v>
      </c>
      <c r="B587" s="110" t="s">
        <v>1838</v>
      </c>
      <c r="C587" s="111" t="s">
        <v>771</v>
      </c>
      <c r="D587" s="111"/>
      <c r="E587" s="111"/>
      <c r="F587" s="111"/>
      <c r="G587" s="111"/>
      <c r="H587" s="111"/>
    </row>
    <row r="588" spans="1:8" ht="12">
      <c r="A588" s="112" t="s">
        <v>23</v>
      </c>
      <c r="B588" s="110" t="s">
        <v>1838</v>
      </c>
      <c r="C588" s="111" t="s">
        <v>771</v>
      </c>
      <c r="D588" s="111"/>
      <c r="E588" s="111"/>
      <c r="F588" s="111"/>
      <c r="G588" s="111"/>
      <c r="H588" s="111"/>
    </row>
    <row r="589" spans="1:8" ht="12">
      <c r="A589" s="112" t="s">
        <v>24</v>
      </c>
      <c r="B589" s="110" t="s">
        <v>1838</v>
      </c>
      <c r="C589" s="111" t="s">
        <v>771</v>
      </c>
      <c r="D589" s="111"/>
      <c r="E589" s="111"/>
      <c r="F589" s="111"/>
      <c r="G589" s="111"/>
      <c r="H589" s="111"/>
    </row>
    <row r="590" spans="1:8" ht="12">
      <c r="A590" s="112" t="s">
        <v>25</v>
      </c>
      <c r="B590" s="110" t="s">
        <v>1839</v>
      </c>
      <c r="C590" s="111" t="s">
        <v>771</v>
      </c>
      <c r="D590" s="111"/>
      <c r="E590" s="111"/>
      <c r="F590" s="111"/>
      <c r="G590" s="111"/>
      <c r="H590" s="111"/>
    </row>
    <row r="591" spans="1:8" ht="12">
      <c r="A591" s="112" t="s">
        <v>26</v>
      </c>
      <c r="B591" s="110" t="s">
        <v>1840</v>
      </c>
      <c r="C591" s="111" t="s">
        <v>771</v>
      </c>
      <c r="D591" s="111"/>
      <c r="E591" s="111"/>
      <c r="F591" s="111"/>
      <c r="G591" s="111"/>
      <c r="H591" s="111"/>
    </row>
    <row r="592" spans="1:8" ht="12">
      <c r="A592" s="112" t="s">
        <v>27</v>
      </c>
      <c r="B592" s="110" t="s">
        <v>1841</v>
      </c>
      <c r="C592" s="111" t="s">
        <v>771</v>
      </c>
      <c r="D592" s="111"/>
      <c r="E592" s="111"/>
      <c r="F592" s="111"/>
      <c r="G592" s="111"/>
      <c r="H592" s="111"/>
    </row>
    <row r="593" spans="1:8" ht="12">
      <c r="A593" s="112" t="s">
        <v>28</v>
      </c>
      <c r="B593" s="110" t="s">
        <v>1842</v>
      </c>
      <c r="C593" s="111" t="s">
        <v>771</v>
      </c>
      <c r="D593" s="111"/>
      <c r="E593" s="111"/>
      <c r="F593" s="111"/>
      <c r="G593" s="111"/>
      <c r="H593" s="111"/>
    </row>
    <row r="594" spans="1:8" ht="12">
      <c r="A594" s="112" t="s">
        <v>29</v>
      </c>
      <c r="B594" s="110" t="s">
        <v>1843</v>
      </c>
      <c r="C594" s="111" t="s">
        <v>771</v>
      </c>
      <c r="D594" s="111"/>
      <c r="E594" s="111"/>
      <c r="F594" s="111"/>
      <c r="G594" s="111"/>
      <c r="H594" s="111"/>
    </row>
    <row r="595" spans="1:8" ht="12">
      <c r="A595" s="112" t="s">
        <v>30</v>
      </c>
      <c r="B595" s="110" t="s">
        <v>1844</v>
      </c>
      <c r="C595" s="111" t="s">
        <v>771</v>
      </c>
      <c r="D595" s="111"/>
      <c r="E595" s="111"/>
      <c r="F595" s="111"/>
      <c r="G595" s="111"/>
      <c r="H595" s="111"/>
    </row>
    <row r="596" spans="1:8" ht="12">
      <c r="A596" s="112" t="s">
        <v>31</v>
      </c>
      <c r="B596" s="110" t="s">
        <v>1845</v>
      </c>
      <c r="C596" s="111" t="s">
        <v>771</v>
      </c>
      <c r="D596" s="111"/>
      <c r="E596" s="111"/>
      <c r="F596" s="111"/>
      <c r="G596" s="111"/>
      <c r="H596" s="111"/>
    </row>
    <row r="597" spans="1:8" ht="12">
      <c r="A597" s="112" t="s">
        <v>32</v>
      </c>
      <c r="B597" s="110" t="s">
        <v>33</v>
      </c>
      <c r="C597" s="111" t="s">
        <v>771</v>
      </c>
      <c r="D597" s="111"/>
      <c r="E597" s="111"/>
      <c r="F597" s="111"/>
      <c r="G597" s="111"/>
      <c r="H597" s="111"/>
    </row>
    <row r="598" spans="1:8" ht="12">
      <c r="A598" s="112" t="s">
        <v>34</v>
      </c>
      <c r="B598" s="110" t="s">
        <v>33</v>
      </c>
      <c r="C598" s="111" t="s">
        <v>771</v>
      </c>
      <c r="D598" s="111"/>
      <c r="E598" s="111"/>
      <c r="F598" s="111"/>
      <c r="G598" s="111"/>
      <c r="H598" s="111"/>
    </row>
    <row r="599" spans="1:8" ht="12">
      <c r="A599" s="112" t="s">
        <v>35</v>
      </c>
      <c r="B599" s="110" t="s">
        <v>1846</v>
      </c>
      <c r="C599" s="111" t="s">
        <v>771</v>
      </c>
      <c r="D599" s="111"/>
      <c r="E599" s="111"/>
      <c r="F599" s="111"/>
      <c r="G599" s="111"/>
      <c r="H599" s="111"/>
    </row>
    <row r="600" spans="1:8" ht="12">
      <c r="A600" s="112" t="s">
        <v>37</v>
      </c>
      <c r="B600" s="110" t="s">
        <v>1846</v>
      </c>
      <c r="C600" s="111" t="s">
        <v>771</v>
      </c>
      <c r="D600" s="111"/>
      <c r="E600" s="111"/>
      <c r="F600" s="111"/>
      <c r="G600" s="111"/>
      <c r="H600" s="111"/>
    </row>
    <row r="601" spans="1:8" ht="12">
      <c r="A601" s="112" t="s">
        <v>38</v>
      </c>
      <c r="B601" s="110" t="s">
        <v>1447</v>
      </c>
      <c r="C601" s="111" t="s">
        <v>771</v>
      </c>
      <c r="D601" s="111"/>
      <c r="E601" s="111"/>
      <c r="F601" s="111"/>
      <c r="G601" s="111"/>
      <c r="H601" s="111"/>
    </row>
    <row r="602" spans="1:8" ht="12">
      <c r="A602" s="112" t="s">
        <v>39</v>
      </c>
      <c r="B602" s="110" t="s">
        <v>1847</v>
      </c>
      <c r="C602" s="111" t="s">
        <v>771</v>
      </c>
      <c r="D602" s="111"/>
      <c r="E602" s="111"/>
      <c r="F602" s="111"/>
      <c r="G602" s="111"/>
      <c r="H602" s="111"/>
    </row>
    <row r="603" spans="1:8" ht="12">
      <c r="A603" s="112" t="s">
        <v>40</v>
      </c>
      <c r="B603" s="110" t="s">
        <v>1848</v>
      </c>
      <c r="C603" s="111" t="s">
        <v>771</v>
      </c>
      <c r="D603" s="111"/>
      <c r="E603" s="111"/>
      <c r="F603" s="111"/>
      <c r="G603" s="111"/>
      <c r="H603" s="111"/>
    </row>
    <row r="604" spans="1:8" ht="12">
      <c r="A604" s="112" t="s">
        <v>41</v>
      </c>
      <c r="B604" s="110" t="s">
        <v>1500</v>
      </c>
      <c r="C604" s="111" t="s">
        <v>771</v>
      </c>
      <c r="D604" s="111"/>
      <c r="E604" s="111"/>
      <c r="F604" s="111"/>
      <c r="G604" s="111"/>
      <c r="H604" s="111"/>
    </row>
    <row r="605" spans="1:8" ht="12">
      <c r="A605" s="112" t="s">
        <v>42</v>
      </c>
      <c r="B605" s="110" t="s">
        <v>1500</v>
      </c>
      <c r="C605" s="111" t="s">
        <v>771</v>
      </c>
      <c r="D605" s="111"/>
      <c r="E605" s="111"/>
      <c r="F605" s="111"/>
      <c r="G605" s="111"/>
      <c r="H605" s="111"/>
    </row>
    <row r="606" spans="1:8" ht="12">
      <c r="A606" s="112" t="s">
        <v>43</v>
      </c>
      <c r="B606" s="110" t="s">
        <v>95</v>
      </c>
      <c r="C606" s="111" t="s">
        <v>771</v>
      </c>
      <c r="D606" s="111"/>
      <c r="E606" s="111"/>
      <c r="F606" s="111"/>
      <c r="G606" s="111"/>
      <c r="H606" s="111"/>
    </row>
    <row r="607" spans="1:8" ht="12">
      <c r="A607" s="112" t="s">
        <v>44</v>
      </c>
      <c r="B607" s="110" t="s">
        <v>1849</v>
      </c>
      <c r="C607" s="111" t="s">
        <v>771</v>
      </c>
      <c r="D607" s="111"/>
      <c r="E607" s="111"/>
      <c r="F607" s="111"/>
      <c r="G607" s="111"/>
      <c r="H607" s="111"/>
    </row>
    <row r="608" spans="1:8" ht="12">
      <c r="A608" s="112" t="s">
        <v>45</v>
      </c>
      <c r="B608" s="110" t="s">
        <v>1850</v>
      </c>
      <c r="C608" s="111" t="s">
        <v>771</v>
      </c>
      <c r="D608" s="111"/>
      <c r="E608" s="111"/>
      <c r="F608" s="111"/>
      <c r="G608" s="111"/>
      <c r="H608" s="111"/>
    </row>
    <row r="609" spans="1:8" ht="12">
      <c r="A609" s="112" t="s">
        <v>46</v>
      </c>
      <c r="B609" s="110" t="s">
        <v>1850</v>
      </c>
      <c r="C609" s="111" t="s">
        <v>771</v>
      </c>
      <c r="D609" s="111"/>
      <c r="E609" s="111"/>
      <c r="F609" s="111"/>
      <c r="G609" s="111"/>
      <c r="H609" s="111"/>
    </row>
    <row r="610" spans="1:8" ht="12">
      <c r="A610" s="112" t="s">
        <v>47</v>
      </c>
      <c r="B610" s="110" t="s">
        <v>809</v>
      </c>
      <c r="C610" s="111" t="s">
        <v>771</v>
      </c>
      <c r="D610" s="111"/>
      <c r="E610" s="111"/>
      <c r="F610" s="111"/>
      <c r="G610" s="111"/>
      <c r="H610" s="111"/>
    </row>
    <row r="611" spans="1:8" ht="12">
      <c r="A611" s="112" t="s">
        <v>48</v>
      </c>
      <c r="B611" s="110" t="s">
        <v>809</v>
      </c>
      <c r="C611" s="111" t="s">
        <v>771</v>
      </c>
      <c r="D611" s="111"/>
      <c r="E611" s="111"/>
      <c r="F611" s="111"/>
      <c r="G611" s="111"/>
      <c r="H611" s="111"/>
    </row>
    <row r="612" spans="1:8" ht="12">
      <c r="A612" s="112" t="s">
        <v>49</v>
      </c>
      <c r="B612" s="110" t="s">
        <v>809</v>
      </c>
      <c r="C612" s="111" t="s">
        <v>771</v>
      </c>
      <c r="D612" s="111"/>
      <c r="E612" s="111"/>
      <c r="F612" s="111"/>
      <c r="G612" s="111"/>
      <c r="H612" s="111"/>
    </row>
    <row r="613" spans="1:8" ht="12">
      <c r="A613" s="112" t="s">
        <v>50</v>
      </c>
      <c r="B613" s="110" t="s">
        <v>33</v>
      </c>
      <c r="C613" s="111" t="s">
        <v>784</v>
      </c>
      <c r="D613" s="111"/>
      <c r="E613" s="111"/>
      <c r="F613" s="111"/>
      <c r="G613" s="111"/>
      <c r="H613" s="111"/>
    </row>
    <row r="614" spans="1:8" ht="12">
      <c r="A614" s="112" t="s">
        <v>51</v>
      </c>
      <c r="B614" s="110" t="s">
        <v>33</v>
      </c>
      <c r="C614" s="111" t="s">
        <v>784</v>
      </c>
      <c r="D614" s="111"/>
      <c r="E614" s="111"/>
      <c r="F614" s="111"/>
      <c r="G614" s="111"/>
      <c r="H614" s="111"/>
    </row>
    <row r="615" spans="1:8" ht="12">
      <c r="A615" s="112" t="s">
        <v>52</v>
      </c>
      <c r="B615" s="110" t="s">
        <v>1851</v>
      </c>
      <c r="C615" s="111" t="s">
        <v>784</v>
      </c>
      <c r="D615" s="111"/>
      <c r="E615" s="111"/>
      <c r="F615" s="111"/>
      <c r="G615" s="111"/>
      <c r="H615" s="111"/>
    </row>
    <row r="616" spans="1:8" ht="12">
      <c r="A616" s="112" t="s">
        <v>53</v>
      </c>
      <c r="B616" s="110" t="s">
        <v>36</v>
      </c>
      <c r="C616" s="111" t="s">
        <v>784</v>
      </c>
      <c r="D616" s="111"/>
      <c r="E616" s="111"/>
      <c r="F616" s="111"/>
      <c r="G616" s="111"/>
      <c r="H616" s="111"/>
    </row>
    <row r="617" spans="1:8" ht="12">
      <c r="A617" s="112" t="s">
        <v>54</v>
      </c>
      <c r="B617" s="110" t="s">
        <v>36</v>
      </c>
      <c r="C617" s="111" t="s">
        <v>784</v>
      </c>
      <c r="D617" s="111"/>
      <c r="E617" s="111"/>
      <c r="F617" s="111"/>
      <c r="G617" s="111"/>
      <c r="H617" s="111"/>
    </row>
    <row r="618" spans="1:8" ht="12">
      <c r="A618" s="112" t="s">
        <v>55</v>
      </c>
      <c r="B618" s="110" t="s">
        <v>36</v>
      </c>
      <c r="C618" s="111" t="s">
        <v>784</v>
      </c>
      <c r="D618" s="111"/>
      <c r="E618" s="111"/>
      <c r="F618" s="111"/>
      <c r="G618" s="111"/>
      <c r="H618" s="111"/>
    </row>
    <row r="619" spans="1:8" ht="12">
      <c r="A619" s="112" t="s">
        <v>56</v>
      </c>
      <c r="B619" s="110" t="s">
        <v>1852</v>
      </c>
      <c r="C619" s="111" t="s">
        <v>784</v>
      </c>
      <c r="D619" s="111"/>
      <c r="E619" s="111"/>
      <c r="F619" s="111"/>
      <c r="G619" s="111"/>
      <c r="H619" s="111"/>
    </row>
    <row r="620" spans="1:8" ht="12">
      <c r="A620" s="112" t="s">
        <v>57</v>
      </c>
      <c r="B620" s="110" t="s">
        <v>1853</v>
      </c>
      <c r="C620" s="111" t="s">
        <v>784</v>
      </c>
      <c r="D620" s="111"/>
      <c r="E620" s="111"/>
      <c r="F620" s="111"/>
      <c r="G620" s="111"/>
      <c r="H620" s="111"/>
    </row>
    <row r="621" spans="1:8" ht="12">
      <c r="A621" s="112" t="s">
        <v>59</v>
      </c>
      <c r="B621" s="110" t="s">
        <v>1854</v>
      </c>
      <c r="C621" s="111" t="s">
        <v>784</v>
      </c>
      <c r="D621" s="111"/>
      <c r="E621" s="111"/>
      <c r="F621" s="111"/>
      <c r="G621" s="111"/>
      <c r="H621" s="111"/>
    </row>
    <row r="622" spans="1:8" ht="12">
      <c r="A622" s="112" t="s">
        <v>60</v>
      </c>
      <c r="B622" s="110" t="s">
        <v>58</v>
      </c>
      <c r="C622" s="111" t="s">
        <v>784</v>
      </c>
      <c r="D622" s="111"/>
      <c r="E622" s="111"/>
      <c r="F622" s="111"/>
      <c r="G622" s="111"/>
      <c r="H622" s="111"/>
    </row>
    <row r="623" spans="1:8" ht="12">
      <c r="A623" s="112" t="s">
        <v>61</v>
      </c>
      <c r="B623" s="110" t="s">
        <v>58</v>
      </c>
      <c r="C623" s="111" t="s">
        <v>784</v>
      </c>
      <c r="D623" s="111"/>
      <c r="E623" s="111"/>
      <c r="F623" s="111"/>
      <c r="G623" s="111"/>
      <c r="H623" s="111"/>
    </row>
    <row r="624" spans="1:8" ht="12">
      <c r="A624" s="112" t="s">
        <v>62</v>
      </c>
      <c r="B624" s="110" t="s">
        <v>58</v>
      </c>
      <c r="C624" s="111" t="s">
        <v>784</v>
      </c>
      <c r="D624" s="111"/>
      <c r="E624" s="111"/>
      <c r="F624" s="111"/>
      <c r="G624" s="111"/>
      <c r="H624" s="111"/>
    </row>
    <row r="625" spans="1:8" ht="12">
      <c r="A625" s="112" t="s">
        <v>63</v>
      </c>
      <c r="B625" s="110" t="s">
        <v>1855</v>
      </c>
      <c r="C625" s="111" t="s">
        <v>784</v>
      </c>
      <c r="D625" s="111"/>
      <c r="E625" s="111"/>
      <c r="F625" s="111"/>
      <c r="G625" s="111"/>
      <c r="H625" s="111"/>
    </row>
    <row r="626" spans="1:8" ht="12">
      <c r="A626" s="112" t="s">
        <v>64</v>
      </c>
      <c r="B626" s="110" t="s">
        <v>1856</v>
      </c>
      <c r="C626" s="111" t="s">
        <v>784</v>
      </c>
      <c r="D626" s="111"/>
      <c r="E626" s="111"/>
      <c r="F626" s="111"/>
      <c r="G626" s="111"/>
      <c r="H626" s="111"/>
    </row>
    <row r="627" spans="1:8" ht="12">
      <c r="A627" s="112" t="s">
        <v>65</v>
      </c>
      <c r="B627" s="110" t="s">
        <v>1857</v>
      </c>
      <c r="C627" s="111" t="s">
        <v>784</v>
      </c>
      <c r="D627" s="111"/>
      <c r="E627" s="111"/>
      <c r="F627" s="111"/>
      <c r="G627" s="111"/>
      <c r="H627" s="111"/>
    </row>
    <row r="628" spans="1:8" ht="12">
      <c r="A628" s="112" t="s">
        <v>66</v>
      </c>
      <c r="B628" s="110" t="s">
        <v>1858</v>
      </c>
      <c r="C628" s="111" t="s">
        <v>784</v>
      </c>
      <c r="D628" s="111"/>
      <c r="E628" s="111"/>
      <c r="F628" s="111"/>
      <c r="G628" s="111"/>
      <c r="H628" s="111"/>
    </row>
    <row r="629" spans="1:8" ht="12">
      <c r="A629" s="112" t="s">
        <v>67</v>
      </c>
      <c r="B629" s="110" t="s">
        <v>1859</v>
      </c>
      <c r="C629" s="111" t="s">
        <v>784</v>
      </c>
      <c r="D629" s="111"/>
      <c r="E629" s="111"/>
      <c r="F629" s="111"/>
      <c r="G629" s="111"/>
      <c r="H629" s="111"/>
    </row>
    <row r="630" spans="1:8" ht="12">
      <c r="A630" s="112" t="s">
        <v>68</v>
      </c>
      <c r="B630" s="110" t="s">
        <v>1501</v>
      </c>
      <c r="C630" s="111" t="s">
        <v>784</v>
      </c>
      <c r="D630" s="111"/>
      <c r="E630" s="111"/>
      <c r="F630" s="111"/>
      <c r="G630" s="111"/>
      <c r="H630" s="111"/>
    </row>
    <row r="631" spans="1:8" ht="12">
      <c r="A631" s="112" t="s">
        <v>69</v>
      </c>
      <c r="B631" s="110" t="s">
        <v>1860</v>
      </c>
      <c r="C631" s="111" t="s">
        <v>784</v>
      </c>
      <c r="D631" s="111"/>
      <c r="E631" s="111"/>
      <c r="F631" s="111"/>
      <c r="G631" s="111"/>
      <c r="H631" s="111"/>
    </row>
    <row r="632" spans="1:8" ht="12">
      <c r="A632" s="112" t="s">
        <v>70</v>
      </c>
      <c r="B632" s="110" t="s">
        <v>291</v>
      </c>
      <c r="C632" s="111" t="s">
        <v>292</v>
      </c>
      <c r="D632" s="111"/>
      <c r="E632" s="111"/>
      <c r="F632" s="111"/>
      <c r="G632" s="111"/>
      <c r="H632" s="111"/>
    </row>
    <row r="633" spans="1:8" ht="12">
      <c r="A633" s="112" t="s">
        <v>71</v>
      </c>
      <c r="B633" s="110" t="s">
        <v>291</v>
      </c>
      <c r="C633" s="111" t="s">
        <v>292</v>
      </c>
      <c r="D633" s="111"/>
      <c r="E633" s="111"/>
      <c r="F633" s="111"/>
      <c r="G633" s="111"/>
      <c r="H633" s="111"/>
    </row>
    <row r="634" spans="1:8" ht="12">
      <c r="A634" s="112" t="s">
        <v>399</v>
      </c>
      <c r="B634" s="110" t="s">
        <v>400</v>
      </c>
      <c r="C634" s="111" t="s">
        <v>292</v>
      </c>
      <c r="D634" s="111"/>
      <c r="E634" s="111"/>
      <c r="F634" s="111"/>
      <c r="G634" s="111"/>
      <c r="H634" s="111"/>
    </row>
    <row r="635" spans="1:8" ht="12">
      <c r="A635" s="112" t="s">
        <v>401</v>
      </c>
      <c r="B635" s="110" t="s">
        <v>400</v>
      </c>
      <c r="C635" s="111" t="s">
        <v>292</v>
      </c>
      <c r="D635" s="111"/>
      <c r="E635" s="111"/>
      <c r="F635" s="111"/>
      <c r="G635" s="111"/>
      <c r="H635" s="111"/>
    </row>
    <row r="636" spans="1:8" ht="12">
      <c r="A636" s="112" t="s">
        <v>402</v>
      </c>
      <c r="B636" s="110" t="s">
        <v>400</v>
      </c>
      <c r="C636" s="111" t="s">
        <v>292</v>
      </c>
      <c r="D636" s="111"/>
      <c r="E636" s="111"/>
      <c r="F636" s="111"/>
      <c r="G636" s="111"/>
      <c r="H636" s="111"/>
    </row>
    <row r="637" spans="1:8" ht="12">
      <c r="A637" s="112" t="s">
        <v>403</v>
      </c>
      <c r="B637" s="110" t="s">
        <v>129</v>
      </c>
      <c r="C637" s="111" t="s">
        <v>292</v>
      </c>
      <c r="D637" s="111"/>
      <c r="E637" s="111"/>
      <c r="F637" s="111"/>
      <c r="G637" s="111"/>
      <c r="H637" s="111"/>
    </row>
    <row r="638" spans="1:8" ht="12">
      <c r="A638" s="112" t="s">
        <v>404</v>
      </c>
      <c r="B638" s="110" t="s">
        <v>779</v>
      </c>
      <c r="C638" s="111" t="s">
        <v>292</v>
      </c>
      <c r="D638" s="111"/>
      <c r="E638" s="111"/>
      <c r="F638" s="111"/>
      <c r="G638" s="111"/>
      <c r="H638" s="111"/>
    </row>
    <row r="639" spans="1:8" ht="12">
      <c r="A639" s="112" t="s">
        <v>405</v>
      </c>
      <c r="B639" s="110" t="s">
        <v>1861</v>
      </c>
      <c r="C639" s="111" t="s">
        <v>292</v>
      </c>
      <c r="D639" s="111"/>
      <c r="E639" s="111"/>
      <c r="F639" s="111"/>
      <c r="G639" s="111"/>
      <c r="H639" s="111"/>
    </row>
    <row r="640" spans="1:8" ht="12">
      <c r="A640" s="112" t="s">
        <v>406</v>
      </c>
      <c r="B640" s="110" t="s">
        <v>1862</v>
      </c>
      <c r="C640" s="111" t="s">
        <v>292</v>
      </c>
      <c r="D640" s="111"/>
      <c r="E640" s="111"/>
      <c r="F640" s="111"/>
      <c r="G640" s="111"/>
      <c r="H640" s="111"/>
    </row>
    <row r="641" spans="1:8" ht="12">
      <c r="A641" s="112" t="s">
        <v>407</v>
      </c>
      <c r="B641" s="110" t="s">
        <v>1863</v>
      </c>
      <c r="C641" s="111" t="s">
        <v>292</v>
      </c>
      <c r="D641" s="111"/>
      <c r="E641" s="111"/>
      <c r="F641" s="111"/>
      <c r="G641" s="111"/>
      <c r="H641" s="111"/>
    </row>
    <row r="642" spans="1:8" ht="12">
      <c r="A642" s="112" t="s">
        <v>408</v>
      </c>
      <c r="B642" s="110" t="s">
        <v>409</v>
      </c>
      <c r="C642" s="111" t="s">
        <v>292</v>
      </c>
      <c r="D642" s="111"/>
      <c r="E642" s="111"/>
      <c r="F642" s="111"/>
      <c r="G642" s="111"/>
      <c r="H642" s="111"/>
    </row>
    <row r="643" spans="1:8" ht="12">
      <c r="A643" s="112" t="s">
        <v>410</v>
      </c>
      <c r="B643" s="110" t="s">
        <v>1864</v>
      </c>
      <c r="C643" s="111" t="s">
        <v>292</v>
      </c>
      <c r="D643" s="111"/>
      <c r="E643" s="111"/>
      <c r="F643" s="111"/>
      <c r="G643" s="111"/>
      <c r="H643" s="111"/>
    </row>
    <row r="644" spans="1:8" ht="12">
      <c r="A644" s="112" t="s">
        <v>411</v>
      </c>
      <c r="B644" s="110" t="s">
        <v>1865</v>
      </c>
      <c r="C644" s="111" t="s">
        <v>292</v>
      </c>
      <c r="D644" s="111"/>
      <c r="E644" s="111"/>
      <c r="F644" s="111"/>
      <c r="G644" s="111"/>
      <c r="H644" s="111"/>
    </row>
    <row r="645" spans="1:8" ht="12">
      <c r="A645" s="112" t="s">
        <v>412</v>
      </c>
      <c r="B645" s="110" t="s">
        <v>216</v>
      </c>
      <c r="C645" s="111" t="s">
        <v>787</v>
      </c>
      <c r="D645" s="111"/>
      <c r="E645" s="111"/>
      <c r="F645" s="111"/>
      <c r="G645" s="111"/>
      <c r="H645" s="111"/>
    </row>
    <row r="646" spans="1:8" ht="12">
      <c r="A646" s="112" t="s">
        <v>413</v>
      </c>
      <c r="B646" s="110" t="s">
        <v>216</v>
      </c>
      <c r="C646" s="111" t="s">
        <v>787</v>
      </c>
      <c r="D646" s="111"/>
      <c r="E646" s="111"/>
      <c r="F646" s="111"/>
      <c r="G646" s="111"/>
      <c r="H646" s="111"/>
    </row>
    <row r="647" spans="1:8" ht="12">
      <c r="A647" s="112" t="s">
        <v>414</v>
      </c>
      <c r="B647" s="110" t="s">
        <v>1866</v>
      </c>
      <c r="C647" s="111" t="s">
        <v>787</v>
      </c>
      <c r="D647" s="111"/>
      <c r="E647" s="111"/>
      <c r="F647" s="111"/>
      <c r="G647" s="111"/>
      <c r="H647" s="111"/>
    </row>
    <row r="648" spans="1:8" ht="12">
      <c r="A648" s="112" t="s">
        <v>415</v>
      </c>
      <c r="B648" s="110" t="s">
        <v>1867</v>
      </c>
      <c r="C648" s="111" t="s">
        <v>787</v>
      </c>
      <c r="D648" s="111"/>
      <c r="E648" s="111"/>
      <c r="F648" s="111"/>
      <c r="G648" s="111"/>
      <c r="H648" s="111"/>
    </row>
    <row r="649" spans="1:8" ht="12">
      <c r="A649" s="112" t="s">
        <v>417</v>
      </c>
      <c r="B649" s="110" t="s">
        <v>801</v>
      </c>
      <c r="C649" s="111" t="s">
        <v>787</v>
      </c>
      <c r="D649" s="111"/>
      <c r="E649" s="111"/>
      <c r="F649" s="111"/>
      <c r="G649" s="111"/>
      <c r="H649" s="111"/>
    </row>
    <row r="650" spans="1:8" ht="12">
      <c r="A650" s="112" t="s">
        <v>418</v>
      </c>
      <c r="B650" s="110" t="s">
        <v>419</v>
      </c>
      <c r="C650" s="111" t="s">
        <v>787</v>
      </c>
      <c r="D650" s="111"/>
      <c r="E650" s="111"/>
      <c r="F650" s="111"/>
      <c r="G650" s="111"/>
      <c r="H650" s="111"/>
    </row>
    <row r="651" spans="1:8" ht="12">
      <c r="A651" s="112" t="s">
        <v>420</v>
      </c>
      <c r="B651" s="110" t="s">
        <v>416</v>
      </c>
      <c r="C651" s="111" t="s">
        <v>787</v>
      </c>
      <c r="D651" s="111"/>
      <c r="E651" s="111"/>
      <c r="F651" s="111"/>
      <c r="G651" s="111"/>
      <c r="H651" s="111"/>
    </row>
    <row r="652" spans="1:8" ht="12">
      <c r="A652" s="112" t="s">
        <v>421</v>
      </c>
      <c r="B652" s="110" t="s">
        <v>416</v>
      </c>
      <c r="C652" s="111" t="s">
        <v>787</v>
      </c>
      <c r="D652" s="111"/>
      <c r="E652" s="111"/>
      <c r="F652" s="111"/>
      <c r="G652" s="111"/>
      <c r="H652" s="111"/>
    </row>
    <row r="653" spans="1:8" ht="12">
      <c r="A653" s="112" t="s">
        <v>422</v>
      </c>
      <c r="B653" s="110" t="s">
        <v>786</v>
      </c>
      <c r="C653" s="111" t="s">
        <v>787</v>
      </c>
      <c r="D653" s="111"/>
      <c r="E653" s="111"/>
      <c r="F653" s="111"/>
      <c r="G653" s="111"/>
      <c r="H653" s="111"/>
    </row>
    <row r="654" spans="1:8" ht="12">
      <c r="A654" s="112" t="s">
        <v>423</v>
      </c>
      <c r="B654" s="110" t="s">
        <v>786</v>
      </c>
      <c r="C654" s="111" t="s">
        <v>787</v>
      </c>
      <c r="D654" s="111"/>
      <c r="E654" s="111"/>
      <c r="F654" s="111"/>
      <c r="G654" s="111"/>
      <c r="H654" s="111"/>
    </row>
    <row r="655" spans="1:8" ht="12">
      <c r="A655" s="112" t="s">
        <v>424</v>
      </c>
      <c r="B655" s="110" t="s">
        <v>1868</v>
      </c>
      <c r="C655" s="111" t="s">
        <v>787</v>
      </c>
      <c r="D655" s="111"/>
      <c r="E655" s="111"/>
      <c r="F655" s="111"/>
      <c r="G655" s="111"/>
      <c r="H655" s="111"/>
    </row>
    <row r="656" spans="1:8" ht="12">
      <c r="A656" s="112" t="s">
        <v>425</v>
      </c>
      <c r="B656" s="110" t="s">
        <v>1000</v>
      </c>
      <c r="C656" s="111" t="s">
        <v>787</v>
      </c>
      <c r="D656" s="111"/>
      <c r="E656" s="111"/>
      <c r="F656" s="111"/>
      <c r="G656" s="111"/>
      <c r="H656" s="111"/>
    </row>
    <row r="657" spans="1:8" ht="12">
      <c r="A657" s="112" t="s">
        <v>426</v>
      </c>
      <c r="B657" s="110" t="s">
        <v>1869</v>
      </c>
      <c r="C657" s="111" t="s">
        <v>787</v>
      </c>
      <c r="D657" s="111"/>
      <c r="E657" s="111"/>
      <c r="F657" s="111"/>
      <c r="G657" s="111"/>
      <c r="H657" s="111"/>
    </row>
    <row r="658" spans="1:8" ht="12">
      <c r="A658" s="112" t="s">
        <v>427</v>
      </c>
      <c r="B658" s="110" t="s">
        <v>1870</v>
      </c>
      <c r="C658" s="111" t="s">
        <v>428</v>
      </c>
      <c r="D658" s="111"/>
      <c r="E658" s="111"/>
      <c r="F658" s="111"/>
      <c r="G658" s="111"/>
      <c r="H658" s="111"/>
    </row>
    <row r="659" spans="1:8" ht="12">
      <c r="A659" s="112" t="s">
        <v>429</v>
      </c>
      <c r="B659" s="110" t="s">
        <v>937</v>
      </c>
      <c r="C659" s="111" t="s">
        <v>428</v>
      </c>
      <c r="D659" s="111"/>
      <c r="E659" s="111"/>
      <c r="F659" s="111"/>
      <c r="G659" s="111"/>
      <c r="H659" s="111"/>
    </row>
    <row r="660" spans="1:8" ht="12">
      <c r="A660" s="112" t="s">
        <v>431</v>
      </c>
      <c r="B660" s="110" t="s">
        <v>1871</v>
      </c>
      <c r="C660" s="111" t="s">
        <v>428</v>
      </c>
      <c r="D660" s="111"/>
      <c r="E660" s="111"/>
      <c r="F660" s="111"/>
      <c r="G660" s="111"/>
      <c r="H660" s="111"/>
    </row>
    <row r="661" spans="1:8" ht="12">
      <c r="A661" s="112" t="s">
        <v>432</v>
      </c>
      <c r="B661" s="110" t="s">
        <v>1502</v>
      </c>
      <c r="C661" s="111" t="s">
        <v>428</v>
      </c>
      <c r="D661" s="111"/>
      <c r="E661" s="111"/>
      <c r="F661" s="111"/>
      <c r="G661" s="111"/>
      <c r="H661" s="111"/>
    </row>
    <row r="662" spans="1:8" ht="12">
      <c r="A662" s="112" t="s">
        <v>433</v>
      </c>
      <c r="B662" s="110" t="s">
        <v>430</v>
      </c>
      <c r="C662" s="111" t="s">
        <v>428</v>
      </c>
      <c r="D662" s="111"/>
      <c r="E662" s="111"/>
      <c r="F662" s="111"/>
      <c r="G662" s="111"/>
      <c r="H662" s="111"/>
    </row>
    <row r="663" spans="1:8" ht="12">
      <c r="A663" s="112" t="s">
        <v>434</v>
      </c>
      <c r="B663" s="110" t="s">
        <v>430</v>
      </c>
      <c r="C663" s="111" t="s">
        <v>428</v>
      </c>
      <c r="D663" s="111"/>
      <c r="E663" s="111"/>
      <c r="F663" s="111"/>
      <c r="G663" s="111"/>
      <c r="H663" s="111"/>
    </row>
    <row r="664" spans="1:8" ht="12">
      <c r="A664" s="112" t="s">
        <v>435</v>
      </c>
      <c r="B664" s="110" t="s">
        <v>430</v>
      </c>
      <c r="C664" s="111" t="s">
        <v>428</v>
      </c>
      <c r="D664" s="111"/>
      <c r="E664" s="111"/>
      <c r="F664" s="111"/>
      <c r="G664" s="111"/>
      <c r="H664" s="111"/>
    </row>
    <row r="665" spans="1:8" ht="12">
      <c r="A665" s="112" t="s">
        <v>436</v>
      </c>
      <c r="B665" s="110" t="s">
        <v>1872</v>
      </c>
      <c r="C665" s="111" t="s">
        <v>428</v>
      </c>
      <c r="D665" s="111"/>
      <c r="E665" s="111"/>
      <c r="F665" s="111"/>
      <c r="G665" s="111"/>
      <c r="H665" s="111"/>
    </row>
    <row r="666" spans="1:8" ht="12">
      <c r="A666" s="112" t="s">
        <v>437</v>
      </c>
      <c r="B666" s="110" t="s">
        <v>1453</v>
      </c>
      <c r="C666" s="111" t="s">
        <v>428</v>
      </c>
      <c r="D666" s="111"/>
      <c r="E666" s="111"/>
      <c r="F666" s="111"/>
      <c r="G666" s="111"/>
      <c r="H666" s="111"/>
    </row>
    <row r="667" spans="1:8" ht="12">
      <c r="A667" s="112" t="s">
        <v>438</v>
      </c>
      <c r="B667" s="110" t="s">
        <v>1454</v>
      </c>
      <c r="C667" s="111" t="s">
        <v>428</v>
      </c>
      <c r="D667" s="111"/>
      <c r="E667" s="111"/>
      <c r="F667" s="111"/>
      <c r="G667" s="111"/>
      <c r="H667" s="111"/>
    </row>
    <row r="668" spans="1:8" ht="12">
      <c r="A668" s="112" t="s">
        <v>439</v>
      </c>
      <c r="B668" s="110" t="s">
        <v>1455</v>
      </c>
      <c r="C668" s="111" t="s">
        <v>428</v>
      </c>
      <c r="D668" s="111"/>
      <c r="E668" s="111"/>
      <c r="F668" s="111"/>
      <c r="G668" s="111"/>
      <c r="H668" s="111"/>
    </row>
    <row r="669" spans="1:8" ht="12">
      <c r="A669" s="112" t="s">
        <v>452</v>
      </c>
      <c r="B669" s="110" t="s">
        <v>1351</v>
      </c>
      <c r="C669" s="111" t="s">
        <v>428</v>
      </c>
      <c r="D669" s="111"/>
      <c r="E669" s="111"/>
      <c r="F669" s="111"/>
      <c r="G669" s="111"/>
      <c r="H669" s="111"/>
    </row>
    <row r="670" spans="1:8" ht="12">
      <c r="A670" s="112" t="s">
        <v>453</v>
      </c>
      <c r="B670" s="110" t="s">
        <v>1436</v>
      </c>
      <c r="C670" s="111" t="s">
        <v>428</v>
      </c>
      <c r="D670" s="111"/>
      <c r="E670" s="111"/>
      <c r="F670" s="111"/>
      <c r="G670" s="111"/>
      <c r="H670" s="111"/>
    </row>
    <row r="671" spans="1:8" ht="12">
      <c r="A671" s="112" t="s">
        <v>454</v>
      </c>
      <c r="B671" s="110" t="s">
        <v>440</v>
      </c>
      <c r="C671" s="111" t="s">
        <v>428</v>
      </c>
      <c r="D671" s="111"/>
      <c r="E671" s="111"/>
      <c r="F671" s="111"/>
      <c r="G671" s="111"/>
      <c r="H671" s="111"/>
    </row>
    <row r="672" spans="1:8" ht="12">
      <c r="A672" s="112" t="s">
        <v>455</v>
      </c>
      <c r="B672" s="110" t="s">
        <v>792</v>
      </c>
      <c r="C672" s="111" t="s">
        <v>793</v>
      </c>
      <c r="D672" s="111"/>
      <c r="E672" s="111"/>
      <c r="F672" s="111"/>
      <c r="G672" s="111"/>
      <c r="H672" s="111"/>
    </row>
    <row r="673" spans="1:8" ht="12">
      <c r="A673" s="112" t="s">
        <v>456</v>
      </c>
      <c r="B673" s="110" t="s">
        <v>792</v>
      </c>
      <c r="C673" s="111" t="s">
        <v>793</v>
      </c>
      <c r="D673" s="111"/>
      <c r="E673" s="111"/>
      <c r="F673" s="111"/>
      <c r="G673" s="111"/>
      <c r="H673" s="111"/>
    </row>
    <row r="674" spans="1:8" ht="12">
      <c r="A674" s="112" t="s">
        <v>457</v>
      </c>
      <c r="B674" s="110" t="s">
        <v>1456</v>
      </c>
      <c r="C674" s="111" t="s">
        <v>793</v>
      </c>
      <c r="D674" s="111"/>
      <c r="E674" s="111"/>
      <c r="F674" s="111"/>
      <c r="G674" s="111"/>
      <c r="H674" s="111"/>
    </row>
    <row r="675" spans="1:8" ht="12">
      <c r="A675" s="112" t="s">
        <v>458</v>
      </c>
      <c r="B675" s="110" t="s">
        <v>1457</v>
      </c>
      <c r="C675" s="111" t="s">
        <v>793</v>
      </c>
      <c r="D675" s="111"/>
      <c r="E675" s="111"/>
      <c r="F675" s="111"/>
      <c r="G675" s="111"/>
      <c r="H675" s="111"/>
    </row>
    <row r="676" spans="1:8" ht="12">
      <c r="A676" s="112" t="s">
        <v>460</v>
      </c>
      <c r="B676" s="110" t="s">
        <v>1458</v>
      </c>
      <c r="C676" s="111" t="s">
        <v>793</v>
      </c>
      <c r="D676" s="111"/>
      <c r="E676" s="111"/>
      <c r="F676" s="111"/>
      <c r="G676" s="111"/>
      <c r="H676" s="111"/>
    </row>
    <row r="677" spans="1:8" ht="12">
      <c r="A677" s="112" t="s">
        <v>461</v>
      </c>
      <c r="B677" s="110" t="s">
        <v>1459</v>
      </c>
      <c r="C677" s="111" t="s">
        <v>793</v>
      </c>
      <c r="D677" s="111"/>
      <c r="E677" s="111"/>
      <c r="F677" s="111"/>
      <c r="G677" s="111"/>
      <c r="H677" s="111"/>
    </row>
    <row r="678" spans="1:8" ht="12">
      <c r="A678" s="112" t="s">
        <v>462</v>
      </c>
      <c r="B678" s="110" t="s">
        <v>1460</v>
      </c>
      <c r="C678" s="111" t="s">
        <v>793</v>
      </c>
      <c r="D678" s="111"/>
      <c r="E678" s="111"/>
      <c r="F678" s="111"/>
      <c r="G678" s="111"/>
      <c r="H678" s="111"/>
    </row>
    <row r="679" spans="1:8" ht="12">
      <c r="A679" s="112" t="s">
        <v>464</v>
      </c>
      <c r="B679" s="110" t="s">
        <v>1461</v>
      </c>
      <c r="C679" s="111" t="s">
        <v>793</v>
      </c>
      <c r="D679" s="111"/>
      <c r="E679" s="111"/>
      <c r="F679" s="111"/>
      <c r="G679" s="111"/>
      <c r="H679" s="111"/>
    </row>
    <row r="680" spans="1:8" ht="12">
      <c r="A680" s="112" t="s">
        <v>465</v>
      </c>
      <c r="B680" s="110" t="s">
        <v>810</v>
      </c>
      <c r="C680" s="111" t="s">
        <v>793</v>
      </c>
      <c r="D680" s="111"/>
      <c r="E680" s="111"/>
      <c r="F680" s="111"/>
      <c r="G680" s="111"/>
      <c r="H680" s="111"/>
    </row>
    <row r="681" spans="1:8" ht="12">
      <c r="A681" s="112" t="s">
        <v>466</v>
      </c>
      <c r="B681" s="110" t="s">
        <v>810</v>
      </c>
      <c r="C681" s="111" t="s">
        <v>793</v>
      </c>
      <c r="D681" s="111"/>
      <c r="E681" s="111"/>
      <c r="F681" s="111"/>
      <c r="G681" s="111"/>
      <c r="H681" s="111"/>
    </row>
    <row r="682" spans="1:8" ht="12">
      <c r="A682" s="112" t="s">
        <v>467</v>
      </c>
      <c r="B682" s="110" t="s">
        <v>1462</v>
      </c>
      <c r="C682" s="111" t="s">
        <v>793</v>
      </c>
      <c r="D682" s="111"/>
      <c r="E682" s="111"/>
      <c r="F682" s="111"/>
      <c r="G682" s="111"/>
      <c r="H682" s="111"/>
    </row>
    <row r="683" spans="1:8" ht="12">
      <c r="A683" s="112" t="s">
        <v>468</v>
      </c>
      <c r="B683" s="110" t="s">
        <v>1463</v>
      </c>
      <c r="C683" s="111" t="s">
        <v>793</v>
      </c>
      <c r="D683" s="111"/>
      <c r="E683" s="111"/>
      <c r="F683" s="111"/>
      <c r="G683" s="111"/>
      <c r="H683" s="111"/>
    </row>
    <row r="684" spans="1:8" ht="12">
      <c r="A684" s="112" t="s">
        <v>469</v>
      </c>
      <c r="B684" s="110" t="s">
        <v>1464</v>
      </c>
      <c r="C684" s="111" t="s">
        <v>793</v>
      </c>
      <c r="D684" s="111"/>
      <c r="E684" s="111"/>
      <c r="F684" s="111"/>
      <c r="G684" s="111"/>
      <c r="H684" s="111"/>
    </row>
    <row r="685" spans="1:8" ht="12">
      <c r="A685" s="112" t="s">
        <v>470</v>
      </c>
      <c r="B685" s="110" t="s">
        <v>1465</v>
      </c>
      <c r="C685" s="111" t="s">
        <v>793</v>
      </c>
      <c r="D685" s="111"/>
      <c r="E685" s="111"/>
      <c r="F685" s="111"/>
      <c r="G685" s="111"/>
      <c r="H685" s="111"/>
    </row>
    <row r="686" spans="1:8" ht="12">
      <c r="A686" s="112" t="s">
        <v>471</v>
      </c>
      <c r="B686" s="110" t="s">
        <v>1466</v>
      </c>
      <c r="C686" s="111" t="s">
        <v>793</v>
      </c>
      <c r="D686" s="111"/>
      <c r="E686" s="111"/>
      <c r="F686" s="111"/>
      <c r="G686" s="111"/>
      <c r="H686" s="111"/>
    </row>
    <row r="687" spans="1:8" ht="12">
      <c r="A687" s="112" t="s">
        <v>472</v>
      </c>
      <c r="B687" s="110" t="s">
        <v>1467</v>
      </c>
      <c r="C687" s="111" t="s">
        <v>793</v>
      </c>
      <c r="D687" s="111"/>
      <c r="E687" s="111"/>
      <c r="F687" s="111"/>
      <c r="G687" s="111"/>
      <c r="H687" s="111"/>
    </row>
    <row r="688" spans="1:8" ht="12">
      <c r="A688" s="112" t="s">
        <v>473</v>
      </c>
      <c r="B688" s="110" t="s">
        <v>1468</v>
      </c>
      <c r="C688" s="111" t="s">
        <v>793</v>
      </c>
      <c r="D688" s="111"/>
      <c r="E688" s="111"/>
      <c r="F688" s="111"/>
      <c r="G688" s="111"/>
      <c r="H688" s="111"/>
    </row>
    <row r="689" spans="1:8" ht="12">
      <c r="A689" s="112" t="s">
        <v>474</v>
      </c>
      <c r="B689" s="110" t="s">
        <v>1469</v>
      </c>
      <c r="C689" s="111" t="s">
        <v>795</v>
      </c>
      <c r="D689" s="111"/>
      <c r="E689" s="111"/>
      <c r="F689" s="111"/>
      <c r="G689" s="111"/>
      <c r="H689" s="111"/>
    </row>
    <row r="690" spans="1:8" ht="12">
      <c r="A690" s="112" t="s">
        <v>475</v>
      </c>
      <c r="B690" s="110" t="s">
        <v>1469</v>
      </c>
      <c r="C690" s="111" t="s">
        <v>795</v>
      </c>
      <c r="D690" s="111"/>
      <c r="E690" s="111"/>
      <c r="F690" s="111"/>
      <c r="G690" s="111"/>
      <c r="H690" s="111"/>
    </row>
    <row r="691" spans="1:8" ht="12">
      <c r="A691" s="112" t="s">
        <v>476</v>
      </c>
      <c r="B691" s="110" t="s">
        <v>1469</v>
      </c>
      <c r="C691" s="111" t="s">
        <v>795</v>
      </c>
      <c r="D691" s="111"/>
      <c r="E691" s="111"/>
      <c r="F691" s="111"/>
      <c r="G691" s="111"/>
      <c r="H691" s="111"/>
    </row>
    <row r="692" spans="1:8" ht="12">
      <c r="A692" s="112" t="s">
        <v>477</v>
      </c>
      <c r="B692" s="110" t="s">
        <v>1469</v>
      </c>
      <c r="C692" s="111" t="s">
        <v>795</v>
      </c>
      <c r="D692" s="111"/>
      <c r="E692" s="111"/>
      <c r="F692" s="111"/>
      <c r="G692" s="111"/>
      <c r="H692" s="111"/>
    </row>
    <row r="693" spans="1:8" ht="12">
      <c r="A693" s="112" t="s">
        <v>478</v>
      </c>
      <c r="B693" s="110" t="s">
        <v>1357</v>
      </c>
      <c r="C693" s="111" t="s">
        <v>795</v>
      </c>
      <c r="D693" s="111"/>
      <c r="E693" s="111"/>
      <c r="F693" s="111"/>
      <c r="G693" s="111"/>
      <c r="H693" s="111"/>
    </row>
    <row r="694" spans="1:8" ht="12">
      <c r="A694" s="112" t="s">
        <v>479</v>
      </c>
      <c r="B694" s="110" t="s">
        <v>1470</v>
      </c>
      <c r="C694" s="111" t="s">
        <v>795</v>
      </c>
      <c r="D694" s="111"/>
      <c r="E694" s="111"/>
      <c r="F694" s="111"/>
      <c r="G694" s="111"/>
      <c r="H694" s="111"/>
    </row>
    <row r="695" spans="1:8" ht="12">
      <c r="A695" s="112" t="s">
        <v>480</v>
      </c>
      <c r="B695" s="110" t="s">
        <v>1471</v>
      </c>
      <c r="C695" s="111" t="s">
        <v>795</v>
      </c>
      <c r="D695" s="111"/>
      <c r="E695" s="111"/>
      <c r="F695" s="111"/>
      <c r="G695" s="111"/>
      <c r="H695" s="111"/>
    </row>
    <row r="696" spans="1:8" ht="12">
      <c r="A696" s="112" t="s">
        <v>481</v>
      </c>
      <c r="B696" s="110" t="s">
        <v>1472</v>
      </c>
      <c r="C696" s="111" t="s">
        <v>795</v>
      </c>
      <c r="D696" s="111"/>
      <c r="E696" s="111"/>
      <c r="F696" s="111"/>
      <c r="G696" s="111"/>
      <c r="H696" s="111"/>
    </row>
    <row r="697" spans="1:8" ht="12">
      <c r="A697" s="112" t="s">
        <v>482</v>
      </c>
      <c r="B697" s="110" t="s">
        <v>1473</v>
      </c>
      <c r="C697" s="111" t="s">
        <v>795</v>
      </c>
      <c r="D697" s="111"/>
      <c r="E697" s="111"/>
      <c r="F697" s="111"/>
      <c r="G697" s="111"/>
      <c r="H697" s="111"/>
    </row>
    <row r="698" spans="1:8" ht="12">
      <c r="A698" s="112" t="s">
        <v>484</v>
      </c>
      <c r="B698" s="110" t="s">
        <v>1474</v>
      </c>
      <c r="C698" s="111" t="s">
        <v>795</v>
      </c>
      <c r="D698" s="111"/>
      <c r="E698" s="111"/>
      <c r="F698" s="111"/>
      <c r="G698" s="111"/>
      <c r="H698" s="111"/>
    </row>
    <row r="699" spans="1:8" ht="12">
      <c r="A699" s="112" t="s">
        <v>485</v>
      </c>
      <c r="B699" s="110" t="s">
        <v>1475</v>
      </c>
      <c r="C699" s="111" t="s">
        <v>795</v>
      </c>
      <c r="D699" s="111"/>
      <c r="E699" s="111"/>
      <c r="F699" s="111"/>
      <c r="G699" s="111"/>
      <c r="H699" s="111"/>
    </row>
    <row r="700" spans="1:8" ht="12">
      <c r="A700" s="112" t="s">
        <v>486</v>
      </c>
      <c r="B700" s="110" t="s">
        <v>1475</v>
      </c>
      <c r="C700" s="111" t="s">
        <v>795</v>
      </c>
      <c r="D700" s="111"/>
      <c r="E700" s="111"/>
      <c r="F700" s="111"/>
      <c r="G700" s="111"/>
      <c r="H700" s="111"/>
    </row>
    <row r="701" spans="1:8" ht="12">
      <c r="A701" s="112" t="s">
        <v>487</v>
      </c>
      <c r="B701" s="110" t="s">
        <v>1476</v>
      </c>
      <c r="C701" s="111" t="s">
        <v>795</v>
      </c>
      <c r="D701" s="111"/>
      <c r="E701" s="111"/>
      <c r="F701" s="111"/>
      <c r="G701" s="111"/>
      <c r="H701" s="111"/>
    </row>
    <row r="702" spans="1:8" ht="12">
      <c r="A702" s="112" t="s">
        <v>488</v>
      </c>
      <c r="B702" s="110" t="s">
        <v>459</v>
      </c>
      <c r="C702" s="111" t="s">
        <v>795</v>
      </c>
      <c r="D702" s="111"/>
      <c r="E702" s="111"/>
      <c r="F702" s="111"/>
      <c r="G702" s="111"/>
      <c r="H702" s="111"/>
    </row>
    <row r="703" spans="1:8" ht="12">
      <c r="A703" s="112" t="s">
        <v>489</v>
      </c>
      <c r="B703" s="110" t="s">
        <v>1477</v>
      </c>
      <c r="C703" s="111" t="s">
        <v>795</v>
      </c>
      <c r="D703" s="111"/>
      <c r="E703" s="111"/>
      <c r="F703" s="111"/>
      <c r="G703" s="111"/>
      <c r="H703" s="111"/>
    </row>
    <row r="704" spans="1:8" ht="12">
      <c r="A704" s="112" t="s">
        <v>491</v>
      </c>
      <c r="B704" s="110" t="s">
        <v>1478</v>
      </c>
      <c r="C704" s="111" t="s">
        <v>795</v>
      </c>
      <c r="D704" s="111"/>
      <c r="E704" s="111"/>
      <c r="F704" s="111"/>
      <c r="G704" s="111"/>
      <c r="H704" s="111"/>
    </row>
    <row r="705" spans="1:8" ht="12">
      <c r="A705" s="112" t="s">
        <v>492</v>
      </c>
      <c r="B705" s="110" t="s">
        <v>483</v>
      </c>
      <c r="C705" s="111" t="s">
        <v>795</v>
      </c>
      <c r="D705" s="111"/>
      <c r="E705" s="111"/>
      <c r="F705" s="111"/>
      <c r="G705" s="111"/>
      <c r="H705" s="111"/>
    </row>
    <row r="706" spans="1:8" ht="12">
      <c r="A706" s="112" t="s">
        <v>493</v>
      </c>
      <c r="B706" s="110" t="s">
        <v>483</v>
      </c>
      <c r="C706" s="111" t="s">
        <v>795</v>
      </c>
      <c r="D706" s="111"/>
      <c r="E706" s="111"/>
      <c r="F706" s="111"/>
      <c r="G706" s="111"/>
      <c r="H706" s="111"/>
    </row>
    <row r="707" spans="1:8" ht="12">
      <c r="A707" s="112" t="s">
        <v>494</v>
      </c>
      <c r="B707" s="110" t="s">
        <v>1479</v>
      </c>
      <c r="C707" s="111" t="s">
        <v>795</v>
      </c>
      <c r="D707" s="111"/>
      <c r="E707" s="111"/>
      <c r="F707" s="111"/>
      <c r="G707" s="111"/>
      <c r="H707" s="111"/>
    </row>
    <row r="708" spans="1:8" ht="12">
      <c r="A708" s="112" t="s">
        <v>495</v>
      </c>
      <c r="B708" s="110" t="s">
        <v>496</v>
      </c>
      <c r="C708" s="111" t="s">
        <v>795</v>
      </c>
      <c r="D708" s="111"/>
      <c r="E708" s="111"/>
      <c r="F708" s="111"/>
      <c r="G708" s="111"/>
      <c r="H708" s="111"/>
    </row>
    <row r="709" spans="1:8" ht="12">
      <c r="A709" s="112" t="s">
        <v>497</v>
      </c>
      <c r="B709" s="110" t="s">
        <v>498</v>
      </c>
      <c r="C709" s="111" t="s">
        <v>795</v>
      </c>
      <c r="D709" s="111"/>
      <c r="E709" s="111"/>
      <c r="F709" s="111"/>
      <c r="G709" s="111"/>
      <c r="H709" s="111"/>
    </row>
    <row r="710" spans="1:8" ht="12">
      <c r="A710" s="112" t="s">
        <v>499</v>
      </c>
      <c r="B710" s="110" t="s">
        <v>498</v>
      </c>
      <c r="C710" s="111" t="s">
        <v>795</v>
      </c>
      <c r="D710" s="111"/>
      <c r="E710" s="111"/>
      <c r="F710" s="111"/>
      <c r="G710" s="111"/>
      <c r="H710" s="111"/>
    </row>
    <row r="711" spans="1:8" ht="12">
      <c r="A711" s="112" t="s">
        <v>500</v>
      </c>
      <c r="B711" s="110" t="s">
        <v>498</v>
      </c>
      <c r="C711" s="111" t="s">
        <v>795</v>
      </c>
      <c r="D711" s="111"/>
      <c r="E711" s="111"/>
      <c r="F711" s="111"/>
      <c r="G711" s="111"/>
      <c r="H711" s="111"/>
    </row>
    <row r="712" spans="1:8" ht="12">
      <c r="A712" s="112" t="s">
        <v>501</v>
      </c>
      <c r="B712" s="110" t="s">
        <v>1480</v>
      </c>
      <c r="C712" s="111" t="s">
        <v>795</v>
      </c>
      <c r="D712" s="111"/>
      <c r="E712" s="111"/>
      <c r="F712" s="111"/>
      <c r="G712" s="111"/>
      <c r="H712" s="111"/>
    </row>
    <row r="713" spans="1:8" ht="12">
      <c r="A713" s="112" t="s">
        <v>502</v>
      </c>
      <c r="B713" s="110" t="s">
        <v>498</v>
      </c>
      <c r="C713" s="111" t="s">
        <v>795</v>
      </c>
      <c r="D713" s="111"/>
      <c r="E713" s="111"/>
      <c r="F713" s="111"/>
      <c r="G713" s="111"/>
      <c r="H713" s="111"/>
    </row>
    <row r="714" spans="1:8" ht="12">
      <c r="A714" s="112" t="s">
        <v>503</v>
      </c>
      <c r="B714" s="110" t="s">
        <v>1481</v>
      </c>
      <c r="C714" s="111" t="s">
        <v>795</v>
      </c>
      <c r="D714" s="111"/>
      <c r="E714" s="111"/>
      <c r="F714" s="111"/>
      <c r="G714" s="111"/>
      <c r="H714" s="111"/>
    </row>
    <row r="715" spans="1:8" ht="12">
      <c r="A715" s="112" t="s">
        <v>504</v>
      </c>
      <c r="B715" s="110" t="s">
        <v>1482</v>
      </c>
      <c r="C715" s="111" t="s">
        <v>795</v>
      </c>
      <c r="D715" s="111"/>
      <c r="E715" s="111"/>
      <c r="F715" s="111"/>
      <c r="G715" s="111"/>
      <c r="H715" s="111"/>
    </row>
    <row r="716" spans="1:8" ht="12">
      <c r="A716" s="112" t="s">
        <v>593</v>
      </c>
      <c r="B716" s="110" t="s">
        <v>1482</v>
      </c>
      <c r="C716" s="111" t="s">
        <v>795</v>
      </c>
      <c r="D716" s="111"/>
      <c r="E716" s="111"/>
      <c r="F716" s="111"/>
      <c r="G716" s="111"/>
      <c r="H716" s="111"/>
    </row>
    <row r="717" spans="1:8" ht="12">
      <c r="A717" s="112" t="s">
        <v>594</v>
      </c>
      <c r="B717" s="110" t="s">
        <v>1483</v>
      </c>
      <c r="C717" s="111" t="s">
        <v>795</v>
      </c>
      <c r="D717" s="111"/>
      <c r="E717" s="111"/>
      <c r="F717" s="111"/>
      <c r="G717" s="111"/>
      <c r="H717" s="111"/>
    </row>
    <row r="718" spans="1:8" ht="12">
      <c r="A718" s="112" t="s">
        <v>596</v>
      </c>
      <c r="B718" s="110" t="s">
        <v>1484</v>
      </c>
      <c r="C718" s="111" t="s">
        <v>795</v>
      </c>
      <c r="D718" s="111"/>
      <c r="E718" s="111"/>
      <c r="F718" s="111"/>
      <c r="G718" s="111"/>
      <c r="H718" s="111"/>
    </row>
    <row r="719" spans="1:8" ht="12">
      <c r="A719" s="112" t="s">
        <v>598</v>
      </c>
      <c r="B719" s="110" t="s">
        <v>1485</v>
      </c>
      <c r="C719" s="111" t="s">
        <v>795</v>
      </c>
      <c r="D719" s="111"/>
      <c r="E719" s="111"/>
      <c r="F719" s="111"/>
      <c r="G719" s="111"/>
      <c r="H719" s="111"/>
    </row>
    <row r="720" spans="1:8" ht="12">
      <c r="A720" s="112" t="s">
        <v>600</v>
      </c>
      <c r="B720" s="110" t="s">
        <v>599</v>
      </c>
      <c r="C720" s="111" t="s">
        <v>795</v>
      </c>
      <c r="D720" s="111"/>
      <c r="E720" s="111"/>
      <c r="F720" s="111"/>
      <c r="G720" s="111"/>
      <c r="H720" s="111"/>
    </row>
    <row r="721" spans="1:8" ht="12">
      <c r="A721" s="112" t="s">
        <v>601</v>
      </c>
      <c r="B721" s="110" t="s">
        <v>599</v>
      </c>
      <c r="C721" s="111" t="s">
        <v>795</v>
      </c>
      <c r="D721" s="111"/>
      <c r="E721" s="111"/>
      <c r="F721" s="111"/>
      <c r="G721" s="111"/>
      <c r="H721" s="111"/>
    </row>
    <row r="722" spans="1:8" ht="12">
      <c r="A722" s="112" t="s">
        <v>602</v>
      </c>
      <c r="B722" s="110" t="s">
        <v>597</v>
      </c>
      <c r="C722" s="111" t="s">
        <v>795</v>
      </c>
      <c r="D722" s="111"/>
      <c r="E722" s="111"/>
      <c r="F722" s="111"/>
      <c r="G722" s="111"/>
      <c r="H722" s="111"/>
    </row>
    <row r="723" spans="1:8" ht="12">
      <c r="A723" s="112" t="s">
        <v>603</v>
      </c>
      <c r="B723" s="110" t="s">
        <v>597</v>
      </c>
      <c r="C723" s="111" t="s">
        <v>795</v>
      </c>
      <c r="D723" s="111"/>
      <c r="E723" s="111"/>
      <c r="F723" s="111"/>
      <c r="G723" s="111"/>
      <c r="H723" s="111"/>
    </row>
    <row r="724" spans="1:8" ht="12">
      <c r="A724" s="112" t="s">
        <v>604</v>
      </c>
      <c r="B724" s="110" t="s">
        <v>605</v>
      </c>
      <c r="C724" s="111" t="s">
        <v>795</v>
      </c>
      <c r="D724" s="111"/>
      <c r="E724" s="111"/>
      <c r="F724" s="111"/>
      <c r="G724" s="111"/>
      <c r="H724" s="111"/>
    </row>
    <row r="725" spans="1:8" ht="12">
      <c r="A725" s="112" t="s">
        <v>606</v>
      </c>
      <c r="B725" s="110" t="s">
        <v>595</v>
      </c>
      <c r="C725" s="111" t="s">
        <v>795</v>
      </c>
      <c r="D725" s="111"/>
      <c r="E725" s="111"/>
      <c r="F725" s="111"/>
      <c r="G725" s="111"/>
      <c r="H725" s="111"/>
    </row>
    <row r="726" spans="1:8" ht="12">
      <c r="A726" s="112" t="s">
        <v>607</v>
      </c>
      <c r="B726" s="110" t="s">
        <v>595</v>
      </c>
      <c r="C726" s="111" t="s">
        <v>795</v>
      </c>
      <c r="D726" s="111"/>
      <c r="E726" s="111"/>
      <c r="F726" s="111"/>
      <c r="G726" s="111"/>
      <c r="H726" s="111"/>
    </row>
    <row r="727" spans="1:8" ht="12">
      <c r="A727" s="112" t="s">
        <v>608</v>
      </c>
      <c r="B727" s="110" t="s">
        <v>1486</v>
      </c>
      <c r="C727" s="111" t="s">
        <v>795</v>
      </c>
      <c r="D727" s="111"/>
      <c r="E727" s="111"/>
      <c r="F727" s="111"/>
      <c r="G727" s="111"/>
      <c r="H727" s="111"/>
    </row>
    <row r="728" spans="1:8" ht="12">
      <c r="A728" s="112" t="s">
        <v>609</v>
      </c>
      <c r="B728" s="110" t="s">
        <v>1487</v>
      </c>
      <c r="C728" s="111" t="s">
        <v>795</v>
      </c>
      <c r="D728" s="111"/>
      <c r="E728" s="111"/>
      <c r="F728" s="111"/>
      <c r="G728" s="111"/>
      <c r="H728" s="111"/>
    </row>
    <row r="729" spans="1:8" ht="12">
      <c r="A729" s="112" t="s">
        <v>610</v>
      </c>
      <c r="B729" s="110" t="s">
        <v>1488</v>
      </c>
      <c r="C729" s="111" t="s">
        <v>795</v>
      </c>
      <c r="D729" s="111"/>
      <c r="E729" s="111"/>
      <c r="F729" s="111"/>
      <c r="G729" s="111"/>
      <c r="H729" s="111"/>
    </row>
    <row r="730" spans="1:8" ht="12">
      <c r="A730" s="112" t="s">
        <v>611</v>
      </c>
      <c r="B730" s="110" t="s">
        <v>463</v>
      </c>
      <c r="C730" s="111" t="s">
        <v>795</v>
      </c>
      <c r="D730" s="111"/>
      <c r="E730" s="111"/>
      <c r="F730" s="111"/>
      <c r="G730" s="111"/>
      <c r="H730" s="111"/>
    </row>
    <row r="731" spans="1:8" ht="12">
      <c r="A731" s="112" t="s">
        <v>612</v>
      </c>
      <c r="B731" s="110" t="s">
        <v>1489</v>
      </c>
      <c r="C731" s="111" t="s">
        <v>795</v>
      </c>
      <c r="D731" s="111"/>
      <c r="E731" s="111"/>
      <c r="F731" s="111"/>
      <c r="G731" s="111"/>
      <c r="H731" s="111"/>
    </row>
    <row r="732" spans="1:8" ht="12">
      <c r="A732" s="112" t="s">
        <v>614</v>
      </c>
      <c r="B732" s="110" t="s">
        <v>613</v>
      </c>
      <c r="C732" s="111" t="s">
        <v>795</v>
      </c>
      <c r="D732" s="111"/>
      <c r="E732" s="111"/>
      <c r="F732" s="111"/>
      <c r="G732" s="111"/>
      <c r="H732" s="111"/>
    </row>
    <row r="733" spans="1:8" ht="12">
      <c r="A733" s="112" t="s">
        <v>615</v>
      </c>
      <c r="B733" s="110" t="s">
        <v>613</v>
      </c>
      <c r="C733" s="111" t="s">
        <v>795</v>
      </c>
      <c r="D733" s="111"/>
      <c r="E733" s="111"/>
      <c r="F733" s="111"/>
      <c r="G733" s="111"/>
      <c r="H733" s="111"/>
    </row>
    <row r="734" spans="1:8" ht="12">
      <c r="A734" s="112" t="s">
        <v>616</v>
      </c>
      <c r="B734" s="110" t="s">
        <v>490</v>
      </c>
      <c r="C734" s="111" t="s">
        <v>795</v>
      </c>
      <c r="D734" s="111"/>
      <c r="E734" s="111"/>
      <c r="F734" s="111"/>
      <c r="G734" s="111"/>
      <c r="H734" s="111"/>
    </row>
    <row r="735" spans="1:8" ht="12">
      <c r="A735" s="112" t="s">
        <v>617</v>
      </c>
      <c r="B735" s="110" t="s">
        <v>490</v>
      </c>
      <c r="C735" s="111" t="s">
        <v>795</v>
      </c>
      <c r="D735" s="111"/>
      <c r="E735" s="111"/>
      <c r="F735" s="111"/>
      <c r="G735" s="111"/>
      <c r="H735" s="111"/>
    </row>
    <row r="736" spans="1:8" ht="12">
      <c r="A736" s="112" t="s">
        <v>618</v>
      </c>
      <c r="B736" s="110" t="s">
        <v>1490</v>
      </c>
      <c r="C736" s="111" t="s">
        <v>795</v>
      </c>
      <c r="D736" s="111"/>
      <c r="E736" s="111"/>
      <c r="F736" s="111"/>
      <c r="G736" s="111"/>
      <c r="H736" s="111"/>
    </row>
    <row r="737" spans="1:8" ht="12">
      <c r="A737" s="112" t="s">
        <v>619</v>
      </c>
      <c r="B737" s="110" t="s">
        <v>620</v>
      </c>
      <c r="C737" s="111" t="s">
        <v>795</v>
      </c>
      <c r="D737" s="111"/>
      <c r="E737" s="111"/>
      <c r="F737" s="111"/>
      <c r="G737" s="111"/>
      <c r="H737" s="111"/>
    </row>
    <row r="738" spans="1:8" ht="12">
      <c r="A738" s="112" t="s">
        <v>621</v>
      </c>
      <c r="B738" s="110" t="s">
        <v>620</v>
      </c>
      <c r="C738" s="111" t="s">
        <v>795</v>
      </c>
      <c r="D738" s="111"/>
      <c r="E738" s="111"/>
      <c r="F738" s="111"/>
      <c r="G738" s="111"/>
      <c r="H738" s="111"/>
    </row>
    <row r="739" spans="1:8" ht="12">
      <c r="A739" s="112" t="s">
        <v>622</v>
      </c>
      <c r="B739" s="110" t="s">
        <v>624</v>
      </c>
      <c r="C739" s="111" t="s">
        <v>623</v>
      </c>
      <c r="D739" s="111"/>
      <c r="E739" s="111"/>
      <c r="F739" s="111"/>
      <c r="G739" s="111"/>
      <c r="H739" s="111"/>
    </row>
    <row r="740" spans="1:8" ht="12">
      <c r="A740" s="112" t="s">
        <v>625</v>
      </c>
      <c r="B740" s="110" t="s">
        <v>624</v>
      </c>
      <c r="C740" s="111" t="s">
        <v>623</v>
      </c>
      <c r="D740" s="111"/>
      <c r="E740" s="111"/>
      <c r="F740" s="111"/>
      <c r="G740" s="111"/>
      <c r="H740" s="111"/>
    </row>
    <row r="741" spans="1:8" ht="12">
      <c r="A741" s="112" t="s">
        <v>626</v>
      </c>
      <c r="B741" s="110" t="s">
        <v>624</v>
      </c>
      <c r="C741" s="111" t="s">
        <v>623</v>
      </c>
      <c r="D741" s="111"/>
      <c r="E741" s="111"/>
      <c r="F741" s="111"/>
      <c r="G741" s="111"/>
      <c r="H741" s="111"/>
    </row>
    <row r="742" spans="1:8" ht="12">
      <c r="A742" s="112" t="s">
        <v>627</v>
      </c>
      <c r="B742" s="110" t="s">
        <v>1491</v>
      </c>
      <c r="C742" s="111" t="s">
        <v>623</v>
      </c>
      <c r="D742" s="111"/>
      <c r="E742" s="111"/>
      <c r="F742" s="111"/>
      <c r="G742" s="111"/>
      <c r="H742" s="111"/>
    </row>
    <row r="743" spans="1:8" ht="12">
      <c r="A743" s="112" t="s">
        <v>628</v>
      </c>
      <c r="B743" s="110" t="s">
        <v>1929</v>
      </c>
      <c r="C743" s="111" t="s">
        <v>623</v>
      </c>
      <c r="D743" s="111"/>
      <c r="E743" s="111"/>
      <c r="F743" s="111"/>
      <c r="G743" s="111"/>
      <c r="H743" s="111"/>
    </row>
    <row r="744" spans="1:8" ht="12">
      <c r="A744" s="112" t="s">
        <v>629</v>
      </c>
      <c r="B744" s="110" t="s">
        <v>1930</v>
      </c>
      <c r="C744" s="111" t="s">
        <v>623</v>
      </c>
      <c r="D744" s="111"/>
      <c r="E744" s="111"/>
      <c r="F744" s="111"/>
      <c r="G744" s="111"/>
      <c r="H744" s="111"/>
    </row>
    <row r="745" spans="1:8" ht="12">
      <c r="A745" s="112" t="s">
        <v>630</v>
      </c>
      <c r="B745" s="110" t="s">
        <v>1931</v>
      </c>
      <c r="C745" s="111" t="s">
        <v>623</v>
      </c>
      <c r="D745" s="111"/>
      <c r="E745" s="111"/>
      <c r="F745" s="111"/>
      <c r="G745" s="111"/>
      <c r="H745" s="111"/>
    </row>
    <row r="746" spans="1:8" ht="12">
      <c r="A746" s="112" t="s">
        <v>631</v>
      </c>
      <c r="B746" s="110" t="s">
        <v>1932</v>
      </c>
      <c r="C746" s="111" t="s">
        <v>623</v>
      </c>
      <c r="D746" s="111"/>
      <c r="E746" s="111"/>
      <c r="F746" s="111"/>
      <c r="G746" s="111"/>
      <c r="H746" s="111"/>
    </row>
    <row r="747" spans="1:8" ht="12">
      <c r="A747" s="112" t="s">
        <v>633</v>
      </c>
      <c r="B747" s="110" t="s">
        <v>632</v>
      </c>
      <c r="C747" s="111" t="s">
        <v>623</v>
      </c>
      <c r="D747" s="111"/>
      <c r="E747" s="111"/>
      <c r="F747" s="111"/>
      <c r="G747" s="111"/>
      <c r="H747" s="111"/>
    </row>
    <row r="748" spans="1:8" ht="12">
      <c r="A748" s="112" t="s">
        <v>634</v>
      </c>
      <c r="B748" s="110" t="s">
        <v>632</v>
      </c>
      <c r="C748" s="111" t="s">
        <v>623</v>
      </c>
      <c r="D748" s="111"/>
      <c r="E748" s="111"/>
      <c r="F748" s="111"/>
      <c r="G748" s="111"/>
      <c r="H748" s="111"/>
    </row>
    <row r="749" spans="1:8" ht="12">
      <c r="A749" s="112" t="s">
        <v>635</v>
      </c>
      <c r="B749" s="110" t="s">
        <v>636</v>
      </c>
      <c r="C749" s="111" t="s">
        <v>623</v>
      </c>
      <c r="D749" s="111"/>
      <c r="E749" s="111"/>
      <c r="F749" s="111"/>
      <c r="G749" s="111"/>
      <c r="H749" s="111"/>
    </row>
    <row r="750" spans="1:8" ht="12">
      <c r="A750" s="112" t="s">
        <v>637</v>
      </c>
      <c r="B750" s="110" t="s">
        <v>1933</v>
      </c>
      <c r="C750" s="111" t="s">
        <v>623</v>
      </c>
      <c r="D750" s="111"/>
      <c r="E750" s="111"/>
      <c r="F750" s="111"/>
      <c r="G750" s="111"/>
      <c r="H750" s="111"/>
    </row>
    <row r="751" spans="1:8" ht="12">
      <c r="A751" s="112" t="s">
        <v>638</v>
      </c>
      <c r="B751" s="110" t="s">
        <v>1934</v>
      </c>
      <c r="C751" s="111" t="s">
        <v>623</v>
      </c>
      <c r="D751" s="111"/>
      <c r="E751" s="111"/>
      <c r="F751" s="111"/>
      <c r="G751" s="111"/>
      <c r="H751" s="111"/>
    </row>
    <row r="752" spans="1:8" ht="12">
      <c r="A752" s="112" t="s">
        <v>639</v>
      </c>
      <c r="B752" s="110" t="s">
        <v>1935</v>
      </c>
      <c r="C752" s="111" t="s">
        <v>623</v>
      </c>
      <c r="D752" s="111"/>
      <c r="E752" s="111"/>
      <c r="F752" s="111"/>
      <c r="G752" s="111"/>
      <c r="H752" s="111"/>
    </row>
    <row r="753" spans="1:8" ht="12">
      <c r="A753" s="112" t="s">
        <v>646</v>
      </c>
      <c r="B753" s="110" t="s">
        <v>985</v>
      </c>
      <c r="C753" s="111" t="s">
        <v>623</v>
      </c>
      <c r="D753" s="111"/>
      <c r="E753" s="111"/>
      <c r="F753" s="111"/>
      <c r="G753" s="111"/>
      <c r="H753" s="111"/>
    </row>
    <row r="754" spans="1:8" ht="12">
      <c r="A754" s="112" t="s">
        <v>647</v>
      </c>
      <c r="B754" s="110" t="s">
        <v>640</v>
      </c>
      <c r="C754" s="111" t="s">
        <v>623</v>
      </c>
      <c r="D754" s="111"/>
      <c r="E754" s="111"/>
      <c r="F754" s="111"/>
      <c r="G754" s="111"/>
      <c r="H754" s="111"/>
    </row>
    <row r="755" spans="1:8" ht="12">
      <c r="A755" s="112" t="s">
        <v>648</v>
      </c>
      <c r="B755" s="110" t="s">
        <v>1936</v>
      </c>
      <c r="C755" s="111" t="s">
        <v>623</v>
      </c>
      <c r="D755" s="111"/>
      <c r="E755" s="111"/>
      <c r="F755" s="111"/>
      <c r="G755" s="111"/>
      <c r="H755" s="111"/>
    </row>
    <row r="756" spans="1:8" ht="12">
      <c r="A756" s="112" t="s">
        <v>649</v>
      </c>
      <c r="B756" s="110" t="s">
        <v>651</v>
      </c>
      <c r="C756" s="111" t="s">
        <v>650</v>
      </c>
      <c r="D756" s="111"/>
      <c r="E756" s="111"/>
      <c r="F756" s="111"/>
      <c r="G756" s="111"/>
      <c r="H756" s="111"/>
    </row>
    <row r="757" spans="1:8" ht="12">
      <c r="A757" s="112" t="s">
        <v>652</v>
      </c>
      <c r="B757" s="110" t="s">
        <v>1937</v>
      </c>
      <c r="C757" s="111" t="s">
        <v>650</v>
      </c>
      <c r="D757" s="111"/>
      <c r="E757" s="111"/>
      <c r="F757" s="111"/>
      <c r="G757" s="111"/>
      <c r="H757" s="111"/>
    </row>
    <row r="758" spans="1:8" ht="12">
      <c r="A758" s="112" t="s">
        <v>653</v>
      </c>
      <c r="B758" s="110" t="s">
        <v>1938</v>
      </c>
      <c r="C758" s="111" t="s">
        <v>650</v>
      </c>
      <c r="D758" s="111"/>
      <c r="E758" s="111"/>
      <c r="F758" s="111"/>
      <c r="G758" s="111"/>
      <c r="H758" s="111"/>
    </row>
    <row r="759" spans="1:8" ht="12">
      <c r="A759" s="112" t="s">
        <v>654</v>
      </c>
      <c r="B759" s="110" t="s">
        <v>1939</v>
      </c>
      <c r="C759" s="111" t="s">
        <v>650</v>
      </c>
      <c r="D759" s="111"/>
      <c r="E759" s="111"/>
      <c r="F759" s="111"/>
      <c r="G759" s="111"/>
      <c r="H759" s="111"/>
    </row>
    <row r="760" spans="1:8" ht="12">
      <c r="A760" s="112" t="s">
        <v>655</v>
      </c>
      <c r="B760" s="110" t="s">
        <v>1940</v>
      </c>
      <c r="C760" s="111" t="s">
        <v>650</v>
      </c>
      <c r="D760" s="111"/>
      <c r="E760" s="111"/>
      <c r="F760" s="111"/>
      <c r="G760" s="111"/>
      <c r="H760" s="111"/>
    </row>
    <row r="761" spans="1:8" ht="12">
      <c r="A761" s="112" t="s">
        <v>657</v>
      </c>
      <c r="B761" s="110" t="s">
        <v>1941</v>
      </c>
      <c r="C761" s="111" t="s">
        <v>650</v>
      </c>
      <c r="D761" s="111"/>
      <c r="E761" s="111"/>
      <c r="F761" s="111"/>
      <c r="G761" s="111"/>
      <c r="H761" s="111"/>
    </row>
    <row r="762" spans="1:8" ht="12">
      <c r="A762" s="112" t="s">
        <v>658</v>
      </c>
      <c r="B762" s="110" t="s">
        <v>656</v>
      </c>
      <c r="C762" s="111" t="s">
        <v>650</v>
      </c>
      <c r="D762" s="111"/>
      <c r="E762" s="111"/>
      <c r="F762" s="111"/>
      <c r="G762" s="111"/>
      <c r="H762" s="111"/>
    </row>
    <row r="763" spans="1:8" ht="12">
      <c r="A763" s="112" t="s">
        <v>659</v>
      </c>
      <c r="B763" s="110" t="s">
        <v>1942</v>
      </c>
      <c r="C763" s="111" t="s">
        <v>650</v>
      </c>
      <c r="D763" s="111"/>
      <c r="E763" s="111"/>
      <c r="F763" s="111"/>
      <c r="G763" s="111"/>
      <c r="H763" s="111"/>
    </row>
    <row r="764" spans="1:8" ht="12">
      <c r="A764" s="112" t="s">
        <v>660</v>
      </c>
      <c r="B764" s="110" t="s">
        <v>1943</v>
      </c>
      <c r="C764" s="111" t="s">
        <v>650</v>
      </c>
      <c r="D764" s="111"/>
      <c r="E764" s="111"/>
      <c r="F764" s="111"/>
      <c r="G764" s="111"/>
      <c r="H764" s="111"/>
    </row>
    <row r="765" spans="1:8" ht="12">
      <c r="A765" s="112" t="s">
        <v>661</v>
      </c>
      <c r="B765" s="110" t="s">
        <v>1944</v>
      </c>
      <c r="C765" s="111" t="s">
        <v>650</v>
      </c>
      <c r="D765" s="111"/>
      <c r="E765" s="111"/>
      <c r="F765" s="111"/>
      <c r="G765" s="111"/>
      <c r="H765" s="111"/>
    </row>
    <row r="766" spans="1:8" ht="12">
      <c r="A766" s="112" t="s">
        <v>662</v>
      </c>
      <c r="B766" s="110" t="s">
        <v>187</v>
      </c>
      <c r="C766" s="111" t="s">
        <v>650</v>
      </c>
      <c r="D766" s="111"/>
      <c r="E766" s="111"/>
      <c r="F766" s="111"/>
      <c r="G766" s="111"/>
      <c r="H766" s="111"/>
    </row>
    <row r="767" spans="1:8" ht="12">
      <c r="A767" s="112" t="s">
        <v>663</v>
      </c>
      <c r="B767" s="110" t="s">
        <v>1945</v>
      </c>
      <c r="C767" s="111" t="s">
        <v>650</v>
      </c>
      <c r="D767" s="111"/>
      <c r="E767" s="111"/>
      <c r="F767" s="111"/>
      <c r="G767" s="111"/>
      <c r="H767" s="111"/>
    </row>
    <row r="768" spans="1:8" ht="12">
      <c r="A768" s="112" t="s">
        <v>664</v>
      </c>
      <c r="B768" s="110" t="s">
        <v>666</v>
      </c>
      <c r="C768" s="111" t="s">
        <v>665</v>
      </c>
      <c r="D768" s="111"/>
      <c r="E768" s="111"/>
      <c r="F768" s="111"/>
      <c r="G768" s="111"/>
      <c r="H768" s="111"/>
    </row>
    <row r="769" spans="1:8" ht="12">
      <c r="A769" s="112" t="s">
        <v>667</v>
      </c>
      <c r="B769" s="110" t="s">
        <v>1946</v>
      </c>
      <c r="C769" s="111" t="s">
        <v>665</v>
      </c>
      <c r="D769" s="111"/>
      <c r="E769" s="111"/>
      <c r="F769" s="111"/>
      <c r="G769" s="111"/>
      <c r="H769" s="111"/>
    </row>
    <row r="770" spans="1:8" ht="12">
      <c r="A770" s="112" t="s">
        <v>668</v>
      </c>
      <c r="B770" s="110" t="s">
        <v>1947</v>
      </c>
      <c r="C770" s="111" t="s">
        <v>665</v>
      </c>
      <c r="D770" s="111"/>
      <c r="E770" s="111"/>
      <c r="F770" s="111"/>
      <c r="G770" s="111"/>
      <c r="H770" s="111"/>
    </row>
    <row r="771" spans="1:8" ht="12">
      <c r="A771" s="112" t="s">
        <v>669</v>
      </c>
      <c r="B771" s="110" t="s">
        <v>1948</v>
      </c>
      <c r="C771" s="111" t="s">
        <v>665</v>
      </c>
      <c r="D771" s="111"/>
      <c r="E771" s="111"/>
      <c r="F771" s="111"/>
      <c r="G771" s="111"/>
      <c r="H771" s="111"/>
    </row>
    <row r="772" spans="1:8" ht="12">
      <c r="A772" s="112" t="s">
        <v>671</v>
      </c>
      <c r="B772" s="110" t="s">
        <v>672</v>
      </c>
      <c r="C772" s="111" t="s">
        <v>665</v>
      </c>
      <c r="D772" s="111"/>
      <c r="E772" s="111"/>
      <c r="F772" s="111"/>
      <c r="G772" s="111"/>
      <c r="H772" s="111"/>
    </row>
    <row r="773" spans="1:8" ht="12">
      <c r="A773" s="112" t="s">
        <v>673</v>
      </c>
      <c r="B773" s="110" t="s">
        <v>672</v>
      </c>
      <c r="C773" s="111" t="s">
        <v>665</v>
      </c>
      <c r="D773" s="111"/>
      <c r="E773" s="111"/>
      <c r="F773" s="111"/>
      <c r="G773" s="111"/>
      <c r="H773" s="111"/>
    </row>
    <row r="774" spans="1:8" ht="12">
      <c r="A774" s="112" t="s">
        <v>674</v>
      </c>
      <c r="B774" s="110" t="s">
        <v>1949</v>
      </c>
      <c r="C774" s="111" t="s">
        <v>665</v>
      </c>
      <c r="D774" s="111"/>
      <c r="E774" s="111"/>
      <c r="F774" s="111"/>
      <c r="G774" s="111"/>
      <c r="H774" s="111"/>
    </row>
    <row r="775" spans="1:8" ht="12">
      <c r="A775" s="112" t="s">
        <v>675</v>
      </c>
      <c r="B775" s="110" t="s">
        <v>1950</v>
      </c>
      <c r="C775" s="111" t="s">
        <v>676</v>
      </c>
      <c r="D775" s="111"/>
      <c r="E775" s="111"/>
      <c r="F775" s="111"/>
      <c r="G775" s="111"/>
      <c r="H775" s="111"/>
    </row>
    <row r="776" spans="1:8" ht="12">
      <c r="A776" s="112" t="s">
        <v>678</v>
      </c>
      <c r="B776" s="110" t="s">
        <v>677</v>
      </c>
      <c r="C776" s="111" t="s">
        <v>676</v>
      </c>
      <c r="D776" s="111"/>
      <c r="E776" s="111"/>
      <c r="F776" s="111"/>
      <c r="G776" s="111"/>
      <c r="H776" s="111"/>
    </row>
    <row r="777" spans="1:8" ht="12">
      <c r="A777" s="112" t="s">
        <v>679</v>
      </c>
      <c r="B777" s="110" t="s">
        <v>1951</v>
      </c>
      <c r="C777" s="111" t="s">
        <v>676</v>
      </c>
      <c r="D777" s="111"/>
      <c r="E777" s="111"/>
      <c r="F777" s="111"/>
      <c r="G777" s="111"/>
      <c r="H777" s="111"/>
    </row>
    <row r="778" spans="1:8" ht="12">
      <c r="A778" s="112" t="s">
        <v>680</v>
      </c>
      <c r="B778" s="110" t="s">
        <v>1952</v>
      </c>
      <c r="C778" s="111" t="s">
        <v>676</v>
      </c>
      <c r="D778" s="111"/>
      <c r="E778" s="111"/>
      <c r="F778" s="111"/>
      <c r="G778" s="111"/>
      <c r="H778" s="111"/>
    </row>
    <row r="779" spans="1:8" ht="12">
      <c r="A779" s="112" t="s">
        <v>681</v>
      </c>
      <c r="B779" s="110" t="s">
        <v>1953</v>
      </c>
      <c r="C779" s="111" t="s">
        <v>676</v>
      </c>
      <c r="D779" s="111"/>
      <c r="E779" s="111"/>
      <c r="F779" s="111"/>
      <c r="G779" s="111"/>
      <c r="H779" s="111"/>
    </row>
    <row r="780" spans="1:8" ht="12">
      <c r="A780" s="112" t="s">
        <v>682</v>
      </c>
      <c r="B780" s="110" t="s">
        <v>1954</v>
      </c>
      <c r="C780" s="111" t="s">
        <v>676</v>
      </c>
      <c r="D780" s="111"/>
      <c r="E780" s="111"/>
      <c r="F780" s="111"/>
      <c r="G780" s="111"/>
      <c r="H780" s="111"/>
    </row>
    <row r="781" spans="1:8" ht="12">
      <c r="A781" s="112" t="s">
        <v>683</v>
      </c>
      <c r="B781" s="110" t="s">
        <v>1955</v>
      </c>
      <c r="C781" s="111" t="s">
        <v>676</v>
      </c>
      <c r="D781" s="111"/>
      <c r="E781" s="111"/>
      <c r="F781" s="111"/>
      <c r="G781" s="111"/>
      <c r="H781" s="111"/>
    </row>
    <row r="782" spans="1:8" ht="12">
      <c r="A782" s="112" t="s">
        <v>684</v>
      </c>
      <c r="B782" s="110" t="s">
        <v>686</v>
      </c>
      <c r="C782" s="111" t="s">
        <v>685</v>
      </c>
      <c r="D782" s="111"/>
      <c r="E782" s="111"/>
      <c r="F782" s="111"/>
      <c r="G782" s="111"/>
      <c r="H782" s="111"/>
    </row>
    <row r="783" spans="1:8" ht="12">
      <c r="A783" s="112" t="s">
        <v>687</v>
      </c>
      <c r="B783" s="110" t="s">
        <v>686</v>
      </c>
      <c r="C783" s="111" t="s">
        <v>685</v>
      </c>
      <c r="D783" s="111"/>
      <c r="E783" s="111"/>
      <c r="F783" s="111"/>
      <c r="G783" s="111"/>
      <c r="H783" s="111"/>
    </row>
    <row r="784" spans="1:8" ht="12">
      <c r="A784" s="112" t="s">
        <v>688</v>
      </c>
      <c r="B784" s="110" t="s">
        <v>1956</v>
      </c>
      <c r="C784" s="111" t="s">
        <v>685</v>
      </c>
      <c r="D784" s="111"/>
      <c r="E784" s="111"/>
      <c r="F784" s="111"/>
      <c r="G784" s="111"/>
      <c r="H784" s="111"/>
    </row>
    <row r="785" spans="1:8" ht="12">
      <c r="A785" s="112" t="s">
        <v>690</v>
      </c>
      <c r="B785" s="110" t="s">
        <v>1957</v>
      </c>
      <c r="C785" s="111" t="s">
        <v>685</v>
      </c>
      <c r="D785" s="111"/>
      <c r="E785" s="111"/>
      <c r="F785" s="111"/>
      <c r="G785" s="111"/>
      <c r="H785" s="111"/>
    </row>
    <row r="786" spans="1:8" ht="12">
      <c r="A786" s="112" t="s">
        <v>691</v>
      </c>
      <c r="B786" s="110" t="s">
        <v>1958</v>
      </c>
      <c r="C786" s="111" t="s">
        <v>685</v>
      </c>
      <c r="D786" s="111"/>
      <c r="E786" s="111"/>
      <c r="F786" s="111"/>
      <c r="G786" s="111"/>
      <c r="H786" s="111"/>
    </row>
    <row r="787" spans="1:8" ht="12">
      <c r="A787" s="112" t="s">
        <v>692</v>
      </c>
      <c r="B787" s="110" t="s">
        <v>1959</v>
      </c>
      <c r="C787" s="111" t="s">
        <v>685</v>
      </c>
      <c r="D787" s="111"/>
      <c r="E787" s="111"/>
      <c r="F787" s="111"/>
      <c r="G787" s="111"/>
      <c r="H787" s="111"/>
    </row>
    <row r="788" spans="1:8" ht="12">
      <c r="A788" s="112" t="s">
        <v>693</v>
      </c>
      <c r="B788" s="110" t="s">
        <v>689</v>
      </c>
      <c r="C788" s="111" t="s">
        <v>685</v>
      </c>
      <c r="D788" s="111"/>
      <c r="E788" s="111"/>
      <c r="F788" s="111"/>
      <c r="G788" s="111"/>
      <c r="H788" s="111"/>
    </row>
    <row r="789" spans="1:8" ht="12">
      <c r="A789" s="112" t="s">
        <v>694</v>
      </c>
      <c r="B789" s="110" t="s">
        <v>1960</v>
      </c>
      <c r="C789" s="111" t="s">
        <v>685</v>
      </c>
      <c r="D789" s="111"/>
      <c r="E789" s="111"/>
      <c r="F789" s="111"/>
      <c r="G789" s="111"/>
      <c r="H789" s="111"/>
    </row>
    <row r="790" spans="1:8" ht="12">
      <c r="A790" s="112" t="s">
        <v>697</v>
      </c>
      <c r="B790" s="110" t="s">
        <v>698</v>
      </c>
      <c r="C790" s="111" t="s">
        <v>685</v>
      </c>
      <c r="D790" s="111"/>
      <c r="E790" s="111"/>
      <c r="F790" s="111"/>
      <c r="G790" s="111"/>
      <c r="H790" s="111"/>
    </row>
    <row r="791" spans="1:8" ht="12">
      <c r="A791" s="112" t="s">
        <v>699</v>
      </c>
      <c r="B791" s="110" t="s">
        <v>1961</v>
      </c>
      <c r="C791" s="111" t="s">
        <v>685</v>
      </c>
      <c r="D791" s="111"/>
      <c r="E791" s="111"/>
      <c r="F791" s="111"/>
      <c r="G791" s="111"/>
      <c r="H791" s="111"/>
    </row>
    <row r="792" spans="1:8" ht="12">
      <c r="A792" s="112" t="s">
        <v>700</v>
      </c>
      <c r="B792" s="110" t="s">
        <v>1962</v>
      </c>
      <c r="C792" s="111" t="s">
        <v>685</v>
      </c>
      <c r="D792" s="111"/>
      <c r="E792" s="111"/>
      <c r="F792" s="111"/>
      <c r="G792" s="111"/>
      <c r="H792" s="111"/>
    </row>
    <row r="793" spans="1:8" ht="12">
      <c r="A793" s="112" t="s">
        <v>703</v>
      </c>
      <c r="B793" s="110" t="s">
        <v>1963</v>
      </c>
      <c r="C793" s="111" t="s">
        <v>685</v>
      </c>
      <c r="D793" s="111"/>
      <c r="E793" s="111"/>
      <c r="F793" s="111"/>
      <c r="G793" s="111"/>
      <c r="H793" s="111"/>
    </row>
    <row r="794" spans="1:8" ht="12">
      <c r="A794" s="112" t="s">
        <v>704</v>
      </c>
      <c r="B794" s="110" t="s">
        <v>1964</v>
      </c>
      <c r="C794" s="111" t="s">
        <v>696</v>
      </c>
      <c r="D794" s="111"/>
      <c r="E794" s="111"/>
      <c r="F794" s="111"/>
      <c r="G794" s="111"/>
      <c r="H794" s="111"/>
    </row>
    <row r="795" spans="1:8" ht="12">
      <c r="A795" s="112" t="s">
        <v>705</v>
      </c>
      <c r="B795" s="110" t="s">
        <v>695</v>
      </c>
      <c r="C795" s="111" t="s">
        <v>696</v>
      </c>
      <c r="D795" s="111"/>
      <c r="E795" s="111"/>
      <c r="F795" s="111"/>
      <c r="G795" s="111"/>
      <c r="H795" s="111"/>
    </row>
    <row r="796" spans="1:8" ht="12">
      <c r="A796" s="112" t="s">
        <v>706</v>
      </c>
      <c r="B796" s="110" t="s">
        <v>695</v>
      </c>
      <c r="C796" s="111" t="s">
        <v>696</v>
      </c>
      <c r="D796" s="111"/>
      <c r="E796" s="111"/>
      <c r="F796" s="111"/>
      <c r="G796" s="111"/>
      <c r="H796" s="111"/>
    </row>
    <row r="797" spans="1:8" ht="12">
      <c r="A797" s="112" t="s">
        <v>707</v>
      </c>
      <c r="B797" s="110" t="s">
        <v>1965</v>
      </c>
      <c r="C797" s="111" t="s">
        <v>696</v>
      </c>
      <c r="D797" s="111"/>
      <c r="E797" s="111"/>
      <c r="F797" s="111"/>
      <c r="G797" s="111"/>
      <c r="H797" s="111"/>
    </row>
    <row r="798" spans="1:8" ht="12">
      <c r="A798" s="112" t="s">
        <v>708</v>
      </c>
      <c r="B798" s="110" t="s">
        <v>1966</v>
      </c>
      <c r="C798" s="111" t="s">
        <v>696</v>
      </c>
      <c r="D798" s="111"/>
      <c r="E798" s="111"/>
      <c r="F798" s="111"/>
      <c r="G798" s="111"/>
      <c r="H798" s="111"/>
    </row>
    <row r="799" spans="1:8" ht="12">
      <c r="A799" s="112" t="s">
        <v>709</v>
      </c>
      <c r="B799" s="110" t="s">
        <v>710</v>
      </c>
      <c r="C799" s="111" t="s">
        <v>696</v>
      </c>
      <c r="D799" s="111"/>
      <c r="E799" s="111"/>
      <c r="F799" s="111"/>
      <c r="G799" s="111"/>
      <c r="H799" s="111"/>
    </row>
    <row r="800" spans="1:8" ht="12">
      <c r="A800" s="112" t="s">
        <v>711</v>
      </c>
      <c r="B800" s="110" t="s">
        <v>701</v>
      </c>
      <c r="C800" s="111" t="s">
        <v>696</v>
      </c>
      <c r="D800" s="111"/>
      <c r="E800" s="111"/>
      <c r="F800" s="111"/>
      <c r="G800" s="111"/>
      <c r="H800" s="111"/>
    </row>
    <row r="801" spans="1:8" ht="12">
      <c r="A801" s="112" t="s">
        <v>712</v>
      </c>
      <c r="B801" s="110" t="s">
        <v>1967</v>
      </c>
      <c r="C801" s="111" t="s">
        <v>696</v>
      </c>
      <c r="D801" s="111"/>
      <c r="E801" s="111"/>
      <c r="F801" s="111"/>
      <c r="G801" s="111"/>
      <c r="H801" s="111"/>
    </row>
    <row r="802" spans="1:8" ht="12">
      <c r="A802" s="112" t="s">
        <v>713</v>
      </c>
      <c r="B802" s="110" t="s">
        <v>1968</v>
      </c>
      <c r="C802" s="111" t="s">
        <v>696</v>
      </c>
      <c r="D802" s="111"/>
      <c r="E802" s="111"/>
      <c r="F802" s="111"/>
      <c r="G802" s="111"/>
      <c r="H802" s="111"/>
    </row>
    <row r="803" spans="1:8" ht="12">
      <c r="A803" s="112" t="s">
        <v>714</v>
      </c>
      <c r="B803" s="110" t="s">
        <v>1969</v>
      </c>
      <c r="C803" s="111" t="s">
        <v>696</v>
      </c>
      <c r="D803" s="111"/>
      <c r="E803" s="111"/>
      <c r="F803" s="111"/>
      <c r="G803" s="111"/>
      <c r="H803" s="111"/>
    </row>
    <row r="804" spans="1:8" ht="12">
      <c r="A804" s="112" t="s">
        <v>715</v>
      </c>
      <c r="B804" s="110" t="s">
        <v>1970</v>
      </c>
      <c r="C804" s="111" t="s">
        <v>696</v>
      </c>
      <c r="D804" s="111"/>
      <c r="E804" s="111"/>
      <c r="F804" s="111"/>
      <c r="G804" s="111"/>
      <c r="H804" s="111"/>
    </row>
    <row r="805" spans="1:8" ht="12">
      <c r="A805" s="112" t="s">
        <v>716</v>
      </c>
      <c r="B805" s="110" t="s">
        <v>1971</v>
      </c>
      <c r="C805" s="111" t="s">
        <v>696</v>
      </c>
      <c r="D805" s="111"/>
      <c r="E805" s="111"/>
      <c r="F805" s="111"/>
      <c r="G805" s="111"/>
      <c r="H805" s="111"/>
    </row>
    <row r="806" spans="1:8" ht="12">
      <c r="A806" s="112" t="s">
        <v>717</v>
      </c>
      <c r="B806" s="110" t="s">
        <v>1972</v>
      </c>
      <c r="C806" s="111" t="s">
        <v>696</v>
      </c>
      <c r="D806" s="111"/>
      <c r="E806" s="111"/>
      <c r="F806" s="111"/>
      <c r="G806" s="111"/>
      <c r="H806" s="111"/>
    </row>
    <row r="807" spans="1:8" ht="12">
      <c r="A807" s="112" t="s">
        <v>718</v>
      </c>
      <c r="B807" s="110" t="s">
        <v>1973</v>
      </c>
      <c r="C807" s="111" t="s">
        <v>696</v>
      </c>
      <c r="D807" s="111"/>
      <c r="E807" s="111"/>
      <c r="F807" s="111"/>
      <c r="G807" s="111"/>
      <c r="H807" s="111"/>
    </row>
    <row r="808" spans="1:8" ht="12">
      <c r="A808" s="112" t="s">
        <v>719</v>
      </c>
      <c r="B808" s="110" t="s">
        <v>1974</v>
      </c>
      <c r="C808" s="111" t="s">
        <v>702</v>
      </c>
      <c r="D808" s="111"/>
      <c r="E808" s="111"/>
      <c r="F808" s="111"/>
      <c r="G808" s="111"/>
      <c r="H808" s="111"/>
    </row>
    <row r="809" spans="1:8" ht="12">
      <c r="A809" s="112" t="s">
        <v>720</v>
      </c>
      <c r="B809" s="110" t="s">
        <v>701</v>
      </c>
      <c r="C809" s="111" t="s">
        <v>702</v>
      </c>
      <c r="D809" s="111"/>
      <c r="E809" s="111"/>
      <c r="F809" s="111"/>
      <c r="G809" s="111"/>
      <c r="H809" s="111"/>
    </row>
    <row r="810" spans="1:8" ht="12">
      <c r="A810" s="112" t="s">
        <v>721</v>
      </c>
      <c r="B810" s="110" t="s">
        <v>1975</v>
      </c>
      <c r="C810" s="111" t="s">
        <v>702</v>
      </c>
      <c r="D810" s="111"/>
      <c r="E810" s="111"/>
      <c r="F810" s="111"/>
      <c r="G810" s="111"/>
      <c r="H810" s="111"/>
    </row>
    <row r="811" spans="1:8" ht="12">
      <c r="A811" s="112" t="s">
        <v>834</v>
      </c>
      <c r="B811" s="110" t="s">
        <v>833</v>
      </c>
      <c r="C811" s="111" t="s">
        <v>702</v>
      </c>
      <c r="D811" s="111"/>
      <c r="E811" s="111"/>
      <c r="F811" s="111"/>
      <c r="G811" s="111"/>
      <c r="H811" s="111"/>
    </row>
    <row r="812" spans="1:8" ht="12">
      <c r="A812" s="112" t="s">
        <v>835</v>
      </c>
      <c r="B812" s="110" t="s">
        <v>833</v>
      </c>
      <c r="C812" s="111" t="s">
        <v>702</v>
      </c>
      <c r="D812" s="111"/>
      <c r="E812" s="111"/>
      <c r="F812" s="111"/>
      <c r="G812" s="111"/>
      <c r="H812" s="111"/>
    </row>
    <row r="813" spans="1:8" ht="12">
      <c r="A813" s="112" t="s">
        <v>836</v>
      </c>
      <c r="B813" s="110" t="s">
        <v>833</v>
      </c>
      <c r="C813" s="111" t="s">
        <v>702</v>
      </c>
      <c r="D813" s="111"/>
      <c r="E813" s="111"/>
      <c r="F813" s="111"/>
      <c r="G813" s="111"/>
      <c r="H813" s="111"/>
    </row>
    <row r="814" spans="1:8" ht="12">
      <c r="A814" s="112" t="s">
        <v>837</v>
      </c>
      <c r="B814" s="110" t="s">
        <v>1976</v>
      </c>
      <c r="C814" s="111" t="s">
        <v>702</v>
      </c>
      <c r="D814" s="111"/>
      <c r="E814" s="111"/>
      <c r="F814" s="111"/>
      <c r="G814" s="111"/>
      <c r="H814" s="111"/>
    </row>
    <row r="815" spans="1:8" ht="12">
      <c r="A815" s="112" t="s">
        <v>838</v>
      </c>
      <c r="B815" s="110" t="s">
        <v>1977</v>
      </c>
      <c r="C815" s="111" t="s">
        <v>702</v>
      </c>
      <c r="D815" s="111"/>
      <c r="E815" s="111"/>
      <c r="F815" s="111"/>
      <c r="G815" s="111"/>
      <c r="H815" s="111"/>
    </row>
    <row r="816" spans="1:8" ht="12">
      <c r="A816" s="112" t="s">
        <v>839</v>
      </c>
      <c r="B816" s="110" t="s">
        <v>840</v>
      </c>
      <c r="C816" s="111" t="s">
        <v>800</v>
      </c>
      <c r="D816" s="111"/>
      <c r="E816" s="111"/>
      <c r="F816" s="111"/>
      <c r="G816" s="111"/>
      <c r="H816" s="111"/>
    </row>
    <row r="817" spans="1:8" ht="12">
      <c r="A817" s="112" t="s">
        <v>841</v>
      </c>
      <c r="B817" s="110" t="s">
        <v>840</v>
      </c>
      <c r="C817" s="111" t="s">
        <v>800</v>
      </c>
      <c r="D817" s="111"/>
      <c r="E817" s="111"/>
      <c r="F817" s="111"/>
      <c r="G817" s="111"/>
      <c r="H817" s="111"/>
    </row>
    <row r="818" spans="1:8" ht="12">
      <c r="A818" s="112" t="s">
        <v>842</v>
      </c>
      <c r="B818" s="110" t="s">
        <v>840</v>
      </c>
      <c r="C818" s="111" t="s">
        <v>800</v>
      </c>
      <c r="D818" s="111"/>
      <c r="E818" s="111"/>
      <c r="F818" s="111"/>
      <c r="G818" s="111"/>
      <c r="H818" s="111"/>
    </row>
    <row r="819" spans="1:8" ht="12">
      <c r="A819" s="112" t="s">
        <v>843</v>
      </c>
      <c r="B819" s="110" t="s">
        <v>1978</v>
      </c>
      <c r="C819" s="111" t="s">
        <v>800</v>
      </c>
      <c r="D819" s="111"/>
      <c r="E819" s="111"/>
      <c r="F819" s="111"/>
      <c r="G819" s="111"/>
      <c r="H819" s="111"/>
    </row>
    <row r="820" spans="1:8" ht="12">
      <c r="A820" s="112" t="s">
        <v>844</v>
      </c>
      <c r="B820" s="110" t="s">
        <v>1979</v>
      </c>
      <c r="C820" s="111" t="s">
        <v>800</v>
      </c>
      <c r="D820" s="111"/>
      <c r="E820" s="111"/>
      <c r="F820" s="111"/>
      <c r="G820" s="111"/>
      <c r="H820" s="111"/>
    </row>
    <row r="821" spans="1:8" ht="12">
      <c r="A821" s="112" t="s">
        <v>845</v>
      </c>
      <c r="B821" s="110" t="s">
        <v>1980</v>
      </c>
      <c r="C821" s="111" t="s">
        <v>800</v>
      </c>
      <c r="D821" s="111"/>
      <c r="E821" s="111"/>
      <c r="F821" s="111"/>
      <c r="G821" s="111"/>
      <c r="H821" s="111"/>
    </row>
    <row r="822" spans="1:8" ht="12">
      <c r="A822" s="112" t="s">
        <v>846</v>
      </c>
      <c r="B822" s="110" t="s">
        <v>1981</v>
      </c>
      <c r="C822" s="111" t="s">
        <v>800</v>
      </c>
      <c r="D822" s="111"/>
      <c r="E822" s="111"/>
      <c r="F822" s="111"/>
      <c r="G822" s="111"/>
      <c r="H822" s="111"/>
    </row>
    <row r="823" spans="1:8" ht="12">
      <c r="A823" s="112" t="s">
        <v>847</v>
      </c>
      <c r="B823" s="110" t="s">
        <v>1982</v>
      </c>
      <c r="C823" s="111" t="s">
        <v>800</v>
      </c>
      <c r="D823" s="111"/>
      <c r="E823" s="111"/>
      <c r="F823" s="111"/>
      <c r="G823" s="111"/>
      <c r="H823" s="111"/>
    </row>
    <row r="824" spans="1:8" ht="12">
      <c r="A824" s="112" t="s">
        <v>848</v>
      </c>
      <c r="B824" s="110" t="s">
        <v>1983</v>
      </c>
      <c r="C824" s="111" t="s">
        <v>800</v>
      </c>
      <c r="D824" s="111"/>
      <c r="E824" s="111"/>
      <c r="F824" s="111"/>
      <c r="G824" s="111"/>
      <c r="H824" s="111"/>
    </row>
    <row r="825" spans="1:8" ht="12">
      <c r="A825" s="112" t="s">
        <v>849</v>
      </c>
      <c r="B825" s="110" t="s">
        <v>1984</v>
      </c>
      <c r="C825" s="111" t="s">
        <v>800</v>
      </c>
      <c r="D825" s="111"/>
      <c r="E825" s="111"/>
      <c r="F825" s="111"/>
      <c r="G825" s="111"/>
      <c r="H825" s="111"/>
    </row>
    <row r="826" spans="1:8" ht="12">
      <c r="A826" s="112" t="s">
        <v>850</v>
      </c>
      <c r="B826" s="110" t="s">
        <v>1984</v>
      </c>
      <c r="C826" s="111" t="s">
        <v>800</v>
      </c>
      <c r="D826" s="111"/>
      <c r="E826" s="111"/>
      <c r="F826" s="111"/>
      <c r="G826" s="111"/>
      <c r="H826" s="111"/>
    </row>
    <row r="827" spans="1:8" ht="12">
      <c r="A827" s="112" t="s">
        <v>851</v>
      </c>
      <c r="B827" s="110" t="s">
        <v>1985</v>
      </c>
      <c r="C827" s="111" t="s">
        <v>800</v>
      </c>
      <c r="D827" s="111"/>
      <c r="E827" s="111"/>
      <c r="F827" s="111"/>
      <c r="G827" s="111"/>
      <c r="H827" s="111"/>
    </row>
    <row r="828" spans="1:8" ht="12">
      <c r="A828" s="112" t="s">
        <v>852</v>
      </c>
      <c r="B828" s="110" t="s">
        <v>1986</v>
      </c>
      <c r="C828" s="111" t="s">
        <v>800</v>
      </c>
      <c r="D828" s="111"/>
      <c r="E828" s="111"/>
      <c r="F828" s="111"/>
      <c r="G828" s="111"/>
      <c r="H828" s="111"/>
    </row>
    <row r="829" spans="1:8" ht="12">
      <c r="A829" s="112" t="s">
        <v>853</v>
      </c>
      <c r="B829" s="110" t="s">
        <v>1986</v>
      </c>
      <c r="C829" s="111" t="s">
        <v>800</v>
      </c>
      <c r="D829" s="111"/>
      <c r="E829" s="111"/>
      <c r="F829" s="111"/>
      <c r="G829" s="111"/>
      <c r="H829" s="111"/>
    </row>
    <row r="830" spans="1:8" ht="12">
      <c r="A830" s="112" t="s">
        <v>854</v>
      </c>
      <c r="B830" s="110" t="s">
        <v>1987</v>
      </c>
      <c r="C830" s="111" t="s">
        <v>800</v>
      </c>
      <c r="D830" s="111"/>
      <c r="E830" s="111"/>
      <c r="F830" s="111"/>
      <c r="G830" s="111"/>
      <c r="H830" s="111"/>
    </row>
    <row r="831" spans="1:8" ht="12">
      <c r="A831" s="112" t="s">
        <v>855</v>
      </c>
      <c r="B831" s="110" t="s">
        <v>1988</v>
      </c>
      <c r="C831" s="111" t="s">
        <v>800</v>
      </c>
      <c r="D831" s="111"/>
      <c r="E831" s="111"/>
      <c r="F831" s="111"/>
      <c r="G831" s="111"/>
      <c r="H831" s="111"/>
    </row>
    <row r="832" spans="1:8" ht="12">
      <c r="A832" s="112" t="s">
        <v>856</v>
      </c>
      <c r="B832" s="110" t="s">
        <v>1989</v>
      </c>
      <c r="C832" s="111" t="s">
        <v>800</v>
      </c>
      <c r="D832" s="111"/>
      <c r="E832" s="111"/>
      <c r="F832" s="111"/>
      <c r="G832" s="111"/>
      <c r="H832" s="111"/>
    </row>
    <row r="833" spans="1:8" ht="12">
      <c r="A833" s="112" t="s">
        <v>857</v>
      </c>
      <c r="B833" s="110" t="s">
        <v>1990</v>
      </c>
      <c r="C833" s="111" t="s">
        <v>800</v>
      </c>
      <c r="D833" s="111"/>
      <c r="E833" s="111"/>
      <c r="F833" s="111"/>
      <c r="G833" s="111"/>
      <c r="H833" s="111"/>
    </row>
    <row r="834" spans="1:8" ht="12">
      <c r="A834" s="112" t="s">
        <v>858</v>
      </c>
      <c r="B834" s="110" t="s">
        <v>859</v>
      </c>
      <c r="C834" s="111" t="s">
        <v>800</v>
      </c>
      <c r="D834" s="111"/>
      <c r="E834" s="111"/>
      <c r="F834" s="111"/>
      <c r="G834" s="111"/>
      <c r="H834" s="111"/>
    </row>
    <row r="835" spans="1:8" ht="12">
      <c r="A835" s="112" t="s">
        <v>860</v>
      </c>
      <c r="B835" s="110" t="s">
        <v>859</v>
      </c>
      <c r="C835" s="111" t="s">
        <v>800</v>
      </c>
      <c r="D835" s="111"/>
      <c r="E835" s="111"/>
      <c r="F835" s="111"/>
      <c r="G835" s="111"/>
      <c r="H835" s="111"/>
    </row>
    <row r="836" spans="1:8" ht="12">
      <c r="A836" s="112" t="s">
        <v>861</v>
      </c>
      <c r="B836" s="110" t="s">
        <v>859</v>
      </c>
      <c r="C836" s="111" t="s">
        <v>800</v>
      </c>
      <c r="D836" s="111"/>
      <c r="E836" s="111"/>
      <c r="F836" s="111"/>
      <c r="G836" s="111"/>
      <c r="H836" s="111"/>
    </row>
    <row r="837" spans="1:8" ht="12">
      <c r="A837" s="112" t="s">
        <v>862</v>
      </c>
      <c r="B837" s="110" t="s">
        <v>1991</v>
      </c>
      <c r="C837" s="111" t="s">
        <v>800</v>
      </c>
      <c r="D837" s="111"/>
      <c r="E837" s="111"/>
      <c r="F837" s="111"/>
      <c r="G837" s="111"/>
      <c r="H837" s="111"/>
    </row>
    <row r="838" spans="1:8" ht="12">
      <c r="A838" s="112" t="s">
        <v>863</v>
      </c>
      <c r="B838" s="110" t="s">
        <v>1992</v>
      </c>
      <c r="C838" s="111" t="s">
        <v>800</v>
      </c>
      <c r="D838" s="111"/>
      <c r="E838" s="111"/>
      <c r="F838" s="111"/>
      <c r="G838" s="111"/>
      <c r="H838" s="111"/>
    </row>
    <row r="839" spans="1:8" ht="12">
      <c r="A839" s="112" t="s">
        <v>864</v>
      </c>
      <c r="B839" s="110" t="s">
        <v>1993</v>
      </c>
      <c r="C839" s="111" t="s">
        <v>800</v>
      </c>
      <c r="D839" s="111"/>
      <c r="E839" s="111"/>
      <c r="F839" s="111"/>
      <c r="G839" s="111"/>
      <c r="H839" s="111"/>
    </row>
    <row r="840" spans="1:8" ht="12">
      <c r="A840" s="112" t="s">
        <v>865</v>
      </c>
      <c r="B840" s="110" t="s">
        <v>1994</v>
      </c>
      <c r="C840" s="111" t="s">
        <v>800</v>
      </c>
      <c r="D840" s="111"/>
      <c r="E840" s="111"/>
      <c r="F840" s="111"/>
      <c r="G840" s="111"/>
      <c r="H840" s="111"/>
    </row>
    <row r="841" spans="1:8" ht="12">
      <c r="A841" s="112" t="s">
        <v>866</v>
      </c>
      <c r="B841" s="110" t="s">
        <v>1995</v>
      </c>
      <c r="C841" s="111" t="s">
        <v>800</v>
      </c>
      <c r="D841" s="111"/>
      <c r="E841" s="111"/>
      <c r="F841" s="111"/>
      <c r="G841" s="111"/>
      <c r="H841" s="111"/>
    </row>
    <row r="842" spans="1:8" ht="12">
      <c r="A842" s="112" t="s">
        <v>867</v>
      </c>
      <c r="B842" s="110" t="s">
        <v>1995</v>
      </c>
      <c r="C842" s="111" t="s">
        <v>800</v>
      </c>
      <c r="D842" s="111"/>
      <c r="E842" s="111"/>
      <c r="F842" s="111"/>
      <c r="G842" s="111"/>
      <c r="H842" s="111"/>
    </row>
    <row r="843" spans="1:8" ht="12">
      <c r="A843" s="112" t="s">
        <v>868</v>
      </c>
      <c r="B843" s="110" t="s">
        <v>1996</v>
      </c>
      <c r="C843" s="111" t="s">
        <v>800</v>
      </c>
      <c r="D843" s="111"/>
      <c r="E843" s="111"/>
      <c r="F843" s="111"/>
      <c r="G843" s="111"/>
      <c r="H843" s="111"/>
    </row>
    <row r="844" spans="1:8" ht="12">
      <c r="A844" s="112" t="s">
        <v>869</v>
      </c>
      <c r="B844" s="110" t="s">
        <v>1997</v>
      </c>
      <c r="C844" s="111" t="s">
        <v>800</v>
      </c>
      <c r="D844" s="111"/>
      <c r="E844" s="111"/>
      <c r="F844" s="111"/>
      <c r="G844" s="111"/>
      <c r="H844" s="111"/>
    </row>
    <row r="845" spans="1:8" ht="12">
      <c r="A845" s="112" t="s">
        <v>870</v>
      </c>
      <c r="B845" s="110" t="s">
        <v>1998</v>
      </c>
      <c r="C845" s="111" t="s">
        <v>800</v>
      </c>
      <c r="D845" s="111"/>
      <c r="E845" s="111"/>
      <c r="F845" s="111"/>
      <c r="G845" s="111"/>
      <c r="H845" s="111"/>
    </row>
    <row r="846" spans="1:8" ht="12">
      <c r="A846" s="112" t="s">
        <v>871</v>
      </c>
      <c r="B846" s="110" t="s">
        <v>1999</v>
      </c>
      <c r="C846" s="111" t="s">
        <v>800</v>
      </c>
      <c r="D846" s="111"/>
      <c r="E846" s="111"/>
      <c r="F846" s="111"/>
      <c r="G846" s="111"/>
      <c r="H846" s="111"/>
    </row>
    <row r="847" spans="1:8" ht="12">
      <c r="A847" s="112" t="s">
        <v>873</v>
      </c>
      <c r="B847" s="110" t="s">
        <v>2000</v>
      </c>
      <c r="C847" s="111" t="s">
        <v>800</v>
      </c>
      <c r="D847" s="111"/>
      <c r="E847" s="111"/>
      <c r="F847" s="111"/>
      <c r="G847" s="111"/>
      <c r="H847" s="111"/>
    </row>
    <row r="848" spans="1:8" ht="12">
      <c r="A848" s="112" t="s">
        <v>874</v>
      </c>
      <c r="B848" s="110" t="s">
        <v>2001</v>
      </c>
      <c r="C848" s="111" t="s">
        <v>800</v>
      </c>
      <c r="D848" s="111"/>
      <c r="E848" s="111"/>
      <c r="F848" s="111"/>
      <c r="G848" s="111"/>
      <c r="H848" s="111"/>
    </row>
    <row r="849" spans="1:8" ht="12">
      <c r="A849" s="112" t="s">
        <v>875</v>
      </c>
      <c r="B849" s="110" t="s">
        <v>978</v>
      </c>
      <c r="C849" s="111" t="s">
        <v>800</v>
      </c>
      <c r="D849" s="111"/>
      <c r="E849" s="111"/>
      <c r="F849" s="111"/>
      <c r="G849" s="111"/>
      <c r="H849" s="111"/>
    </row>
    <row r="850" spans="1:8" ht="12">
      <c r="A850" s="112" t="s">
        <v>876</v>
      </c>
      <c r="B850" s="110" t="s">
        <v>872</v>
      </c>
      <c r="C850" s="111" t="s">
        <v>800</v>
      </c>
      <c r="D850" s="111"/>
      <c r="E850" s="111"/>
      <c r="F850" s="111"/>
      <c r="G850" s="111"/>
      <c r="H850" s="111"/>
    </row>
    <row r="851" spans="1:8" ht="12">
      <c r="A851" s="112" t="s">
        <v>877</v>
      </c>
      <c r="B851" s="110" t="s">
        <v>872</v>
      </c>
      <c r="C851" s="111" t="s">
        <v>800</v>
      </c>
      <c r="D851" s="111"/>
      <c r="E851" s="111"/>
      <c r="F851" s="111"/>
      <c r="G851" s="111"/>
      <c r="H851" s="111"/>
    </row>
    <row r="852" spans="1:8" ht="12">
      <c r="A852" s="112" t="s">
        <v>878</v>
      </c>
      <c r="B852" s="110" t="s">
        <v>2002</v>
      </c>
      <c r="C852" s="111" t="s">
        <v>800</v>
      </c>
      <c r="D852" s="111"/>
      <c r="E852" s="111"/>
      <c r="F852" s="111"/>
      <c r="G852" s="111"/>
      <c r="H852" s="111"/>
    </row>
    <row r="853" spans="1:8" ht="12">
      <c r="A853" s="112" t="s">
        <v>880</v>
      </c>
      <c r="B853" s="110" t="s">
        <v>2003</v>
      </c>
      <c r="C853" s="111" t="s">
        <v>800</v>
      </c>
      <c r="D853" s="111"/>
      <c r="E853" s="111"/>
      <c r="F853" s="111"/>
      <c r="G853" s="111"/>
      <c r="H853" s="111"/>
    </row>
    <row r="854" spans="1:8" ht="12">
      <c r="A854" s="112" t="s">
        <v>881</v>
      </c>
      <c r="B854" s="110" t="s">
        <v>879</v>
      </c>
      <c r="C854" s="111" t="s">
        <v>800</v>
      </c>
      <c r="D854" s="111"/>
      <c r="E854" s="111"/>
      <c r="F854" s="111"/>
      <c r="G854" s="111"/>
      <c r="H854" s="111"/>
    </row>
    <row r="855" spans="1:8" ht="12">
      <c r="A855" s="112" t="s">
        <v>882</v>
      </c>
      <c r="B855" s="110" t="s">
        <v>2004</v>
      </c>
      <c r="C855" s="111" t="s">
        <v>800</v>
      </c>
      <c r="D855" s="111"/>
      <c r="E855" s="111"/>
      <c r="F855" s="111"/>
      <c r="G855" s="111"/>
      <c r="H855" s="111"/>
    </row>
    <row r="856" spans="1:8" ht="12">
      <c r="A856" s="112" t="s">
        <v>884</v>
      </c>
      <c r="B856" s="110" t="s">
        <v>2005</v>
      </c>
      <c r="C856" s="111" t="s">
        <v>800</v>
      </c>
      <c r="D856" s="111"/>
      <c r="E856" s="111"/>
      <c r="F856" s="111"/>
      <c r="G856" s="111"/>
      <c r="H856" s="111"/>
    </row>
    <row r="857" spans="1:8" ht="12">
      <c r="A857" s="112" t="s">
        <v>886</v>
      </c>
      <c r="B857" s="110" t="s">
        <v>2006</v>
      </c>
      <c r="C857" s="111" t="s">
        <v>800</v>
      </c>
      <c r="D857" s="111"/>
      <c r="E857" s="111"/>
      <c r="F857" s="111"/>
      <c r="G857" s="111"/>
      <c r="H857" s="111"/>
    </row>
    <row r="858" spans="1:8" ht="12">
      <c r="A858" s="112" t="s">
        <v>887</v>
      </c>
      <c r="B858" s="110" t="s">
        <v>1031</v>
      </c>
      <c r="C858" s="111" t="s">
        <v>800</v>
      </c>
      <c r="D858" s="111"/>
      <c r="E858" s="111"/>
      <c r="F858" s="111"/>
      <c r="G858" s="111"/>
      <c r="H858" s="111"/>
    </row>
    <row r="859" spans="1:8" ht="12">
      <c r="A859" s="112" t="s">
        <v>888</v>
      </c>
      <c r="B859" s="110" t="s">
        <v>2007</v>
      </c>
      <c r="C859" s="111" t="s">
        <v>800</v>
      </c>
      <c r="D859" s="111"/>
      <c r="E859" s="111"/>
      <c r="F859" s="111"/>
      <c r="G859" s="111"/>
      <c r="H859" s="111"/>
    </row>
    <row r="860" spans="1:8" ht="12">
      <c r="A860" s="112" t="s">
        <v>889</v>
      </c>
      <c r="B860" s="110" t="s">
        <v>2008</v>
      </c>
      <c r="C860" s="111" t="s">
        <v>800</v>
      </c>
      <c r="D860" s="111"/>
      <c r="E860" s="111"/>
      <c r="F860" s="111"/>
      <c r="G860" s="111"/>
      <c r="H860" s="111"/>
    </row>
    <row r="861" spans="1:8" ht="12">
      <c r="A861" s="112" t="s">
        <v>890</v>
      </c>
      <c r="B861" s="110" t="s">
        <v>1291</v>
      </c>
      <c r="C861" s="111" t="s">
        <v>800</v>
      </c>
      <c r="D861" s="111"/>
      <c r="E861" s="111"/>
      <c r="F861" s="111"/>
      <c r="G861" s="111"/>
      <c r="H861" s="111"/>
    </row>
    <row r="862" spans="1:8" ht="12">
      <c r="A862" s="112" t="s">
        <v>891</v>
      </c>
      <c r="B862" s="110" t="s">
        <v>2009</v>
      </c>
      <c r="C862" s="111" t="s">
        <v>800</v>
      </c>
      <c r="D862" s="111"/>
      <c r="E862" s="111"/>
      <c r="F862" s="111"/>
      <c r="G862" s="111"/>
      <c r="H862" s="111"/>
    </row>
    <row r="863" spans="1:8" ht="12">
      <c r="A863" s="112" t="s">
        <v>892</v>
      </c>
      <c r="B863" s="110" t="s">
        <v>2010</v>
      </c>
      <c r="C863" s="111" t="s">
        <v>800</v>
      </c>
      <c r="D863" s="111"/>
      <c r="E863" s="111"/>
      <c r="F863" s="111"/>
      <c r="G863" s="111"/>
      <c r="H863" s="111"/>
    </row>
    <row r="864" spans="1:8" ht="12">
      <c r="A864" s="112" t="s">
        <v>893</v>
      </c>
      <c r="B864" s="110" t="s">
        <v>885</v>
      </c>
      <c r="C864" s="111" t="s">
        <v>800</v>
      </c>
      <c r="D864" s="111"/>
      <c r="E864" s="111"/>
      <c r="F864" s="111"/>
      <c r="G864" s="111"/>
      <c r="H864" s="111"/>
    </row>
    <row r="865" spans="1:8" ht="12">
      <c r="A865" s="112" t="s">
        <v>894</v>
      </c>
      <c r="B865" s="110" t="s">
        <v>2011</v>
      </c>
      <c r="C865" s="111" t="s">
        <v>800</v>
      </c>
      <c r="D865" s="111"/>
      <c r="E865" s="111"/>
      <c r="F865" s="111"/>
      <c r="G865" s="111"/>
      <c r="H865" s="111"/>
    </row>
    <row r="866" spans="1:8" ht="12">
      <c r="A866" s="112" t="s">
        <v>895</v>
      </c>
      <c r="B866" s="110" t="s">
        <v>2012</v>
      </c>
      <c r="C866" s="111" t="s">
        <v>800</v>
      </c>
      <c r="D866" s="111"/>
      <c r="E866" s="111"/>
      <c r="F866" s="111"/>
      <c r="G866" s="111"/>
      <c r="H866" s="111"/>
    </row>
    <row r="867" spans="1:8" ht="12">
      <c r="A867" s="112" t="s">
        <v>896</v>
      </c>
      <c r="B867" s="110" t="s">
        <v>2013</v>
      </c>
      <c r="C867" s="111" t="s">
        <v>800</v>
      </c>
      <c r="D867" s="111"/>
      <c r="E867" s="111"/>
      <c r="F867" s="111"/>
      <c r="G867" s="111"/>
      <c r="H867" s="111"/>
    </row>
    <row r="868" spans="1:8" ht="12">
      <c r="A868" s="112" t="s">
        <v>897</v>
      </c>
      <c r="B868" s="110" t="s">
        <v>2014</v>
      </c>
      <c r="C868" s="111" t="s">
        <v>800</v>
      </c>
      <c r="D868" s="111"/>
      <c r="E868" s="111"/>
      <c r="F868" s="111"/>
      <c r="G868" s="111"/>
      <c r="H868" s="111"/>
    </row>
    <row r="869" spans="1:8" ht="12">
      <c r="A869" s="112" t="s">
        <v>899</v>
      </c>
      <c r="B869" s="110" t="s">
        <v>2004</v>
      </c>
      <c r="C869" s="111" t="s">
        <v>800</v>
      </c>
      <c r="D869" s="111"/>
      <c r="E869" s="111"/>
      <c r="F869" s="111"/>
      <c r="G869" s="111"/>
      <c r="H869" s="111"/>
    </row>
    <row r="870" spans="1:8" ht="12">
      <c r="A870" s="112" t="s">
        <v>900</v>
      </c>
      <c r="B870" s="110" t="s">
        <v>2015</v>
      </c>
      <c r="C870" s="111" t="s">
        <v>800</v>
      </c>
      <c r="D870" s="111"/>
      <c r="E870" s="111"/>
      <c r="F870" s="111"/>
      <c r="G870" s="111"/>
      <c r="H870" s="111"/>
    </row>
    <row r="871" spans="1:8" ht="12">
      <c r="A871" s="112" t="s">
        <v>901</v>
      </c>
      <c r="B871" s="110" t="s">
        <v>883</v>
      </c>
      <c r="C871" s="111" t="s">
        <v>800</v>
      </c>
      <c r="D871" s="111"/>
      <c r="E871" s="111"/>
      <c r="F871" s="111"/>
      <c r="G871" s="111"/>
      <c r="H871" s="111"/>
    </row>
    <row r="872" spans="1:8" ht="12">
      <c r="A872" s="112" t="s">
        <v>902</v>
      </c>
      <c r="B872" s="110" t="s">
        <v>798</v>
      </c>
      <c r="C872" s="111" t="s">
        <v>800</v>
      </c>
      <c r="D872" s="111"/>
      <c r="E872" s="111"/>
      <c r="F872" s="111"/>
      <c r="G872" s="111"/>
      <c r="H872" s="111"/>
    </row>
    <row r="873" spans="1:8" ht="12">
      <c r="A873" s="112" t="s">
        <v>903</v>
      </c>
      <c r="B873" s="110" t="s">
        <v>2016</v>
      </c>
      <c r="C873" s="111" t="s">
        <v>800</v>
      </c>
      <c r="D873" s="111"/>
      <c r="E873" s="111"/>
      <c r="F873" s="111"/>
      <c r="G873" s="111"/>
      <c r="H873" s="111"/>
    </row>
    <row r="874" spans="1:8" ht="12">
      <c r="A874" s="112" t="s">
        <v>904</v>
      </c>
      <c r="B874" s="110" t="s">
        <v>2017</v>
      </c>
      <c r="C874" s="111" t="s">
        <v>800</v>
      </c>
      <c r="D874" s="111"/>
      <c r="E874" s="111"/>
      <c r="F874" s="111"/>
      <c r="G874" s="111"/>
      <c r="H874" s="111"/>
    </row>
    <row r="875" spans="1:8" ht="12">
      <c r="A875" s="112" t="s">
        <v>905</v>
      </c>
      <c r="B875" s="110" t="s">
        <v>907</v>
      </c>
      <c r="C875" s="111" t="s">
        <v>906</v>
      </c>
      <c r="D875" s="111"/>
      <c r="E875" s="111"/>
      <c r="F875" s="111"/>
      <c r="G875" s="111"/>
      <c r="H875" s="111"/>
    </row>
    <row r="876" spans="1:8" ht="12">
      <c r="A876" s="112" t="s">
        <v>908</v>
      </c>
      <c r="B876" s="110" t="s">
        <v>907</v>
      </c>
      <c r="C876" s="111" t="s">
        <v>906</v>
      </c>
      <c r="D876" s="111"/>
      <c r="E876" s="111"/>
      <c r="F876" s="111"/>
      <c r="G876" s="111"/>
      <c r="H876" s="111"/>
    </row>
    <row r="877" spans="1:8" ht="12">
      <c r="A877" s="112">
        <v>969</v>
      </c>
      <c r="B877" s="110" t="s">
        <v>2018</v>
      </c>
      <c r="C877" s="111" t="s">
        <v>909</v>
      </c>
      <c r="D877" s="111"/>
      <c r="E877" s="111"/>
      <c r="F877" s="111"/>
      <c r="G877" s="111"/>
      <c r="H877" s="111"/>
    </row>
    <row r="878" spans="1:8" ht="12">
      <c r="A878" s="112" t="s">
        <v>910</v>
      </c>
      <c r="B878" s="110" t="s">
        <v>2019</v>
      </c>
      <c r="C878" s="111" t="s">
        <v>806</v>
      </c>
      <c r="D878" s="111"/>
      <c r="E878" s="111"/>
      <c r="F878" s="111"/>
      <c r="G878" s="111"/>
      <c r="H878" s="111"/>
    </row>
    <row r="879" spans="1:8" ht="12">
      <c r="A879" s="112" t="s">
        <v>912</v>
      </c>
      <c r="B879" s="110" t="s">
        <v>805</v>
      </c>
      <c r="C879" s="111" t="s">
        <v>806</v>
      </c>
      <c r="D879" s="111"/>
      <c r="E879" s="111"/>
      <c r="F879" s="111"/>
      <c r="G879" s="111"/>
      <c r="H879" s="111"/>
    </row>
    <row r="880" spans="1:8" ht="12">
      <c r="A880" s="112" t="s">
        <v>913</v>
      </c>
      <c r="B880" s="110" t="s">
        <v>805</v>
      </c>
      <c r="C880" s="111" t="s">
        <v>806</v>
      </c>
      <c r="D880" s="111"/>
      <c r="E880" s="111"/>
      <c r="F880" s="111"/>
      <c r="G880" s="111"/>
      <c r="H880" s="111"/>
    </row>
    <row r="881" spans="1:8" ht="12">
      <c r="A881" s="112" t="s">
        <v>914</v>
      </c>
      <c r="B881" s="110" t="s">
        <v>911</v>
      </c>
      <c r="C881" s="111" t="s">
        <v>806</v>
      </c>
      <c r="D881" s="111"/>
      <c r="E881" s="111"/>
      <c r="F881" s="111"/>
      <c r="G881" s="111"/>
      <c r="H881" s="111"/>
    </row>
    <row r="882" spans="1:8" ht="12">
      <c r="A882" s="112" t="s">
        <v>915</v>
      </c>
      <c r="B882" s="110" t="s">
        <v>916</v>
      </c>
      <c r="C882" s="111" t="s">
        <v>806</v>
      </c>
      <c r="D882" s="111"/>
      <c r="E882" s="111"/>
      <c r="F882" s="111"/>
      <c r="G882" s="111"/>
      <c r="H882" s="111"/>
    </row>
    <row r="883" spans="1:8" ht="12">
      <c r="A883" s="112" t="s">
        <v>917</v>
      </c>
      <c r="B883" s="110" t="s">
        <v>898</v>
      </c>
      <c r="C883" s="111" t="s">
        <v>806</v>
      </c>
      <c r="D883" s="111"/>
      <c r="E883" s="111"/>
      <c r="F883" s="111"/>
      <c r="G883" s="111"/>
      <c r="H883" s="111"/>
    </row>
    <row r="884" spans="1:8" ht="12">
      <c r="A884" s="112" t="s">
        <v>918</v>
      </c>
      <c r="B884" s="110" t="s">
        <v>2020</v>
      </c>
      <c r="C884" s="111" t="s">
        <v>806</v>
      </c>
      <c r="D884" s="111"/>
      <c r="E884" s="111"/>
      <c r="F884" s="111"/>
      <c r="G884" s="111"/>
      <c r="H884" s="111"/>
    </row>
    <row r="885" spans="1:8" ht="12">
      <c r="A885" s="112" t="s">
        <v>919</v>
      </c>
      <c r="B885" s="110" t="s">
        <v>2021</v>
      </c>
      <c r="C885" s="111" t="s">
        <v>806</v>
      </c>
      <c r="D885" s="111"/>
      <c r="E885" s="111"/>
      <c r="F885" s="111"/>
      <c r="G885" s="111"/>
      <c r="H885" s="111"/>
    </row>
    <row r="886" spans="1:8" ht="12">
      <c r="A886" s="112" t="s">
        <v>921</v>
      </c>
      <c r="B886" s="110" t="s">
        <v>4</v>
      </c>
      <c r="C886" s="111" t="s">
        <v>806</v>
      </c>
      <c r="D886" s="111"/>
      <c r="E886" s="111"/>
      <c r="F886" s="111"/>
      <c r="G886" s="111"/>
      <c r="H886" s="111"/>
    </row>
    <row r="887" spans="1:8" ht="12">
      <c r="A887" s="112" t="s">
        <v>922</v>
      </c>
      <c r="B887" s="110" t="s">
        <v>5</v>
      </c>
      <c r="C887" s="111" t="s">
        <v>806</v>
      </c>
      <c r="D887" s="111"/>
      <c r="E887" s="111"/>
      <c r="F887" s="111"/>
      <c r="G887" s="111"/>
      <c r="H887" s="111"/>
    </row>
    <row r="888" spans="1:8" ht="12">
      <c r="A888" s="112" t="s">
        <v>923</v>
      </c>
      <c r="B888" s="110" t="s">
        <v>812</v>
      </c>
      <c r="C888" s="111" t="s">
        <v>811</v>
      </c>
      <c r="D888" s="111"/>
      <c r="E888" s="111"/>
      <c r="F888" s="111"/>
      <c r="G888" s="111"/>
      <c r="H888" s="111"/>
    </row>
    <row r="889" spans="1:8" ht="12">
      <c r="A889" s="112" t="s">
        <v>924</v>
      </c>
      <c r="B889" s="110" t="s">
        <v>812</v>
      </c>
      <c r="C889" s="111" t="s">
        <v>811</v>
      </c>
      <c r="D889" s="111"/>
      <c r="E889" s="111"/>
      <c r="F889" s="111"/>
      <c r="G889" s="111"/>
      <c r="H889" s="111"/>
    </row>
    <row r="890" spans="1:8" ht="12">
      <c r="A890" s="112" t="s">
        <v>722</v>
      </c>
      <c r="B890" s="110" t="s">
        <v>6</v>
      </c>
      <c r="C890" s="111" t="s">
        <v>811</v>
      </c>
      <c r="D890" s="111"/>
      <c r="E890" s="111"/>
      <c r="F890" s="111"/>
      <c r="G890" s="111"/>
      <c r="H890" s="111"/>
    </row>
    <row r="891" spans="1:8" ht="12">
      <c r="A891" s="112" t="s">
        <v>723</v>
      </c>
      <c r="B891" s="110" t="s">
        <v>7</v>
      </c>
      <c r="C891" s="111" t="s">
        <v>811</v>
      </c>
      <c r="D891" s="111"/>
      <c r="E891" s="111"/>
      <c r="F891" s="111"/>
      <c r="G891" s="111"/>
      <c r="H891" s="111"/>
    </row>
    <row r="892" spans="1:8" ht="12">
      <c r="A892" s="112" t="s">
        <v>724</v>
      </c>
      <c r="B892" s="110" t="s">
        <v>7</v>
      </c>
      <c r="C892" s="111" t="s">
        <v>811</v>
      </c>
      <c r="D892" s="111"/>
      <c r="E892" s="111"/>
      <c r="F892" s="111"/>
      <c r="G892" s="111"/>
      <c r="H892" s="111"/>
    </row>
    <row r="893" spans="1:8" ht="12">
      <c r="A893" s="112" t="s">
        <v>725</v>
      </c>
      <c r="B893" s="110" t="s">
        <v>8</v>
      </c>
      <c r="C893" s="111" t="s">
        <v>811</v>
      </c>
      <c r="D893" s="111"/>
      <c r="E893" s="111"/>
      <c r="F893" s="111"/>
      <c r="G893" s="111"/>
      <c r="H893" s="111"/>
    </row>
    <row r="894" spans="1:8" ht="12">
      <c r="A894" s="112" t="s">
        <v>726</v>
      </c>
      <c r="B894" s="110" t="s">
        <v>9</v>
      </c>
      <c r="C894" s="111" t="s">
        <v>811</v>
      </c>
      <c r="D894" s="111"/>
      <c r="E894" s="111"/>
      <c r="F894" s="111"/>
      <c r="G894" s="111"/>
      <c r="H894" s="111"/>
    </row>
    <row r="895" spans="1:8" ht="12">
      <c r="A895" s="112" t="s">
        <v>727</v>
      </c>
      <c r="B895" s="110" t="s">
        <v>10</v>
      </c>
      <c r="C895" s="111" t="s">
        <v>811</v>
      </c>
      <c r="D895" s="111"/>
      <c r="E895" s="111"/>
      <c r="F895" s="111"/>
      <c r="G895" s="111"/>
      <c r="H895" s="111"/>
    </row>
    <row r="896" spans="1:8" ht="12">
      <c r="A896" s="112" t="s">
        <v>728</v>
      </c>
      <c r="B896" s="110" t="s">
        <v>920</v>
      </c>
      <c r="C896" s="111" t="s">
        <v>811</v>
      </c>
      <c r="D896" s="111"/>
      <c r="E896" s="111"/>
      <c r="F896" s="111"/>
      <c r="G896" s="111"/>
      <c r="H896" s="111"/>
    </row>
    <row r="897" spans="1:8" ht="12">
      <c r="A897" s="112" t="s">
        <v>729</v>
      </c>
      <c r="B897" s="110" t="s">
        <v>670</v>
      </c>
      <c r="C897" s="111" t="s">
        <v>811</v>
      </c>
      <c r="D897" s="111"/>
      <c r="E897" s="111"/>
      <c r="F897" s="111"/>
      <c r="G897" s="111"/>
      <c r="H897" s="111"/>
    </row>
    <row r="898" spans="1:8" ht="12">
      <c r="A898" s="112" t="s">
        <v>730</v>
      </c>
      <c r="B898" s="110" t="s">
        <v>670</v>
      </c>
      <c r="C898" s="111" t="s">
        <v>811</v>
      </c>
      <c r="D898" s="111"/>
      <c r="E898" s="111"/>
      <c r="F898" s="111"/>
      <c r="G898" s="111"/>
      <c r="H898" s="111"/>
    </row>
    <row r="899" spans="1:8" ht="12">
      <c r="A899" s="112" t="s">
        <v>731</v>
      </c>
      <c r="B899" s="110" t="s">
        <v>670</v>
      </c>
      <c r="C899" s="111" t="s">
        <v>811</v>
      </c>
      <c r="D899" s="111"/>
      <c r="E899" s="111"/>
      <c r="F899" s="111"/>
      <c r="G899" s="111"/>
      <c r="H899" s="111"/>
    </row>
    <row r="900" spans="1:8" ht="12">
      <c r="A900" s="112" t="s">
        <v>732</v>
      </c>
      <c r="B900" s="110" t="s">
        <v>11</v>
      </c>
      <c r="C900" s="111" t="s">
        <v>811</v>
      </c>
      <c r="D900" s="111"/>
      <c r="E900" s="111"/>
      <c r="F900" s="111"/>
      <c r="G900" s="111"/>
      <c r="H900" s="111"/>
    </row>
    <row r="901" spans="1:8" ht="12">
      <c r="A901" s="112" t="s">
        <v>733</v>
      </c>
      <c r="B901" s="110" t="s">
        <v>12</v>
      </c>
      <c r="C901" s="111" t="s">
        <v>811</v>
      </c>
      <c r="D901" s="111"/>
      <c r="E901" s="111"/>
      <c r="F901" s="111"/>
      <c r="G901" s="111"/>
      <c r="H901" s="111"/>
    </row>
    <row r="902" spans="1:8" ht="12">
      <c r="A902" s="112" t="s">
        <v>734</v>
      </c>
      <c r="B902" s="110" t="s">
        <v>736</v>
      </c>
      <c r="C902" s="111" t="s">
        <v>735</v>
      </c>
      <c r="D902" s="111"/>
      <c r="E902" s="111"/>
      <c r="F902" s="111"/>
      <c r="G902" s="111"/>
      <c r="H902" s="111"/>
    </row>
    <row r="903" spans="1:8" ht="12">
      <c r="A903" s="112" t="s">
        <v>737</v>
      </c>
      <c r="B903" s="110" t="s">
        <v>736</v>
      </c>
      <c r="C903" s="111" t="s">
        <v>735</v>
      </c>
      <c r="D903" s="111"/>
      <c r="E903" s="111"/>
      <c r="F903" s="111"/>
      <c r="G903" s="111"/>
      <c r="H903" s="111"/>
    </row>
    <row r="904" spans="1:8" ht="12">
      <c r="A904" s="112" t="s">
        <v>738</v>
      </c>
      <c r="B904" s="110" t="s">
        <v>739</v>
      </c>
      <c r="C904" s="111" t="s">
        <v>735</v>
      </c>
      <c r="D904" s="111"/>
      <c r="E904" s="111"/>
      <c r="F904" s="111"/>
      <c r="G904" s="111"/>
      <c r="H904" s="111"/>
    </row>
    <row r="905" spans="1:8" ht="12">
      <c r="A905" s="112" t="s">
        <v>740</v>
      </c>
      <c r="B905" s="110" t="s">
        <v>741</v>
      </c>
      <c r="C905" s="111" t="s">
        <v>735</v>
      </c>
      <c r="D905" s="111"/>
      <c r="E905" s="111"/>
      <c r="F905" s="111"/>
      <c r="G905" s="111"/>
      <c r="H905" s="111"/>
    </row>
    <row r="906" spans="1:8" ht="12">
      <c r="A906" s="112" t="s">
        <v>742</v>
      </c>
      <c r="B906" s="110" t="s">
        <v>13</v>
      </c>
      <c r="C906" s="111" t="s">
        <v>735</v>
      </c>
      <c r="D906" s="111"/>
      <c r="E906" s="111"/>
      <c r="F906" s="111"/>
      <c r="G906" s="111"/>
      <c r="H906" s="111"/>
    </row>
    <row r="907" spans="1:8" ht="12">
      <c r="A907" s="113"/>
      <c r="B907" s="114"/>
      <c r="C907" s="115"/>
      <c r="D907" s="116"/>
      <c r="E907" s="116"/>
      <c r="F907" s="116"/>
      <c r="G907" s="116"/>
      <c r="H907" s="116"/>
    </row>
    <row r="908" spans="1:8" ht="12">
      <c r="A908" s="113"/>
      <c r="B908" s="114"/>
      <c r="C908" s="115"/>
      <c r="D908" s="116"/>
      <c r="E908" s="116"/>
      <c r="F908" s="116"/>
      <c r="G908" s="116"/>
      <c r="H908" s="116"/>
    </row>
    <row r="909" spans="1:8" ht="12.75" thickBot="1">
      <c r="A909" s="117"/>
      <c r="B909" s="118"/>
      <c r="C909" s="119"/>
      <c r="D909" s="120"/>
      <c r="E909" s="120"/>
      <c r="F909" s="120"/>
      <c r="G909" s="120"/>
      <c r="H909" s="120"/>
    </row>
  </sheetData>
  <sheetProtection/>
  <printOptions/>
  <pageMargins left="0.75" right="0.75" top="1" bottom="1" header="0.5" footer="0.5"/>
  <pageSetup fitToHeight="16" fitToWidth="1" horizontalDpi="300" verticalDpi="300" orientation="portrait" scale="29"/>
</worksheet>
</file>

<file path=xl/worksheets/sheet11.xml><?xml version="1.0" encoding="utf-8"?>
<worksheet xmlns="http://schemas.openxmlformats.org/spreadsheetml/2006/main" xmlns:r="http://schemas.openxmlformats.org/officeDocument/2006/relationships">
  <sheetPr codeName="Sheet9"/>
  <dimension ref="B1:D2"/>
  <sheetViews>
    <sheetView zoomScalePageLayoutView="0" workbookViewId="0" topLeftCell="A1">
      <selection activeCell="A1" sqref="A1"/>
    </sheetView>
  </sheetViews>
  <sheetFormatPr defaultColWidth="9.140625" defaultRowHeight="12.75"/>
  <cols>
    <col min="3" max="3" width="9.7109375" style="0" bestFit="1" customWidth="1"/>
    <col min="4" max="4" width="15.00390625" style="0" customWidth="1"/>
  </cols>
  <sheetData>
    <row r="1" spans="2:4" ht="12.75">
      <c r="B1" s="401" t="s">
        <v>555</v>
      </c>
      <c r="C1" s="401" t="s">
        <v>556</v>
      </c>
      <c r="D1" s="401" t="s">
        <v>557</v>
      </c>
    </row>
    <row r="2" spans="2:4" ht="12.75">
      <c r="B2" s="490">
        <f>(Total_Primary_Energy__MMBtu-aveenergy)/Total_Primary_Energy__MMBtu</f>
        <v>-5.2904901943196725</v>
      </c>
      <c r="C2" s="491">
        <f>Total_Primary_Energy__MMBtu-aveenergy</f>
        <v>-5.2904901943196725</v>
      </c>
      <c r="D2" s="491">
        <f>totalco2*(B2)</f>
        <v>-280.77689559293367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Sheet8">
    <tabColor rgb="FF0066FF"/>
    <pageSetUpPr fitToPage="1"/>
  </sheetPr>
  <dimension ref="A1:AB100"/>
  <sheetViews>
    <sheetView zoomScale="80" zoomScaleNormal="80" zoomScalePageLayoutView="0" workbookViewId="0" topLeftCell="A1">
      <selection activeCell="A100" sqref="A100"/>
    </sheetView>
  </sheetViews>
  <sheetFormatPr defaultColWidth="8.8515625" defaultRowHeight="12.75"/>
  <cols>
    <col min="1" max="1" width="1.8515625" style="0" customWidth="1"/>
    <col min="2" max="2" width="3.7109375" style="0" customWidth="1"/>
    <col min="3" max="3" width="12.421875" style="0" customWidth="1"/>
    <col min="4" max="4" width="4.00390625" style="0" customWidth="1"/>
    <col min="5" max="5" width="8.8515625" style="0" customWidth="1"/>
    <col min="6" max="6" width="21.421875" style="0" customWidth="1"/>
    <col min="7" max="8" width="17.00390625" style="0" customWidth="1"/>
    <col min="9" max="10" width="20.140625" style="0" customWidth="1"/>
    <col min="11" max="13" width="17.00390625" style="0" customWidth="1"/>
    <col min="14" max="14" width="13.28125" style="0" customWidth="1"/>
    <col min="15" max="15" width="1.421875" style="0" customWidth="1"/>
    <col min="16" max="16" width="13.8515625" style="200" bestFit="1" customWidth="1"/>
  </cols>
  <sheetData>
    <row r="1" spans="1:26" ht="5.25" customHeight="1">
      <c r="A1" s="495"/>
      <c r="B1" s="42"/>
      <c r="C1" s="43"/>
      <c r="D1" s="43"/>
      <c r="E1" s="43"/>
      <c r="F1" s="43"/>
      <c r="G1" s="43"/>
      <c r="H1" s="43"/>
      <c r="I1" s="43"/>
      <c r="J1" s="43"/>
      <c r="K1" s="43"/>
      <c r="L1" s="43"/>
      <c r="M1" s="43"/>
      <c r="N1" s="43"/>
      <c r="O1" s="44"/>
      <c r="P1" s="497"/>
      <c r="Q1" s="496"/>
      <c r="R1" s="496"/>
      <c r="S1" s="496"/>
      <c r="T1" s="496"/>
      <c r="U1" s="496"/>
      <c r="V1" s="496"/>
      <c r="W1" s="496"/>
      <c r="X1" s="496"/>
      <c r="Y1" s="496"/>
      <c r="Z1" s="496"/>
    </row>
    <row r="2" spans="1:26" ht="15" customHeight="1">
      <c r="A2" s="495"/>
      <c r="B2" s="560"/>
      <c r="C2" s="561"/>
      <c r="D2" s="561"/>
      <c r="E2" s="562"/>
      <c r="F2" s="562"/>
      <c r="G2" s="562"/>
      <c r="H2" s="562"/>
      <c r="I2" s="562"/>
      <c r="J2" s="562"/>
      <c r="K2" s="562"/>
      <c r="L2" s="562"/>
      <c r="M2" s="562"/>
      <c r="N2" s="562"/>
      <c r="O2" s="563"/>
      <c r="P2" s="497"/>
      <c r="Q2" s="496"/>
      <c r="R2" s="496"/>
      <c r="S2" s="496"/>
      <c r="T2" s="496"/>
      <c r="U2" s="496"/>
      <c r="V2" s="496"/>
      <c r="W2" s="496"/>
      <c r="X2" s="496"/>
      <c r="Y2" s="496"/>
      <c r="Z2" s="496"/>
    </row>
    <row r="3" spans="1:26" ht="27.75">
      <c r="A3" s="495"/>
      <c r="B3" s="565" t="s">
        <v>560</v>
      </c>
      <c r="C3" s="566"/>
      <c r="D3" s="566"/>
      <c r="E3" s="566"/>
      <c r="F3" s="566"/>
      <c r="G3" s="566"/>
      <c r="H3" s="566"/>
      <c r="I3" s="566"/>
      <c r="J3" s="566"/>
      <c r="K3" s="566"/>
      <c r="L3" s="566"/>
      <c r="M3" s="566"/>
      <c r="N3" s="566"/>
      <c r="O3" s="567"/>
      <c r="P3" s="497"/>
      <c r="Q3" s="496"/>
      <c r="R3" s="496"/>
      <c r="S3" s="496"/>
      <c r="T3" s="496"/>
      <c r="U3" s="496"/>
      <c r="V3" s="496"/>
      <c r="W3" s="496"/>
      <c r="X3" s="496"/>
      <c r="Y3" s="496"/>
      <c r="Z3" s="496"/>
    </row>
    <row r="4" spans="1:26" ht="27.75">
      <c r="A4" s="495"/>
      <c r="B4" s="565" t="s">
        <v>2024</v>
      </c>
      <c r="C4" s="566"/>
      <c r="D4" s="566"/>
      <c r="E4" s="566"/>
      <c r="F4" s="566"/>
      <c r="G4" s="566"/>
      <c r="H4" s="566"/>
      <c r="I4" s="566"/>
      <c r="J4" s="566"/>
      <c r="K4" s="566"/>
      <c r="L4" s="566"/>
      <c r="M4" s="566"/>
      <c r="N4" s="566"/>
      <c r="O4" s="567"/>
      <c r="P4" s="497"/>
      <c r="Q4" s="496"/>
      <c r="R4" s="496"/>
      <c r="S4" s="496"/>
      <c r="T4" s="496"/>
      <c r="U4" s="496"/>
      <c r="V4" s="496"/>
      <c r="W4" s="496"/>
      <c r="X4" s="496"/>
      <c r="Y4" s="496"/>
      <c r="Z4" s="496"/>
    </row>
    <row r="5" spans="1:26" ht="15" customHeight="1">
      <c r="A5" s="495"/>
      <c r="B5" s="568" t="s">
        <v>2082</v>
      </c>
      <c r="C5" s="561"/>
      <c r="D5" s="561"/>
      <c r="E5" s="562"/>
      <c r="F5" s="562"/>
      <c r="G5" s="562"/>
      <c r="H5" s="562"/>
      <c r="I5" s="562"/>
      <c r="J5" s="562"/>
      <c r="K5" s="562"/>
      <c r="L5" s="562"/>
      <c r="M5" s="562"/>
      <c r="N5" s="562"/>
      <c r="O5" s="563"/>
      <c r="P5" s="498"/>
      <c r="Q5" s="496"/>
      <c r="R5" s="496"/>
      <c r="S5" s="496"/>
      <c r="T5" s="496"/>
      <c r="U5" s="496"/>
      <c r="V5" s="496"/>
      <c r="W5" s="496"/>
      <c r="X5" s="496"/>
      <c r="Y5" s="496"/>
      <c r="Z5" s="496"/>
    </row>
    <row r="6" spans="1:26" ht="16.5" customHeight="1">
      <c r="A6" s="495"/>
      <c r="B6" s="46"/>
      <c r="C6" s="47"/>
      <c r="D6" s="47"/>
      <c r="E6" s="47"/>
      <c r="F6" s="47"/>
      <c r="G6" s="47"/>
      <c r="H6" s="47"/>
      <c r="I6" s="47"/>
      <c r="J6" s="47"/>
      <c r="K6" s="47"/>
      <c r="L6" s="47"/>
      <c r="M6" s="47"/>
      <c r="N6" s="47"/>
      <c r="O6" s="48"/>
      <c r="P6" s="497"/>
      <c r="Q6" s="496"/>
      <c r="R6" s="496"/>
      <c r="S6" s="496"/>
      <c r="T6" s="496"/>
      <c r="U6" s="496"/>
      <c r="V6" s="496"/>
      <c r="W6" s="496"/>
      <c r="X6" s="496"/>
      <c r="Y6" s="496"/>
      <c r="Z6" s="496"/>
    </row>
    <row r="7" spans="1:26" ht="5.25" customHeight="1">
      <c r="A7" s="495"/>
      <c r="B7" s="49"/>
      <c r="C7" s="50"/>
      <c r="D7" s="50"/>
      <c r="E7" s="50"/>
      <c r="F7" s="51"/>
      <c r="G7" s="50"/>
      <c r="H7" s="50"/>
      <c r="I7" s="50"/>
      <c r="J7" s="50"/>
      <c r="K7" s="50"/>
      <c r="L7" s="50"/>
      <c r="M7" s="50"/>
      <c r="N7" s="50"/>
      <c r="O7" s="52"/>
      <c r="P7" s="497"/>
      <c r="Q7" s="496"/>
      <c r="R7" s="496"/>
      <c r="S7" s="496"/>
      <c r="T7" s="496"/>
      <c r="U7" s="496"/>
      <c r="V7" s="496"/>
      <c r="W7" s="496"/>
      <c r="X7" s="496"/>
      <c r="Y7" s="496"/>
      <c r="Z7" s="496"/>
    </row>
    <row r="8" spans="1:26" ht="4.5" customHeight="1">
      <c r="A8" s="495"/>
      <c r="B8" s="53"/>
      <c r="C8" s="54"/>
      <c r="D8" s="54"/>
      <c r="E8" s="54"/>
      <c r="F8" s="55"/>
      <c r="G8" s="54"/>
      <c r="H8" s="54"/>
      <c r="I8" s="54"/>
      <c r="J8" s="54"/>
      <c r="K8" s="54"/>
      <c r="L8" s="54"/>
      <c r="M8" s="54"/>
      <c r="N8" s="54"/>
      <c r="O8" s="45"/>
      <c r="P8" s="497"/>
      <c r="Q8" s="496"/>
      <c r="R8" s="496"/>
      <c r="S8" s="496"/>
      <c r="T8" s="496"/>
      <c r="U8" s="496"/>
      <c r="V8" s="496"/>
      <c r="W8" s="496"/>
      <c r="X8" s="496"/>
      <c r="Y8" s="496"/>
      <c r="Z8" s="496"/>
    </row>
    <row r="9" spans="1:26" ht="22.5" customHeight="1">
      <c r="A9" s="495"/>
      <c r="B9" s="53"/>
      <c r="C9" s="65" t="s">
        <v>749</v>
      </c>
      <c r="D9" s="54"/>
      <c r="E9" s="56"/>
      <c r="F9" s="57"/>
      <c r="G9" s="56"/>
      <c r="H9" s="54"/>
      <c r="I9" s="54"/>
      <c r="J9" s="54"/>
      <c r="K9" s="408" t="s">
        <v>564</v>
      </c>
      <c r="L9" s="255"/>
      <c r="M9" s="256" t="s">
        <v>565</v>
      </c>
      <c r="N9" s="54"/>
      <c r="O9" s="45"/>
      <c r="P9" s="498"/>
      <c r="Q9" s="496"/>
      <c r="R9" s="496"/>
      <c r="S9" s="496"/>
      <c r="T9" s="496"/>
      <c r="U9" s="496"/>
      <c r="V9" s="496"/>
      <c r="W9" s="496"/>
      <c r="X9" s="496"/>
      <c r="Y9" s="496"/>
      <c r="Z9" s="496"/>
    </row>
    <row r="10" spans="1:26" ht="4.5" customHeight="1">
      <c r="A10" s="495"/>
      <c r="B10" s="58"/>
      <c r="C10" s="61"/>
      <c r="D10" s="61"/>
      <c r="E10" s="59"/>
      <c r="F10" s="60"/>
      <c r="G10" s="59"/>
      <c r="H10" s="61"/>
      <c r="I10" s="61"/>
      <c r="J10" s="61"/>
      <c r="K10" s="255"/>
      <c r="L10" s="255"/>
      <c r="M10" s="255"/>
      <c r="N10" s="54"/>
      <c r="O10" s="45"/>
      <c r="P10" s="497"/>
      <c r="Q10" s="496"/>
      <c r="R10" s="496"/>
      <c r="S10" s="496"/>
      <c r="T10" s="496"/>
      <c r="U10" s="496"/>
      <c r="V10" s="496"/>
      <c r="W10" s="496"/>
      <c r="X10" s="496"/>
      <c r="Y10" s="496"/>
      <c r="Z10" s="496"/>
    </row>
    <row r="11" spans="1:26" ht="22.5" customHeight="1">
      <c r="A11" s="495"/>
      <c r="B11" s="58"/>
      <c r="C11" s="61"/>
      <c r="D11" s="61"/>
      <c r="E11" s="59"/>
      <c r="F11" s="60"/>
      <c r="G11" s="59"/>
      <c r="H11" s="61"/>
      <c r="I11" s="223"/>
      <c r="J11" s="95"/>
      <c r="K11" s="332" t="s">
        <v>590</v>
      </c>
      <c r="L11" s="62"/>
      <c r="M11" s="229" t="s">
        <v>590</v>
      </c>
      <c r="N11" s="56"/>
      <c r="O11" s="45"/>
      <c r="P11" s="498"/>
      <c r="Q11" s="496"/>
      <c r="R11" s="496"/>
      <c r="S11" s="496"/>
      <c r="T11" s="496"/>
      <c r="U11" s="496"/>
      <c r="V11" s="496"/>
      <c r="W11" s="496"/>
      <c r="X11" s="496"/>
      <c r="Y11" s="496"/>
      <c r="Z11" s="496"/>
    </row>
    <row r="12" spans="1:26" ht="4.5" customHeight="1">
      <c r="A12" s="496"/>
      <c r="B12" s="38"/>
      <c r="C12" s="32"/>
      <c r="D12" s="32"/>
      <c r="E12" s="33"/>
      <c r="F12" s="16"/>
      <c r="G12" s="59"/>
      <c r="H12" s="13"/>
      <c r="I12" s="6"/>
      <c r="J12" s="35"/>
      <c r="K12" s="233"/>
      <c r="L12" s="26"/>
      <c r="M12" s="25"/>
      <c r="N12" s="4"/>
      <c r="O12" s="2"/>
      <c r="P12" s="497"/>
      <c r="Q12" s="496"/>
      <c r="R12" s="496"/>
      <c r="S12" s="496"/>
      <c r="T12" s="496"/>
      <c r="U12" s="496"/>
      <c r="V12" s="496"/>
      <c r="W12" s="496"/>
      <c r="X12" s="496"/>
      <c r="Y12" s="496"/>
      <c r="Z12" s="496"/>
    </row>
    <row r="13" spans="1:26" ht="18.75">
      <c r="A13" s="496"/>
      <c r="B13" s="12"/>
      <c r="C13" s="7"/>
      <c r="D13" s="7"/>
      <c r="E13" s="33"/>
      <c r="F13" s="7"/>
      <c r="G13" s="59"/>
      <c r="H13" s="13"/>
      <c r="I13" s="483" t="s">
        <v>591</v>
      </c>
      <c r="J13" s="41"/>
      <c r="K13" s="234">
        <v>2010</v>
      </c>
      <c r="L13" s="41"/>
      <c r="M13" s="242">
        <v>2009</v>
      </c>
      <c r="N13" s="3"/>
      <c r="O13" s="2"/>
      <c r="P13" s="497"/>
      <c r="Q13" s="496"/>
      <c r="R13" s="496"/>
      <c r="S13" s="496"/>
      <c r="T13" s="496"/>
      <c r="U13" s="496"/>
      <c r="V13" s="496"/>
      <c r="W13" s="496"/>
      <c r="X13" s="496"/>
      <c r="Y13" s="496"/>
      <c r="Z13" s="496"/>
    </row>
    <row r="14" spans="1:26" ht="3" customHeight="1">
      <c r="A14" s="496"/>
      <c r="B14" s="12"/>
      <c r="C14" s="7"/>
      <c r="D14" s="7"/>
      <c r="E14" s="11"/>
      <c r="F14" s="7"/>
      <c r="G14" s="59"/>
      <c r="H14" s="13"/>
      <c r="I14" s="6"/>
      <c r="J14" s="34"/>
      <c r="K14" s="235"/>
      <c r="L14" s="9"/>
      <c r="M14" s="243"/>
      <c r="N14" s="3"/>
      <c r="O14" s="2"/>
      <c r="P14" s="497"/>
      <c r="Q14" s="496"/>
      <c r="R14" s="496"/>
      <c r="S14" s="496"/>
      <c r="T14" s="496"/>
      <c r="U14" s="496"/>
      <c r="V14" s="496"/>
      <c r="W14" s="496"/>
      <c r="X14" s="496"/>
      <c r="Y14" s="496"/>
      <c r="Z14" s="496"/>
    </row>
    <row r="15" spans="1:26" ht="18">
      <c r="A15" s="496"/>
      <c r="B15" s="38"/>
      <c r="C15" s="32"/>
      <c r="D15" s="32"/>
      <c r="E15" s="34" t="s">
        <v>561</v>
      </c>
      <c r="F15" s="15"/>
      <c r="G15" s="59"/>
      <c r="H15" s="13"/>
      <c r="I15" s="6"/>
      <c r="J15" s="35"/>
      <c r="K15" s="236"/>
      <c r="L15" s="41" t="s">
        <v>320</v>
      </c>
      <c r="M15" s="244"/>
      <c r="N15" s="4"/>
      <c r="O15" s="2"/>
      <c r="P15" s="497"/>
      <c r="Q15" s="496"/>
      <c r="R15" s="496"/>
      <c r="S15" s="496"/>
      <c r="T15" s="496"/>
      <c r="U15" s="496"/>
      <c r="V15" s="496"/>
      <c r="W15" s="496"/>
      <c r="X15" s="496"/>
      <c r="Y15" s="496"/>
      <c r="Z15" s="496"/>
    </row>
    <row r="16" spans="1:26" ht="4.5" customHeight="1">
      <c r="A16" s="496"/>
      <c r="B16" s="38"/>
      <c r="C16" s="32"/>
      <c r="D16" s="32"/>
      <c r="E16" s="33"/>
      <c r="F16" s="16"/>
      <c r="G16" s="59"/>
      <c r="H16" s="13"/>
      <c r="I16" s="6"/>
      <c r="J16" s="35"/>
      <c r="K16" s="233"/>
      <c r="L16" s="26"/>
      <c r="M16" s="245"/>
      <c r="N16" s="4"/>
      <c r="O16" s="2"/>
      <c r="P16" s="497"/>
      <c r="Q16" s="496"/>
      <c r="R16" s="496"/>
      <c r="S16" s="496"/>
      <c r="T16" s="496"/>
      <c r="U16" s="496"/>
      <c r="V16" s="496"/>
      <c r="W16" s="496"/>
      <c r="X16" s="496"/>
      <c r="Y16" s="496"/>
      <c r="Z16" s="496"/>
    </row>
    <row r="17" spans="1:26" ht="18">
      <c r="A17" s="496"/>
      <c r="B17" s="38"/>
      <c r="C17" s="32"/>
      <c r="D17" s="32"/>
      <c r="E17" s="34" t="s">
        <v>173</v>
      </c>
      <c r="F17" s="95" t="str">
        <f>Cities!I4</f>
        <v>ZIP Code Error</v>
      </c>
      <c r="G17" s="553" t="s">
        <v>2063</v>
      </c>
      <c r="H17" s="553"/>
      <c r="I17" s="225" t="str">
        <f>Modelbaseline!F20</f>
        <v>Total Juice</v>
      </c>
      <c r="J17" s="261"/>
      <c r="K17" s="237">
        <v>1</v>
      </c>
      <c r="L17" s="94" t="s">
        <v>568</v>
      </c>
      <c r="M17" s="246">
        <v>1</v>
      </c>
      <c r="N17" s="4"/>
      <c r="O17" s="2"/>
      <c r="P17" s="499"/>
      <c r="Q17" s="496"/>
      <c r="R17" s="496"/>
      <c r="S17" s="496"/>
      <c r="T17" s="496"/>
      <c r="U17" s="496"/>
      <c r="V17" s="496"/>
      <c r="W17" s="496"/>
      <c r="X17" s="496"/>
      <c r="Y17" s="496"/>
      <c r="Z17" s="496"/>
    </row>
    <row r="18" spans="1:26" ht="18.75">
      <c r="A18" s="496"/>
      <c r="B18" s="38"/>
      <c r="C18" s="32"/>
      <c r="D18" s="32"/>
      <c r="E18" s="33"/>
      <c r="F18" s="95"/>
      <c r="G18" s="260"/>
      <c r="H18" s="260"/>
      <c r="I18" s="225" t="str">
        <f>Modelbaseline!F21</f>
        <v>Non-Juice (% of total value)</v>
      </c>
      <c r="J18" s="261"/>
      <c r="K18" s="263"/>
      <c r="L18" s="94" t="s">
        <v>3</v>
      </c>
      <c r="M18" s="262"/>
      <c r="N18" s="4"/>
      <c r="O18" s="2"/>
      <c r="P18" s="499"/>
      <c r="Q18" s="496"/>
      <c r="R18" s="496"/>
      <c r="S18" s="496"/>
      <c r="T18" s="496"/>
      <c r="U18" s="496"/>
      <c r="V18" s="496"/>
      <c r="W18" s="496"/>
      <c r="X18" s="496"/>
      <c r="Y18" s="496"/>
      <c r="Z18" s="496"/>
    </row>
    <row r="19" spans="1:26" ht="18.75">
      <c r="A19" s="496"/>
      <c r="B19" s="38"/>
      <c r="C19" s="32"/>
      <c r="D19" s="32"/>
      <c r="E19" s="33"/>
      <c r="F19" s="95"/>
      <c r="G19" s="415" t="s">
        <v>583</v>
      </c>
      <c r="H19" s="415"/>
      <c r="I19" s="416" t="str">
        <f>Modelbaseline!F22</f>
        <v>Citrus</v>
      </c>
      <c r="J19" s="325"/>
      <c r="K19" s="263"/>
      <c r="L19" s="329" t="s">
        <v>3</v>
      </c>
      <c r="M19" s="262"/>
      <c r="N19" s="4"/>
      <c r="O19" s="2"/>
      <c r="P19" s="499"/>
      <c r="Q19" s="496"/>
      <c r="R19" s="496"/>
      <c r="S19" s="496"/>
      <c r="T19" s="496"/>
      <c r="U19" s="496"/>
      <c r="V19" s="496"/>
      <c r="W19" s="496"/>
      <c r="X19" s="496"/>
      <c r="Y19" s="496"/>
      <c r="Z19" s="496"/>
    </row>
    <row r="20" spans="1:26" ht="18.75">
      <c r="A20" s="496"/>
      <c r="B20" s="38"/>
      <c r="C20" s="32"/>
      <c r="D20" s="32"/>
      <c r="E20" s="33"/>
      <c r="F20" s="95"/>
      <c r="G20" s="415" t="s">
        <v>576</v>
      </c>
      <c r="H20" s="415"/>
      <c r="I20" s="416" t="str">
        <f>Modelbaseline!F23</f>
        <v>Canned &amp; Bottled </v>
      </c>
      <c r="J20" s="325"/>
      <c r="K20" s="263"/>
      <c r="L20" s="329" t="s">
        <v>3</v>
      </c>
      <c r="M20" s="262"/>
      <c r="N20" s="4"/>
      <c r="O20" s="2"/>
      <c r="P20" s="499"/>
      <c r="Q20" s="496"/>
      <c r="R20" s="496"/>
      <c r="S20" s="496"/>
      <c r="T20" s="496"/>
      <c r="U20" s="496"/>
      <c r="V20" s="496"/>
      <c r="W20" s="496"/>
      <c r="X20" s="496"/>
      <c r="Y20" s="496"/>
      <c r="Z20" s="496"/>
    </row>
    <row r="21" spans="1:26" ht="18.75">
      <c r="A21" s="496"/>
      <c r="B21" s="38"/>
      <c r="C21" s="32"/>
      <c r="D21" s="32"/>
      <c r="E21" s="33"/>
      <c r="F21" s="95"/>
      <c r="G21" s="411"/>
      <c r="H21" s="411"/>
      <c r="I21" s="32" t="str">
        <f>Modelbaseline!F24</f>
        <v>Concentrate</v>
      </c>
      <c r="J21" s="326"/>
      <c r="K21" s="263"/>
      <c r="L21" s="330" t="s">
        <v>3</v>
      </c>
      <c r="M21" s="262"/>
      <c r="N21" s="4"/>
      <c r="O21" s="2"/>
      <c r="P21" s="499"/>
      <c r="Q21" s="496"/>
      <c r="R21" s="496"/>
      <c r="S21" s="496"/>
      <c r="T21" s="496"/>
      <c r="U21" s="496"/>
      <c r="V21" s="496"/>
      <c r="W21" s="496"/>
      <c r="X21" s="496"/>
      <c r="Y21" s="496"/>
      <c r="Z21" s="496"/>
    </row>
    <row r="22" spans="1:26" ht="18.75">
      <c r="A22" s="496"/>
      <c r="B22" s="38"/>
      <c r="C22" s="32"/>
      <c r="D22" s="32"/>
      <c r="E22" s="33"/>
      <c r="F22" s="95"/>
      <c r="G22" s="411"/>
      <c r="H22" s="411"/>
      <c r="I22" s="32" t="str">
        <f>Modelbaseline!F25</f>
        <v>Fresh</v>
      </c>
      <c r="J22" s="326"/>
      <c r="K22" s="263"/>
      <c r="L22" s="330" t="s">
        <v>3</v>
      </c>
      <c r="M22" s="262"/>
      <c r="N22" s="4"/>
      <c r="O22" s="2"/>
      <c r="P22" s="499"/>
      <c r="Q22" s="496"/>
      <c r="R22" s="496"/>
      <c r="S22" s="496"/>
      <c r="T22" s="496"/>
      <c r="U22" s="496"/>
      <c r="V22" s="496"/>
      <c r="W22" s="496"/>
      <c r="X22" s="496"/>
      <c r="Y22" s="496"/>
      <c r="Z22" s="496"/>
    </row>
    <row r="23" spans="1:26" ht="19.5" customHeight="1">
      <c r="A23" s="496"/>
      <c r="B23" s="38"/>
      <c r="C23" s="32"/>
      <c r="D23" s="59"/>
      <c r="E23" s="201"/>
      <c r="F23" s="202"/>
      <c r="G23" s="412"/>
      <c r="H23" s="327"/>
      <c r="I23" s="417" t="str">
        <f>Modelbaseline!F26</f>
        <v>Drinks and Juice-ades</v>
      </c>
      <c r="J23" s="328"/>
      <c r="K23" s="263"/>
      <c r="L23" s="331" t="s">
        <v>3</v>
      </c>
      <c r="M23" s="262"/>
      <c r="N23" s="204"/>
      <c r="O23" s="45"/>
      <c r="P23" s="500"/>
      <c r="Q23" s="496"/>
      <c r="R23" s="496"/>
      <c r="S23" s="496"/>
      <c r="T23" s="496"/>
      <c r="U23" s="496"/>
      <c r="V23" s="496"/>
      <c r="W23" s="496"/>
      <c r="X23" s="496"/>
      <c r="Y23" s="496"/>
      <c r="Z23" s="496"/>
    </row>
    <row r="24" spans="1:26" ht="18.75">
      <c r="A24" s="496"/>
      <c r="B24" s="38"/>
      <c r="C24" s="32"/>
      <c r="D24" s="32"/>
      <c r="E24" s="33"/>
      <c r="F24" s="95"/>
      <c r="G24" s="553" t="s">
        <v>587</v>
      </c>
      <c r="H24" s="553"/>
      <c r="I24" s="225" t="str">
        <f>Modelbaseline!F27</f>
        <v>Concentrate (% of costs)</v>
      </c>
      <c r="J24" s="261"/>
      <c r="K24" s="263"/>
      <c r="L24" s="94" t="s">
        <v>3</v>
      </c>
      <c r="M24" s="262"/>
      <c r="N24" s="4"/>
      <c r="O24" s="2"/>
      <c r="P24" s="499"/>
      <c r="Q24" s="496"/>
      <c r="R24" s="496"/>
      <c r="S24" s="496"/>
      <c r="T24" s="496"/>
      <c r="U24" s="496"/>
      <c r="V24" s="496"/>
      <c r="W24" s="496"/>
      <c r="X24" s="496"/>
      <c r="Y24" s="496"/>
      <c r="Z24" s="496"/>
    </row>
    <row r="25" spans="1:26" ht="19.5" customHeight="1">
      <c r="A25" s="496"/>
      <c r="B25" s="38"/>
      <c r="C25" s="32"/>
      <c r="D25" s="59"/>
      <c r="E25" s="201"/>
      <c r="F25" s="202"/>
      <c r="G25" s="203"/>
      <c r="H25" s="260"/>
      <c r="I25" s="225" t="str">
        <f>Modelbaseline!F28</f>
        <v>Frozen &amp; Processed (% of costs)</v>
      </c>
      <c r="J25" s="261"/>
      <c r="K25" s="263"/>
      <c r="L25" s="94" t="s">
        <v>3</v>
      </c>
      <c r="M25" s="262"/>
      <c r="N25" s="204"/>
      <c r="O25" s="45"/>
      <c r="P25" s="496"/>
      <c r="Q25" s="496"/>
      <c r="R25" s="496"/>
      <c r="S25" s="496"/>
      <c r="T25" s="496"/>
      <c r="U25" s="496"/>
      <c r="V25" s="496"/>
      <c r="W25" s="496"/>
      <c r="X25" s="496"/>
      <c r="Y25" s="496"/>
      <c r="Z25" s="496"/>
    </row>
    <row r="26" spans="1:28" ht="7.5" customHeight="1">
      <c r="A26" s="496"/>
      <c r="B26" s="38"/>
      <c r="C26" s="59"/>
      <c r="D26" s="201"/>
      <c r="E26" s="202"/>
      <c r="F26" s="205"/>
      <c r="G26" s="203"/>
      <c r="H26" s="227"/>
      <c r="I26" s="225"/>
      <c r="J26" s="35"/>
      <c r="K26" s="35"/>
      <c r="L26" s="35"/>
      <c r="M26" s="35"/>
      <c r="N26" s="206"/>
      <c r="O26" s="45"/>
      <c r="P26" s="496"/>
      <c r="Q26" s="501"/>
      <c r="R26" s="502"/>
      <c r="S26" s="502"/>
      <c r="T26" s="502"/>
      <c r="U26" s="502"/>
      <c r="V26" s="502"/>
      <c r="W26" s="502"/>
      <c r="X26" s="502"/>
      <c r="Y26" s="502"/>
      <c r="Z26" s="502"/>
      <c r="AA26" s="224"/>
      <c r="AB26" s="224"/>
    </row>
    <row r="27" spans="1:26" ht="5.25" customHeight="1">
      <c r="A27" s="496"/>
      <c r="B27" s="66"/>
      <c r="C27" s="30"/>
      <c r="D27" s="30"/>
      <c r="E27" s="30"/>
      <c r="F27" s="30"/>
      <c r="G27" s="30"/>
      <c r="H27" s="30"/>
      <c r="I27" s="30"/>
      <c r="J27" s="30"/>
      <c r="K27" s="30"/>
      <c r="L27" s="30"/>
      <c r="M27" s="30"/>
      <c r="N27" s="30"/>
      <c r="O27" s="29"/>
      <c r="P27" s="497"/>
      <c r="Q27" s="496"/>
      <c r="R27" s="496"/>
      <c r="S27" s="496"/>
      <c r="T27" s="496"/>
      <c r="U27" s="496"/>
      <c r="V27" s="496"/>
      <c r="W27" s="496"/>
      <c r="X27" s="496"/>
      <c r="Y27" s="496"/>
      <c r="Z27" s="496"/>
    </row>
    <row r="28" spans="1:26" ht="5.25" customHeight="1">
      <c r="A28" s="496"/>
      <c r="B28" s="67"/>
      <c r="C28" s="1"/>
      <c r="D28" s="1"/>
      <c r="E28" s="1"/>
      <c r="F28" s="1"/>
      <c r="G28" s="1"/>
      <c r="H28" s="1"/>
      <c r="I28" s="1"/>
      <c r="J28" s="1"/>
      <c r="K28" s="1"/>
      <c r="L28" s="1"/>
      <c r="M28" s="1"/>
      <c r="N28" s="1"/>
      <c r="O28" s="2"/>
      <c r="P28" s="497"/>
      <c r="Q28" s="496"/>
      <c r="R28" s="496"/>
      <c r="S28" s="496"/>
      <c r="T28" s="496"/>
      <c r="U28" s="496"/>
      <c r="V28" s="496"/>
      <c r="W28" s="496"/>
      <c r="X28" s="496"/>
      <c r="Y28" s="496"/>
      <c r="Z28" s="496"/>
    </row>
    <row r="29" spans="1:26" ht="20.25">
      <c r="A29" s="496"/>
      <c r="B29" s="68"/>
      <c r="C29" s="64" t="s">
        <v>172</v>
      </c>
      <c r="D29" s="39"/>
      <c r="E29" s="39"/>
      <c r="F29" s="37"/>
      <c r="G29" s="39"/>
      <c r="H29" s="1"/>
      <c r="I29" s="1"/>
      <c r="J29" s="1"/>
      <c r="K29" s="1"/>
      <c r="L29" s="1"/>
      <c r="M29" s="1"/>
      <c r="N29" s="1"/>
      <c r="O29" s="2"/>
      <c r="P29" s="497"/>
      <c r="Q29" s="496"/>
      <c r="R29" s="496"/>
      <c r="S29" s="496"/>
      <c r="T29" s="496"/>
      <c r="U29" s="496"/>
      <c r="V29" s="496"/>
      <c r="W29" s="496"/>
      <c r="X29" s="496"/>
      <c r="Y29" s="496"/>
      <c r="Z29" s="496"/>
    </row>
    <row r="30" spans="1:26" ht="18">
      <c r="A30" s="496"/>
      <c r="B30" s="69"/>
      <c r="C30" s="32"/>
      <c r="D30" s="32"/>
      <c r="E30" s="40"/>
      <c r="F30" s="36"/>
      <c r="G30" s="32"/>
      <c r="H30" s="41" t="s">
        <v>750</v>
      </c>
      <c r="I30" s="41" t="s">
        <v>752</v>
      </c>
      <c r="J30" s="41" t="s">
        <v>744</v>
      </c>
      <c r="K30" s="41" t="s">
        <v>743</v>
      </c>
      <c r="L30" s="41" t="s">
        <v>753</v>
      </c>
      <c r="M30" s="41" t="s">
        <v>170</v>
      </c>
      <c r="N30" s="9"/>
      <c r="O30" s="2"/>
      <c r="P30" s="497"/>
      <c r="Q30" s="496"/>
      <c r="R30" s="496"/>
      <c r="S30" s="496"/>
      <c r="T30" s="496"/>
      <c r="U30" s="496"/>
      <c r="V30" s="496"/>
      <c r="W30" s="496"/>
      <c r="X30" s="496"/>
      <c r="Y30" s="496"/>
      <c r="Z30" s="496"/>
    </row>
    <row r="31" spans="1:26" ht="18">
      <c r="A31" s="496"/>
      <c r="B31" s="69"/>
      <c r="C31" s="32"/>
      <c r="D31" s="32"/>
      <c r="E31" s="40"/>
      <c r="F31" s="36"/>
      <c r="G31" s="34" t="s">
        <v>754</v>
      </c>
      <c r="H31" s="9"/>
      <c r="I31" s="9"/>
      <c r="J31" s="9"/>
      <c r="K31" s="9"/>
      <c r="L31" s="9"/>
      <c r="M31" s="9"/>
      <c r="N31" s="8"/>
      <c r="O31" s="2"/>
      <c r="P31" s="497"/>
      <c r="Q31" s="496"/>
      <c r="R31" s="496"/>
      <c r="S31" s="496"/>
      <c r="T31" s="496"/>
      <c r="U31" s="496"/>
      <c r="V31" s="496"/>
      <c r="W31" s="496"/>
      <c r="X31" s="496"/>
      <c r="Y31" s="496"/>
      <c r="Z31" s="496"/>
    </row>
    <row r="32" spans="1:26" ht="4.5" customHeight="1">
      <c r="A32" s="496"/>
      <c r="B32" s="69"/>
      <c r="C32" s="32"/>
      <c r="D32" s="32"/>
      <c r="E32" s="40"/>
      <c r="F32" s="36"/>
      <c r="G32" s="34"/>
      <c r="H32" s="9"/>
      <c r="I32" s="9"/>
      <c r="J32" s="9"/>
      <c r="K32" s="9"/>
      <c r="L32" s="9"/>
      <c r="M32" s="9"/>
      <c r="N32" s="8"/>
      <c r="O32" s="2"/>
      <c r="P32" s="497"/>
      <c r="Q32" s="496"/>
      <c r="R32" s="496"/>
      <c r="S32" s="496"/>
      <c r="T32" s="496"/>
      <c r="U32" s="496"/>
      <c r="V32" s="496"/>
      <c r="W32" s="496"/>
      <c r="X32" s="496"/>
      <c r="Y32" s="496"/>
      <c r="Z32" s="496"/>
    </row>
    <row r="33" spans="1:26" ht="18" customHeight="1">
      <c r="A33" s="496"/>
      <c r="B33" s="69"/>
      <c r="C33" s="34"/>
      <c r="D33" s="34"/>
      <c r="E33" s="484" t="str">
        <f>K11</f>
        <v>Enter Name</v>
      </c>
      <c r="F33" s="544" t="s">
        <v>2064</v>
      </c>
      <c r="G33" s="545"/>
      <c r="H33" s="439"/>
      <c r="I33" s="238"/>
      <c r="J33" s="239"/>
      <c r="K33" s="238"/>
      <c r="L33" s="239"/>
      <c r="M33" s="240">
        <v>1</v>
      </c>
      <c r="N33" s="14"/>
      <c r="O33" s="2"/>
      <c r="P33" s="496"/>
      <c r="Q33" s="496"/>
      <c r="R33" s="496"/>
      <c r="S33" s="496"/>
      <c r="T33" s="496"/>
      <c r="U33" s="496"/>
      <c r="V33" s="496"/>
      <c r="W33" s="496"/>
      <c r="X33" s="496"/>
      <c r="Y33" s="496"/>
      <c r="Z33" s="496"/>
    </row>
    <row r="34" spans="1:26" ht="5.25" customHeight="1">
      <c r="A34" s="496"/>
      <c r="B34" s="69"/>
      <c r="C34" s="34"/>
      <c r="D34" s="34"/>
      <c r="E34" s="232"/>
      <c r="F34" s="91"/>
      <c r="G34" s="35"/>
      <c r="H34" s="235"/>
      <c r="I34" s="235"/>
      <c r="J34" s="235"/>
      <c r="K34" s="235"/>
      <c r="L34" s="235"/>
      <c r="M34" s="235"/>
      <c r="N34" s="8"/>
      <c r="O34" s="2"/>
      <c r="P34" s="497"/>
      <c r="Q34" s="496"/>
      <c r="R34" s="496"/>
      <c r="S34" s="496"/>
      <c r="T34" s="496"/>
      <c r="U34" s="496"/>
      <c r="V34" s="496"/>
      <c r="W34" s="496"/>
      <c r="X34" s="496"/>
      <c r="Y34" s="496"/>
      <c r="Z34" s="496"/>
    </row>
    <row r="35" spans="1:26" ht="18">
      <c r="A35" s="496"/>
      <c r="B35" s="69"/>
      <c r="C35" s="34"/>
      <c r="D35" s="34"/>
      <c r="E35" s="484">
        <f>K13</f>
        <v>2010</v>
      </c>
      <c r="F35" s="91"/>
      <c r="G35" s="35" t="s">
        <v>1503</v>
      </c>
      <c r="H35" s="440">
        <f aca="true" t="shared" si="0" ref="H35:M35">IF(H33="","","Enter cost")</f>
      </c>
      <c r="I35" s="241">
        <f t="shared" si="0"/>
      </c>
      <c r="J35" s="241">
        <f t="shared" si="0"/>
      </c>
      <c r="K35" s="241">
        <f t="shared" si="0"/>
      </c>
      <c r="L35" s="241">
        <f t="shared" si="0"/>
      </c>
      <c r="M35" s="241" t="str">
        <f t="shared" si="0"/>
        <v>Enter cost</v>
      </c>
      <c r="N35" s="14"/>
      <c r="O35" s="2"/>
      <c r="P35" s="497"/>
      <c r="Q35" s="496"/>
      <c r="R35" s="496"/>
      <c r="S35" s="496"/>
      <c r="T35" s="496"/>
      <c r="U35" s="496"/>
      <c r="V35" s="496"/>
      <c r="W35" s="496"/>
      <c r="X35" s="496"/>
      <c r="Y35" s="496"/>
      <c r="Z35" s="496"/>
    </row>
    <row r="36" spans="1:26" ht="4.5" customHeight="1">
      <c r="A36" s="496"/>
      <c r="B36" s="69"/>
      <c r="C36" s="34"/>
      <c r="D36" s="34"/>
      <c r="E36" s="92"/>
      <c r="F36" s="93"/>
      <c r="G36" s="34"/>
      <c r="H36" s="78"/>
      <c r="I36" s="78"/>
      <c r="J36" s="78"/>
      <c r="K36" s="78"/>
      <c r="L36" s="78"/>
      <c r="M36" s="78"/>
      <c r="N36" s="14"/>
      <c r="O36" s="2"/>
      <c r="P36" s="497"/>
      <c r="Q36" s="496"/>
      <c r="R36" s="496"/>
      <c r="S36" s="496"/>
      <c r="T36" s="496"/>
      <c r="U36" s="496"/>
      <c r="V36" s="496"/>
      <c r="W36" s="496"/>
      <c r="X36" s="496"/>
      <c r="Y36" s="496"/>
      <c r="Z36" s="496"/>
    </row>
    <row r="37" spans="1:26" ht="5.25" customHeight="1">
      <c r="A37" s="496"/>
      <c r="B37" s="69"/>
      <c r="C37" s="34"/>
      <c r="D37" s="34"/>
      <c r="E37" s="92"/>
      <c r="F37" s="94"/>
      <c r="G37" s="34"/>
      <c r="H37" s="7"/>
      <c r="I37" s="7"/>
      <c r="J37" s="7"/>
      <c r="K37" s="7"/>
      <c r="L37" s="7"/>
      <c r="M37" s="7"/>
      <c r="N37" s="9"/>
      <c r="O37" s="2"/>
      <c r="P37" s="497"/>
      <c r="Q37" s="496"/>
      <c r="R37" s="496"/>
      <c r="S37" s="496"/>
      <c r="T37" s="496"/>
      <c r="U37" s="496"/>
      <c r="V37" s="496"/>
      <c r="W37" s="496"/>
      <c r="X37" s="496"/>
      <c r="Y37" s="496"/>
      <c r="Z37" s="496"/>
    </row>
    <row r="38" spans="1:26" ht="18.75" customHeight="1">
      <c r="A38" s="496"/>
      <c r="B38" s="69"/>
      <c r="C38" s="34"/>
      <c r="D38" s="34"/>
      <c r="E38" s="485" t="str">
        <f>M11</f>
        <v>Enter Name</v>
      </c>
      <c r="F38" s="544" t="s">
        <v>2064</v>
      </c>
      <c r="G38" s="545"/>
      <c r="H38" s="442"/>
      <c r="I38" s="268"/>
      <c r="J38" s="269"/>
      <c r="K38" s="268"/>
      <c r="L38" s="269"/>
      <c r="M38" s="270">
        <v>1</v>
      </c>
      <c r="N38" s="14"/>
      <c r="O38" s="2"/>
      <c r="P38" s="496"/>
      <c r="Q38" s="503"/>
      <c r="R38" s="496"/>
      <c r="S38" s="496"/>
      <c r="T38" s="496"/>
      <c r="U38" s="496"/>
      <c r="V38" s="496"/>
      <c r="W38" s="496"/>
      <c r="X38" s="496"/>
      <c r="Y38" s="496"/>
      <c r="Z38" s="496"/>
    </row>
    <row r="39" spans="1:26" ht="5.25" customHeight="1">
      <c r="A39" s="496"/>
      <c r="B39" s="69"/>
      <c r="C39" s="32"/>
      <c r="D39" s="32"/>
      <c r="E39" s="257"/>
      <c r="F39" s="91"/>
      <c r="G39" s="35"/>
      <c r="H39" s="243"/>
      <c r="I39" s="243"/>
      <c r="J39" s="243"/>
      <c r="K39" s="243"/>
      <c r="L39" s="243"/>
      <c r="M39" s="243"/>
      <c r="N39" s="8"/>
      <c r="O39" s="2"/>
      <c r="P39" s="497"/>
      <c r="Q39" s="496"/>
      <c r="R39" s="496"/>
      <c r="S39" s="496"/>
      <c r="T39" s="496"/>
      <c r="U39" s="496"/>
      <c r="V39" s="496"/>
      <c r="W39" s="496"/>
      <c r="X39" s="496"/>
      <c r="Y39" s="496"/>
      <c r="Z39" s="496"/>
    </row>
    <row r="40" spans="1:26" ht="18">
      <c r="A40" s="496"/>
      <c r="B40" s="69"/>
      <c r="C40" s="32"/>
      <c r="D40" s="32"/>
      <c r="E40" s="485">
        <f>M13</f>
        <v>2009</v>
      </c>
      <c r="F40" s="91"/>
      <c r="G40" s="35" t="s">
        <v>1503</v>
      </c>
      <c r="H40" s="441">
        <f aca="true" t="shared" si="1" ref="H40:M40">IF(H38="","","Enter cost")</f>
      </c>
      <c r="I40" s="247">
        <f t="shared" si="1"/>
      </c>
      <c r="J40" s="247">
        <f t="shared" si="1"/>
      </c>
      <c r="K40" s="247">
        <f t="shared" si="1"/>
      </c>
      <c r="L40" s="247">
        <f t="shared" si="1"/>
      </c>
      <c r="M40" s="247" t="str">
        <f t="shared" si="1"/>
        <v>Enter cost</v>
      </c>
      <c r="N40" s="14"/>
      <c r="O40" s="2"/>
      <c r="P40" s="497"/>
      <c r="Q40" s="496"/>
      <c r="R40" s="496"/>
      <c r="S40" s="496"/>
      <c r="T40" s="496"/>
      <c r="U40" s="496"/>
      <c r="V40" s="496"/>
      <c r="W40" s="496"/>
      <c r="X40" s="496"/>
      <c r="Y40" s="496"/>
      <c r="Z40" s="496"/>
    </row>
    <row r="41" spans="1:26" ht="15" customHeight="1" hidden="1">
      <c r="A41" s="496"/>
      <c r="B41" s="83" t="str">
        <f>IF(MID(C41,28,2)="OK","T","Y")</f>
        <v>Y</v>
      </c>
      <c r="C41" s="79" t="str">
        <f>IF(Units!I26&lt;1000000,CONCATENATE("1.  Baseline Year (",Units!AJ5,"):  Energy consumption appears too LOW, please check units and values entered."),IF(Units!I26&gt;10000000,CONCATENATE("1.  Baseline Year (",Units!AJ5,"):  Energy consumption appears too HIGH, please check units and values entered."),CONCATENATE("1.  Baseline Year (",Units!AJ5,"):  OK")))</f>
        <v>1.  Baseline Year ():  Energy consumption appears too LOW, please check units and values entered.</v>
      </c>
      <c r="D41" s="80"/>
      <c r="E41" s="84"/>
      <c r="F41" s="80"/>
      <c r="G41" s="80"/>
      <c r="H41" s="80"/>
      <c r="I41" s="80"/>
      <c r="J41" s="80"/>
      <c r="K41" s="80"/>
      <c r="L41" s="80"/>
      <c r="M41" s="85"/>
      <c r="N41" s="7"/>
      <c r="O41" s="2"/>
      <c r="P41" s="497"/>
      <c r="Q41" s="496"/>
      <c r="R41" s="496"/>
      <c r="S41" s="496"/>
      <c r="T41" s="496"/>
      <c r="U41" s="496"/>
      <c r="V41" s="496"/>
      <c r="W41" s="496"/>
      <c r="X41" s="496"/>
      <c r="Y41" s="496"/>
      <c r="Z41" s="496"/>
    </row>
    <row r="42" spans="1:26" ht="15" customHeight="1" hidden="1">
      <c r="A42" s="496"/>
      <c r="B42" s="83" t="str">
        <f>IF(MID(C42,27,2)="OK","T","Y")</f>
        <v>Y</v>
      </c>
      <c r="C42" s="81" t="str">
        <f>IF(Units!I16&lt;1000000,CONCATENATE("2.  Current Year (",Units!AF5,"):  Energy consumption appears too LOW, please check units and values entered."),IF(Units!I16&gt;10000000,CONCATENATE("2.  Current Year (",Units!AF5,"):  Energy consumption appears too HIGH, please check units and values entered."),CONCATENATE("2.  Current Year (",Units!AF5,"):  OK")))</f>
        <v>2.  Current Year ():  Energy consumption appears too LOW, please check units and values entered.</v>
      </c>
      <c r="D42" s="82"/>
      <c r="E42" s="86"/>
      <c r="F42" s="82"/>
      <c r="G42" s="82"/>
      <c r="H42" s="82"/>
      <c r="I42" s="82"/>
      <c r="J42" s="82"/>
      <c r="K42" s="82"/>
      <c r="L42" s="82"/>
      <c r="M42" s="87"/>
      <c r="N42" s="7"/>
      <c r="O42" s="2"/>
      <c r="P42" s="497"/>
      <c r="Q42" s="496"/>
      <c r="R42" s="496"/>
      <c r="S42" s="496"/>
      <c r="T42" s="496"/>
      <c r="U42" s="496"/>
      <c r="V42" s="496"/>
      <c r="W42" s="496"/>
      <c r="X42" s="496"/>
      <c r="Y42" s="496"/>
      <c r="Z42" s="496"/>
    </row>
    <row r="43" spans="1:26" ht="18.75" thickBot="1">
      <c r="A43" s="496"/>
      <c r="B43" s="12"/>
      <c r="C43" s="7"/>
      <c r="D43" s="7"/>
      <c r="E43" s="6"/>
      <c r="F43" s="7"/>
      <c r="G43" s="7"/>
      <c r="H43" s="409" t="s">
        <v>2065</v>
      </c>
      <c r="I43" s="7"/>
      <c r="J43" s="7"/>
      <c r="K43" s="7"/>
      <c r="L43" s="7"/>
      <c r="M43" s="7"/>
      <c r="N43" s="7"/>
      <c r="O43" s="2"/>
      <c r="P43" s="497"/>
      <c r="Q43" s="496"/>
      <c r="R43" s="496"/>
      <c r="S43" s="496"/>
      <c r="T43" s="496"/>
      <c r="U43" s="496"/>
      <c r="V43" s="496"/>
      <c r="W43" s="496"/>
      <c r="X43" s="496"/>
      <c r="Y43" s="496"/>
      <c r="Z43" s="496"/>
    </row>
    <row r="44" spans="1:26" ht="5.25" customHeight="1" thickBot="1">
      <c r="A44" s="489"/>
      <c r="B44" s="208"/>
      <c r="C44" s="208"/>
      <c r="D44" s="208"/>
      <c r="E44" s="208"/>
      <c r="F44" s="208"/>
      <c r="G44" s="208"/>
      <c r="H44" s="208"/>
      <c r="I44" s="208"/>
      <c r="J44" s="208"/>
      <c r="K44" s="208"/>
      <c r="L44" s="208"/>
      <c r="M44" s="208"/>
      <c r="N44" s="208"/>
      <c r="O44" s="209"/>
      <c r="P44" s="504"/>
      <c r="Q44" s="496"/>
      <c r="R44" s="496"/>
      <c r="S44" s="496"/>
      <c r="T44" s="496"/>
      <c r="U44" s="496"/>
      <c r="V44" s="496"/>
      <c r="W44" s="496"/>
      <c r="X44" s="496"/>
      <c r="Y44" s="496"/>
      <c r="Z44" s="496"/>
    </row>
    <row r="45" spans="1:26" ht="5.25" customHeight="1">
      <c r="A45" s="496"/>
      <c r="B45" s="70"/>
      <c r="C45" s="71"/>
      <c r="D45" s="71"/>
      <c r="E45" s="71"/>
      <c r="F45" s="71"/>
      <c r="G45" s="71"/>
      <c r="H45" s="71"/>
      <c r="I45" s="71"/>
      <c r="J45" s="71"/>
      <c r="K45" s="71"/>
      <c r="L45" s="71"/>
      <c r="M45" s="71"/>
      <c r="N45" s="71"/>
      <c r="O45" s="72"/>
      <c r="P45" s="497"/>
      <c r="Q45" s="496"/>
      <c r="R45" s="496"/>
      <c r="S45" s="496"/>
      <c r="T45" s="496"/>
      <c r="U45" s="496"/>
      <c r="V45" s="496"/>
      <c r="W45" s="496"/>
      <c r="X45" s="496"/>
      <c r="Y45" s="496"/>
      <c r="Z45" s="496"/>
    </row>
    <row r="46" spans="1:26" ht="20.25">
      <c r="A46" s="496"/>
      <c r="B46" s="70"/>
      <c r="C46" s="73" t="s">
        <v>755</v>
      </c>
      <c r="D46" s="71"/>
      <c r="E46" s="71"/>
      <c r="F46" s="73"/>
      <c r="G46" s="550" t="s">
        <v>566</v>
      </c>
      <c r="H46" s="550"/>
      <c r="I46" s="569" t="s">
        <v>567</v>
      </c>
      <c r="J46" s="569"/>
      <c r="K46" s="550" t="s">
        <v>1451</v>
      </c>
      <c r="L46" s="550"/>
      <c r="M46" s="550" t="s">
        <v>1452</v>
      </c>
      <c r="N46" s="550"/>
      <c r="O46" s="72"/>
      <c r="P46" s="497"/>
      <c r="Q46" s="496"/>
      <c r="R46" s="496"/>
      <c r="S46" s="496"/>
      <c r="T46" s="496"/>
      <c r="U46" s="496"/>
      <c r="V46" s="496"/>
      <c r="W46" s="496"/>
      <c r="X46" s="496"/>
      <c r="Y46" s="496"/>
      <c r="Z46" s="496"/>
    </row>
    <row r="47" spans="1:26" ht="18">
      <c r="A47" s="496"/>
      <c r="B47" s="70"/>
      <c r="C47" s="71"/>
      <c r="D47" s="71"/>
      <c r="E47" s="71"/>
      <c r="F47" s="74"/>
      <c r="G47" s="558" t="str">
        <f>K11</f>
        <v>Enter Name</v>
      </c>
      <c r="H47" s="558"/>
      <c r="I47" s="569" t="str">
        <f>M11</f>
        <v>Enter Name</v>
      </c>
      <c r="J47" s="569"/>
      <c r="K47" s="550" t="str">
        <f>K11</f>
        <v>Enter Name</v>
      </c>
      <c r="L47" s="550"/>
      <c r="M47" s="550" t="str">
        <f>K11</f>
        <v>Enter Name</v>
      </c>
      <c r="N47" s="550"/>
      <c r="O47" s="72"/>
      <c r="P47" s="497"/>
      <c r="Q47" s="496"/>
      <c r="R47" s="496"/>
      <c r="S47" s="496"/>
      <c r="T47" s="496"/>
      <c r="U47" s="496"/>
      <c r="V47" s="496"/>
      <c r="W47" s="496"/>
      <c r="X47" s="496"/>
      <c r="Y47" s="496"/>
      <c r="Z47" s="496"/>
    </row>
    <row r="48" spans="1:26" ht="18">
      <c r="A48" s="496"/>
      <c r="B48" s="70"/>
      <c r="C48" s="71"/>
      <c r="D48" s="71"/>
      <c r="E48" s="71"/>
      <c r="F48" s="74"/>
      <c r="G48" s="558">
        <f>K13</f>
        <v>2010</v>
      </c>
      <c r="H48" s="558"/>
      <c r="I48" s="569">
        <f>M13</f>
        <v>2009</v>
      </c>
      <c r="J48" s="569"/>
      <c r="K48" s="550">
        <f>K13</f>
        <v>2010</v>
      </c>
      <c r="L48" s="550"/>
      <c r="M48" s="550">
        <f>K13</f>
        <v>2010</v>
      </c>
      <c r="N48" s="550"/>
      <c r="O48" s="72"/>
      <c r="P48" s="497"/>
      <c r="Q48" s="496"/>
      <c r="R48" s="496"/>
      <c r="S48" s="496"/>
      <c r="T48" s="496"/>
      <c r="U48" s="496"/>
      <c r="V48" s="496"/>
      <c r="W48" s="496"/>
      <c r="X48" s="496"/>
      <c r="Y48" s="496"/>
      <c r="Z48" s="496"/>
    </row>
    <row r="49" spans="1:26" ht="4.5" customHeight="1">
      <c r="A49" s="496"/>
      <c r="B49" s="70"/>
      <c r="C49" s="71"/>
      <c r="D49" s="71"/>
      <c r="E49" s="71"/>
      <c r="F49" s="74"/>
      <c r="G49" s="63"/>
      <c r="H49" s="63"/>
      <c r="I49" s="63"/>
      <c r="J49" s="63"/>
      <c r="K49" s="63"/>
      <c r="L49" s="75"/>
      <c r="M49" s="75"/>
      <c r="N49" s="63"/>
      <c r="O49" s="72"/>
      <c r="P49" s="497"/>
      <c r="Q49" s="496"/>
      <c r="R49" s="496"/>
      <c r="S49" s="496"/>
      <c r="T49" s="496"/>
      <c r="U49" s="496"/>
      <c r="V49" s="496"/>
      <c r="W49" s="496"/>
      <c r="X49" s="496"/>
      <c r="Y49" s="496"/>
      <c r="Z49" s="496"/>
    </row>
    <row r="50" spans="1:26" ht="18">
      <c r="A50" s="496"/>
      <c r="B50" s="70"/>
      <c r="C50" s="71"/>
      <c r="D50" s="71"/>
      <c r="E50" s="71"/>
      <c r="F50" s="76" t="s">
        <v>2066</v>
      </c>
      <c r="G50" s="559">
        <f>ROUND(Modelcurrent!N3*100,0)</f>
        <v>99</v>
      </c>
      <c r="H50" s="559"/>
      <c r="I50" s="570">
        <f>ROUND(Modelbaseline!N3*100,0)</f>
        <v>99</v>
      </c>
      <c r="J50" s="570"/>
      <c r="K50" s="564">
        <v>50</v>
      </c>
      <c r="L50" s="564"/>
      <c r="M50" s="551">
        <v>75</v>
      </c>
      <c r="N50" s="551"/>
      <c r="O50" s="72"/>
      <c r="P50" s="497"/>
      <c r="Q50" s="496"/>
      <c r="R50" s="496"/>
      <c r="S50" s="496"/>
      <c r="T50" s="496"/>
      <c r="U50" s="496"/>
      <c r="V50" s="496"/>
      <c r="W50" s="496"/>
      <c r="X50" s="496"/>
      <c r="Y50" s="496"/>
      <c r="Z50" s="496"/>
    </row>
    <row r="51" spans="1:26" ht="4.5" customHeight="1">
      <c r="A51" s="496"/>
      <c r="B51" s="70"/>
      <c r="C51" s="71"/>
      <c r="D51" s="71"/>
      <c r="E51" s="71"/>
      <c r="F51" s="74"/>
      <c r="G51" s="250"/>
      <c r="H51" s="250"/>
      <c r="I51" s="248"/>
      <c r="J51" s="248"/>
      <c r="K51" s="212"/>
      <c r="L51" s="212"/>
      <c r="M51" s="212"/>
      <c r="N51" s="213"/>
      <c r="O51" s="72"/>
      <c r="P51" s="497"/>
      <c r="Q51" s="496"/>
      <c r="R51" s="496"/>
      <c r="S51" s="496"/>
      <c r="T51" s="496"/>
      <c r="U51" s="496"/>
      <c r="V51" s="496"/>
      <c r="W51" s="496"/>
      <c r="X51" s="496"/>
      <c r="Y51" s="496"/>
      <c r="Z51" s="496"/>
    </row>
    <row r="52" spans="1:26" ht="18">
      <c r="A52" s="496"/>
      <c r="B52" s="70"/>
      <c r="C52" s="71"/>
      <c r="D52" s="71"/>
      <c r="E52" s="71"/>
      <c r="F52" s="76" t="s">
        <v>763</v>
      </c>
      <c r="G52" s="557">
        <f>SUM(H35:M35)</f>
        <v>0</v>
      </c>
      <c r="H52" s="557"/>
      <c r="I52" s="556">
        <f>SUM(H40:M40)</f>
        <v>0</v>
      </c>
      <c r="J52" s="556"/>
      <c r="K52" s="552">
        <f>$G52*(K56/$G56)</f>
        <v>0</v>
      </c>
      <c r="L52" s="552"/>
      <c r="M52" s="552">
        <f>$G52*(M56/$G56)</f>
        <v>0</v>
      </c>
      <c r="N52" s="552"/>
      <c r="O52" s="72"/>
      <c r="P52" s="498"/>
      <c r="Q52" s="496"/>
      <c r="R52" s="496"/>
      <c r="S52" s="496"/>
      <c r="T52" s="496"/>
      <c r="U52" s="496"/>
      <c r="V52" s="496"/>
      <c r="W52" s="496"/>
      <c r="X52" s="496"/>
      <c r="Y52" s="496"/>
      <c r="Z52" s="496"/>
    </row>
    <row r="53" spans="1:26" ht="5.25" customHeight="1">
      <c r="A53" s="496"/>
      <c r="B53" s="70"/>
      <c r="C53" s="71"/>
      <c r="D53" s="71"/>
      <c r="E53" s="71"/>
      <c r="F53" s="76"/>
      <c r="G53" s="251"/>
      <c r="H53" s="251"/>
      <c r="I53" s="228"/>
      <c r="J53" s="228"/>
      <c r="K53" s="226"/>
      <c r="L53" s="226"/>
      <c r="M53" s="214"/>
      <c r="N53" s="214"/>
      <c r="O53" s="72"/>
      <c r="P53" s="497"/>
      <c r="Q53" s="496"/>
      <c r="R53" s="496"/>
      <c r="S53" s="496"/>
      <c r="T53" s="496"/>
      <c r="U53" s="496"/>
      <c r="V53" s="496"/>
      <c r="W53" s="496"/>
      <c r="X53" s="496"/>
      <c r="Y53" s="496"/>
      <c r="Z53" s="496"/>
    </row>
    <row r="54" spans="1:26" ht="18">
      <c r="A54" s="496"/>
      <c r="B54" s="70"/>
      <c r="C54" s="71"/>
      <c r="D54" s="71"/>
      <c r="E54" s="71"/>
      <c r="F54" s="76" t="s">
        <v>2067</v>
      </c>
      <c r="G54" s="574">
        <f>G52/(Modelcurrent!J14)</f>
        <v>0</v>
      </c>
      <c r="H54" s="574"/>
      <c r="I54" s="571">
        <f>I52/(Modelbaseline!J14)</f>
        <v>0</v>
      </c>
      <c r="J54" s="571"/>
      <c r="K54" s="546">
        <f>K52/(Modelcurrent!J14)</f>
        <v>0</v>
      </c>
      <c r="L54" s="546"/>
      <c r="M54" s="546">
        <f>M52/(Modelcurrent!J14)</f>
        <v>0</v>
      </c>
      <c r="N54" s="546"/>
      <c r="O54" s="77"/>
      <c r="P54" s="497"/>
      <c r="Q54" s="496"/>
      <c r="R54" s="496"/>
      <c r="S54" s="496"/>
      <c r="T54" s="496"/>
      <c r="U54" s="496"/>
      <c r="V54" s="496"/>
      <c r="W54" s="496"/>
      <c r="X54" s="496"/>
      <c r="Y54" s="496"/>
      <c r="Z54" s="496"/>
    </row>
    <row r="55" spans="1:26" ht="4.5" customHeight="1">
      <c r="A55" s="496"/>
      <c r="B55" s="70"/>
      <c r="C55" s="71"/>
      <c r="D55" s="71"/>
      <c r="E55" s="71"/>
      <c r="F55" s="76"/>
      <c r="G55" s="252"/>
      <c r="H55" s="252"/>
      <c r="I55" s="249"/>
      <c r="J55" s="249"/>
      <c r="K55" s="231"/>
      <c r="L55" s="215"/>
      <c r="M55" s="215"/>
      <c r="N55" s="216"/>
      <c r="O55" s="77"/>
      <c r="P55" s="497"/>
      <c r="Q55" s="496"/>
      <c r="R55" s="496"/>
      <c r="S55" s="496"/>
      <c r="T55" s="496"/>
      <c r="U55" s="496"/>
      <c r="V55" s="496"/>
      <c r="W55" s="496"/>
      <c r="X55" s="496"/>
      <c r="Y55" s="496"/>
      <c r="Z55" s="496"/>
    </row>
    <row r="56" spans="1:26" ht="17.25" customHeight="1">
      <c r="A56" s="496"/>
      <c r="B56" s="70"/>
      <c r="C56" s="71"/>
      <c r="D56" s="71"/>
      <c r="E56" s="71"/>
      <c r="F56" s="76" t="s">
        <v>2068</v>
      </c>
      <c r="G56" s="554">
        <f>Units!I16</f>
        <v>1</v>
      </c>
      <c r="H56" s="554"/>
      <c r="I56" s="555">
        <f>+Units!I26</f>
        <v>1</v>
      </c>
      <c r="J56" s="555"/>
      <c r="K56" s="548">
        <f>Modelcurrent!B305</f>
        <v>6.2904901943196725</v>
      </c>
      <c r="L56" s="548"/>
      <c r="M56" s="547">
        <f>Modelcurrent!B237</f>
        <v>3.6613323619423195</v>
      </c>
      <c r="N56" s="547"/>
      <c r="O56" s="77"/>
      <c r="P56" s="498"/>
      <c r="Q56" s="496"/>
      <c r="R56" s="496"/>
      <c r="S56" s="496"/>
      <c r="T56" s="496"/>
      <c r="U56" s="496"/>
      <c r="V56" s="496"/>
      <c r="W56" s="496"/>
      <c r="X56" s="496"/>
      <c r="Y56" s="496"/>
      <c r="Z56" s="496"/>
    </row>
    <row r="57" spans="1:26" ht="4.5" customHeight="1">
      <c r="A57" s="496"/>
      <c r="B57" s="70"/>
      <c r="C57" s="71"/>
      <c r="D57" s="71"/>
      <c r="E57" s="71"/>
      <c r="F57" s="74"/>
      <c r="G57" s="252"/>
      <c r="H57" s="252"/>
      <c r="I57" s="249"/>
      <c r="J57" s="249"/>
      <c r="K57" s="231"/>
      <c r="L57" s="215"/>
      <c r="M57" s="215"/>
      <c r="N57" s="216"/>
      <c r="O57" s="77"/>
      <c r="P57" s="497"/>
      <c r="Q57" s="496"/>
      <c r="R57" s="496"/>
      <c r="S57" s="496"/>
      <c r="T57" s="496"/>
      <c r="U57" s="496"/>
      <c r="V57" s="496"/>
      <c r="W57" s="496"/>
      <c r="X57" s="496"/>
      <c r="Y57" s="496"/>
      <c r="Z57" s="496"/>
    </row>
    <row r="58" spans="1:26" ht="17.25" customHeight="1">
      <c r="A58" s="496"/>
      <c r="B58" s="70"/>
      <c r="C58" s="71"/>
      <c r="D58" s="71"/>
      <c r="E58" s="71"/>
      <c r="F58" s="76" t="s">
        <v>2069</v>
      </c>
      <c r="G58" s="554">
        <f>Units!I15</f>
        <v>1</v>
      </c>
      <c r="H58" s="554"/>
      <c r="I58" s="555">
        <f>+Units!I25</f>
        <v>1</v>
      </c>
      <c r="J58" s="555"/>
      <c r="K58" s="548">
        <f>$G58*(K56/$G56)</f>
        <v>6.2904901943196725</v>
      </c>
      <c r="L58" s="548"/>
      <c r="M58" s="548">
        <f>$G58*(M56/$G56)</f>
        <v>3.6613323619423195</v>
      </c>
      <c r="N58" s="548"/>
      <c r="O58" s="77"/>
      <c r="P58" s="498"/>
      <c r="Q58" s="496"/>
      <c r="R58" s="496"/>
      <c r="S58" s="496"/>
      <c r="T58" s="496"/>
      <c r="U58" s="496"/>
      <c r="V58" s="496"/>
      <c r="W58" s="496"/>
      <c r="X58" s="496"/>
      <c r="Y58" s="496"/>
      <c r="Z58" s="496"/>
    </row>
    <row r="59" spans="1:26" ht="4.5" customHeight="1">
      <c r="A59" s="496"/>
      <c r="B59" s="70"/>
      <c r="C59" s="71"/>
      <c r="D59" s="71"/>
      <c r="E59" s="71"/>
      <c r="F59" s="76"/>
      <c r="G59" s="252"/>
      <c r="H59" s="252"/>
      <c r="I59" s="249"/>
      <c r="J59" s="249"/>
      <c r="K59" s="231"/>
      <c r="L59" s="215"/>
      <c r="M59" s="215"/>
      <c r="N59" s="216"/>
      <c r="O59" s="77"/>
      <c r="P59" s="497"/>
      <c r="Q59" s="496"/>
      <c r="R59" s="496"/>
      <c r="S59" s="496"/>
      <c r="T59" s="496"/>
      <c r="U59" s="496"/>
      <c r="V59" s="496"/>
      <c r="W59" s="496"/>
      <c r="X59" s="496"/>
      <c r="Y59" s="496"/>
      <c r="Z59" s="496"/>
    </row>
    <row r="60" spans="1:26" ht="18">
      <c r="A60" s="496"/>
      <c r="B60" s="70"/>
      <c r="C60" s="71"/>
      <c r="D60" s="71"/>
      <c r="E60" s="71"/>
      <c r="F60" s="76" t="s">
        <v>2070</v>
      </c>
      <c r="G60" s="572">
        <f>(Total_Primary_Energy__MMBtu/(Modelcurrent!J14))</f>
        <v>1</v>
      </c>
      <c r="H60" s="572"/>
      <c r="I60" s="573">
        <f>(I56/(Modelbaseline!J14))</f>
        <v>1</v>
      </c>
      <c r="J60" s="573"/>
      <c r="K60" s="549">
        <f>(K56/((Modelcurrent!J14)))</f>
        <v>6.2904901943196725</v>
      </c>
      <c r="L60" s="549"/>
      <c r="M60" s="549">
        <f>(M56/((Modelcurrent!J14)))</f>
        <v>3.6613323619423195</v>
      </c>
      <c r="N60" s="549"/>
      <c r="O60" s="77"/>
      <c r="P60" s="497"/>
      <c r="Q60" s="496"/>
      <c r="R60" s="496"/>
      <c r="S60" s="496"/>
      <c r="T60" s="496"/>
      <c r="U60" s="496"/>
      <c r="V60" s="496"/>
      <c r="W60" s="496"/>
      <c r="X60" s="496"/>
      <c r="Y60" s="496"/>
      <c r="Z60" s="496"/>
    </row>
    <row r="61" spans="1:26" ht="4.5" customHeight="1">
      <c r="A61" s="496"/>
      <c r="B61" s="70"/>
      <c r="C61" s="71"/>
      <c r="D61" s="71"/>
      <c r="E61" s="71"/>
      <c r="F61" s="74"/>
      <c r="G61" s="252"/>
      <c r="H61" s="252"/>
      <c r="I61" s="249"/>
      <c r="J61" s="249"/>
      <c r="K61" s="231"/>
      <c r="L61" s="217"/>
      <c r="M61" s="217"/>
      <c r="N61" s="216"/>
      <c r="O61" s="72"/>
      <c r="P61" s="497"/>
      <c r="Q61" s="496"/>
      <c r="R61" s="496"/>
      <c r="S61" s="496"/>
      <c r="T61" s="496"/>
      <c r="U61" s="496"/>
      <c r="V61" s="496"/>
      <c r="W61" s="496"/>
      <c r="X61" s="496"/>
      <c r="Y61" s="496"/>
      <c r="Z61" s="496"/>
    </row>
    <row r="62" spans="1:26" ht="4.5" customHeight="1">
      <c r="A62" s="496"/>
      <c r="B62" s="27"/>
      <c r="C62" s="28"/>
      <c r="D62" s="28"/>
      <c r="E62" s="28"/>
      <c r="F62" s="31"/>
      <c r="G62" s="28"/>
      <c r="H62" s="28"/>
      <c r="I62" s="28"/>
      <c r="J62" s="28"/>
      <c r="K62" s="28"/>
      <c r="L62" s="28"/>
      <c r="M62" s="28"/>
      <c r="N62" s="28"/>
      <c r="O62" s="29"/>
      <c r="P62" s="497"/>
      <c r="Q62" s="496"/>
      <c r="R62" s="496"/>
      <c r="S62" s="496"/>
      <c r="T62" s="496"/>
      <c r="U62" s="496"/>
      <c r="V62" s="496"/>
      <c r="W62" s="496"/>
      <c r="X62" s="496"/>
      <c r="Y62" s="496"/>
      <c r="Z62" s="496"/>
    </row>
    <row r="63" spans="1:26" ht="5.25" customHeight="1">
      <c r="A63" s="496"/>
      <c r="B63" s="12"/>
      <c r="C63" s="7"/>
      <c r="D63" s="7"/>
      <c r="E63" s="7"/>
      <c r="F63" s="5"/>
      <c r="G63" s="7"/>
      <c r="H63" s="7"/>
      <c r="I63" s="7"/>
      <c r="J63" s="7"/>
      <c r="K63" s="7"/>
      <c r="L63" s="7"/>
      <c r="M63" s="7"/>
      <c r="N63" s="7"/>
      <c r="O63" s="17"/>
      <c r="P63" s="497"/>
      <c r="Q63" s="496"/>
      <c r="R63" s="496"/>
      <c r="S63" s="496"/>
      <c r="T63" s="496"/>
      <c r="U63" s="496"/>
      <c r="V63" s="496"/>
      <c r="W63" s="496"/>
      <c r="X63" s="496"/>
      <c r="Y63" s="496"/>
      <c r="Z63" s="496"/>
    </row>
    <row r="64" spans="1:26" ht="18">
      <c r="A64" s="496"/>
      <c r="B64" s="12"/>
      <c r="C64" s="558" t="str">
        <f>K11&amp;" ("&amp;K13&amp;")"</f>
        <v>Enter Name (2010)</v>
      </c>
      <c r="D64" s="558"/>
      <c r="E64" s="558"/>
      <c r="F64" s="558"/>
      <c r="G64" s="558"/>
      <c r="H64" s="558"/>
      <c r="I64" s="88"/>
      <c r="J64" s="569" t="str">
        <f>M11&amp;" ("&amp;M13&amp;")"</f>
        <v>Enter Name (2009)</v>
      </c>
      <c r="K64" s="569"/>
      <c r="L64" s="569"/>
      <c r="M64" s="569"/>
      <c r="N64" s="7"/>
      <c r="O64" s="17"/>
      <c r="P64" s="497"/>
      <c r="Q64" s="496"/>
      <c r="R64" s="496"/>
      <c r="S64" s="496"/>
      <c r="T64" s="496"/>
      <c r="U64" s="496"/>
      <c r="V64" s="496"/>
      <c r="W64" s="496"/>
      <c r="X64" s="496"/>
      <c r="Y64" s="496"/>
      <c r="Z64" s="496"/>
    </row>
    <row r="65" spans="1:26" ht="18">
      <c r="A65" s="496"/>
      <c r="B65" s="12"/>
      <c r="C65" s="89"/>
      <c r="D65" s="89"/>
      <c r="E65" s="89"/>
      <c r="F65" s="90"/>
      <c r="G65" s="89"/>
      <c r="H65" s="89"/>
      <c r="I65" s="89"/>
      <c r="J65" s="89"/>
      <c r="K65" s="89"/>
      <c r="L65" s="89"/>
      <c r="M65" s="89"/>
      <c r="N65" s="7"/>
      <c r="O65" s="17"/>
      <c r="P65" s="497"/>
      <c r="Q65" s="496"/>
      <c r="R65" s="496"/>
      <c r="S65" s="496"/>
      <c r="T65" s="496"/>
      <c r="U65" s="496"/>
      <c r="V65" s="496"/>
      <c r="W65" s="496"/>
      <c r="X65" s="496"/>
      <c r="Y65" s="496"/>
      <c r="Z65" s="496"/>
    </row>
    <row r="66" spans="1:26" ht="18">
      <c r="A66" s="496"/>
      <c r="B66" s="12"/>
      <c r="C66" s="7"/>
      <c r="D66" s="7"/>
      <c r="E66" s="7"/>
      <c r="F66" s="5"/>
      <c r="G66" s="7"/>
      <c r="H66" s="7"/>
      <c r="I66" s="7"/>
      <c r="J66" s="7"/>
      <c r="K66" s="7"/>
      <c r="L66" s="7"/>
      <c r="M66" s="7"/>
      <c r="N66" s="7"/>
      <c r="O66" s="17"/>
      <c r="P66" s="497"/>
      <c r="Q66" s="496"/>
      <c r="R66" s="496"/>
      <c r="S66" s="496"/>
      <c r="T66" s="496"/>
      <c r="U66" s="496"/>
      <c r="V66" s="496"/>
      <c r="W66" s="496"/>
      <c r="X66" s="496"/>
      <c r="Y66" s="496"/>
      <c r="Z66" s="496"/>
    </row>
    <row r="67" spans="1:26" ht="18">
      <c r="A67" s="496"/>
      <c r="B67" s="12"/>
      <c r="C67" s="7"/>
      <c r="D67" s="7"/>
      <c r="E67" s="7"/>
      <c r="F67" s="5"/>
      <c r="G67" s="7"/>
      <c r="H67" s="7"/>
      <c r="I67" s="7"/>
      <c r="J67" s="7"/>
      <c r="K67" s="7"/>
      <c r="L67" s="7"/>
      <c r="M67" s="7"/>
      <c r="N67" s="7"/>
      <c r="O67" s="17"/>
      <c r="P67" s="497"/>
      <c r="Q67" s="496"/>
      <c r="R67" s="496"/>
      <c r="S67" s="496"/>
      <c r="T67" s="496"/>
      <c r="U67" s="496"/>
      <c r="V67" s="496"/>
      <c r="W67" s="496"/>
      <c r="X67" s="496"/>
      <c r="Y67" s="496"/>
      <c r="Z67" s="496"/>
    </row>
    <row r="68" spans="1:26" ht="18">
      <c r="A68" s="496"/>
      <c r="B68" s="12"/>
      <c r="C68" s="7"/>
      <c r="D68" s="7"/>
      <c r="E68" s="7"/>
      <c r="F68" s="5"/>
      <c r="G68" s="7"/>
      <c r="H68" s="7"/>
      <c r="I68" s="7"/>
      <c r="J68" s="7"/>
      <c r="K68" s="7"/>
      <c r="L68" s="7"/>
      <c r="M68" s="7"/>
      <c r="N68" s="7"/>
      <c r="O68" s="17"/>
      <c r="P68" s="497"/>
      <c r="Q68" s="496"/>
      <c r="R68" s="496"/>
      <c r="S68" s="496"/>
      <c r="T68" s="496"/>
      <c r="U68" s="496"/>
      <c r="V68" s="496"/>
      <c r="W68" s="496"/>
      <c r="X68" s="496"/>
      <c r="Y68" s="496"/>
      <c r="Z68" s="496"/>
    </row>
    <row r="69" spans="1:26" ht="18">
      <c r="A69" s="496"/>
      <c r="B69" s="12"/>
      <c r="C69" s="7"/>
      <c r="D69" s="7"/>
      <c r="E69" s="7"/>
      <c r="F69" s="5"/>
      <c r="G69" s="7"/>
      <c r="H69" s="7"/>
      <c r="I69" s="7"/>
      <c r="J69" s="7"/>
      <c r="K69" s="7"/>
      <c r="L69" s="7"/>
      <c r="M69" s="7"/>
      <c r="N69" s="7"/>
      <c r="O69" s="17"/>
      <c r="P69" s="497"/>
      <c r="Q69" s="496"/>
      <c r="R69" s="496"/>
      <c r="S69" s="496"/>
      <c r="T69" s="496"/>
      <c r="U69" s="496"/>
      <c r="V69" s="496"/>
      <c r="W69" s="496"/>
      <c r="X69" s="496"/>
      <c r="Y69" s="496"/>
      <c r="Z69" s="496"/>
    </row>
    <row r="70" spans="1:26" ht="18">
      <c r="A70" s="496"/>
      <c r="B70" s="12"/>
      <c r="C70" s="7"/>
      <c r="D70" s="7"/>
      <c r="E70" s="7"/>
      <c r="F70" s="5"/>
      <c r="G70" s="7"/>
      <c r="H70" s="7"/>
      <c r="I70" s="7"/>
      <c r="J70" s="7"/>
      <c r="K70" s="7"/>
      <c r="L70" s="7"/>
      <c r="M70" s="7"/>
      <c r="N70" s="7"/>
      <c r="O70" s="17"/>
      <c r="P70" s="497"/>
      <c r="Q70" s="496"/>
      <c r="R70" s="496"/>
      <c r="S70" s="496"/>
      <c r="T70" s="496"/>
      <c r="U70" s="496"/>
      <c r="V70" s="496"/>
      <c r="W70" s="496"/>
      <c r="X70" s="496"/>
      <c r="Y70" s="496"/>
      <c r="Z70" s="496"/>
    </row>
    <row r="71" spans="1:26" ht="18">
      <c r="A71" s="496"/>
      <c r="B71" s="12"/>
      <c r="C71" s="7"/>
      <c r="D71" s="7"/>
      <c r="E71" s="7"/>
      <c r="F71" s="7"/>
      <c r="G71" s="18"/>
      <c r="H71" s="18"/>
      <c r="I71" s="18"/>
      <c r="J71" s="18"/>
      <c r="K71" s="18"/>
      <c r="L71" s="18"/>
      <c r="M71" s="18"/>
      <c r="N71" s="18"/>
      <c r="O71" s="19"/>
      <c r="P71" s="497"/>
      <c r="Q71" s="496"/>
      <c r="R71" s="496"/>
      <c r="S71" s="496"/>
      <c r="T71" s="496"/>
      <c r="U71" s="496"/>
      <c r="V71" s="496"/>
      <c r="W71" s="496"/>
      <c r="X71" s="496"/>
      <c r="Y71" s="496"/>
      <c r="Z71" s="496"/>
    </row>
    <row r="72" spans="1:26" ht="18">
      <c r="A72" s="496"/>
      <c r="B72" s="12"/>
      <c r="C72" s="7"/>
      <c r="D72" s="7"/>
      <c r="E72" s="7"/>
      <c r="F72" s="11"/>
      <c r="G72" s="20"/>
      <c r="H72" s="20"/>
      <c r="I72" s="20"/>
      <c r="J72" s="21"/>
      <c r="K72" s="21"/>
      <c r="L72" s="21"/>
      <c r="M72" s="21"/>
      <c r="N72" s="21"/>
      <c r="O72" s="17"/>
      <c r="P72" s="497"/>
      <c r="Q72" s="496"/>
      <c r="R72" s="496"/>
      <c r="S72" s="496"/>
      <c r="T72" s="496"/>
      <c r="U72" s="496"/>
      <c r="V72" s="496"/>
      <c r="W72" s="496"/>
      <c r="X72" s="496"/>
      <c r="Y72" s="496"/>
      <c r="Z72" s="496"/>
    </row>
    <row r="73" spans="1:26" ht="18">
      <c r="A73" s="496"/>
      <c r="B73" s="12"/>
      <c r="C73" s="7"/>
      <c r="D73" s="7"/>
      <c r="E73" s="7"/>
      <c r="F73" s="11"/>
      <c r="G73" s="20"/>
      <c r="H73" s="20"/>
      <c r="I73" s="20"/>
      <c r="J73" s="21"/>
      <c r="K73" s="21"/>
      <c r="L73" s="21"/>
      <c r="M73" s="21"/>
      <c r="N73" s="21"/>
      <c r="O73" s="17"/>
      <c r="P73" s="497"/>
      <c r="Q73" s="496"/>
      <c r="R73" s="496"/>
      <c r="S73" s="496"/>
      <c r="T73" s="496"/>
      <c r="U73" s="496"/>
      <c r="V73" s="496"/>
      <c r="W73" s="496"/>
      <c r="X73" s="496"/>
      <c r="Y73" s="496"/>
      <c r="Z73" s="496"/>
    </row>
    <row r="74" spans="1:26" ht="18">
      <c r="A74" s="496"/>
      <c r="B74" s="12"/>
      <c r="C74" s="7"/>
      <c r="D74" s="7"/>
      <c r="E74" s="7"/>
      <c r="F74" s="11"/>
      <c r="G74" s="20"/>
      <c r="H74" s="20"/>
      <c r="I74" s="20"/>
      <c r="J74" s="21"/>
      <c r="K74" s="21"/>
      <c r="L74" s="21"/>
      <c r="M74" s="21"/>
      <c r="N74" s="21"/>
      <c r="O74" s="17"/>
      <c r="P74" s="497"/>
      <c r="Q74" s="496"/>
      <c r="R74" s="496"/>
      <c r="S74" s="496"/>
      <c r="T74" s="496"/>
      <c r="U74" s="496"/>
      <c r="V74" s="496"/>
      <c r="W74" s="496"/>
      <c r="X74" s="496"/>
      <c r="Y74" s="496"/>
      <c r="Z74" s="496"/>
    </row>
    <row r="75" spans="1:26" ht="18">
      <c r="A75" s="496"/>
      <c r="B75" s="12"/>
      <c r="C75" s="7"/>
      <c r="D75" s="7"/>
      <c r="E75" s="7"/>
      <c r="F75" s="11"/>
      <c r="G75" s="20"/>
      <c r="H75" s="20"/>
      <c r="I75" s="20"/>
      <c r="J75" s="21"/>
      <c r="K75" s="21"/>
      <c r="L75" s="21"/>
      <c r="M75" s="21"/>
      <c r="N75" s="21"/>
      <c r="O75" s="17"/>
      <c r="P75" s="497"/>
      <c r="Q75" s="496"/>
      <c r="R75" s="496"/>
      <c r="S75" s="496"/>
      <c r="T75" s="496"/>
      <c r="U75" s="496"/>
      <c r="V75" s="496"/>
      <c r="W75" s="496"/>
      <c r="X75" s="496"/>
      <c r="Y75" s="496"/>
      <c r="Z75" s="496"/>
    </row>
    <row r="76" spans="1:26" ht="18">
      <c r="A76" s="496"/>
      <c r="B76" s="12"/>
      <c r="C76" s="7"/>
      <c r="D76" s="7"/>
      <c r="E76" s="7"/>
      <c r="F76" s="11"/>
      <c r="G76" s="20"/>
      <c r="H76" s="20"/>
      <c r="I76" s="20"/>
      <c r="J76" s="10"/>
      <c r="K76" s="21"/>
      <c r="L76" s="21"/>
      <c r="M76" s="21"/>
      <c r="N76" s="21"/>
      <c r="O76" s="17"/>
      <c r="P76" s="497"/>
      <c r="Q76" s="496"/>
      <c r="R76" s="496"/>
      <c r="S76" s="496"/>
      <c r="T76" s="496"/>
      <c r="U76" s="496"/>
      <c r="V76" s="496"/>
      <c r="W76" s="496"/>
      <c r="X76" s="496"/>
      <c r="Y76" s="496"/>
      <c r="Z76" s="496"/>
    </row>
    <row r="77" spans="1:26" ht="18">
      <c r="A77" s="496"/>
      <c r="B77" s="12"/>
      <c r="C77" s="7"/>
      <c r="D77" s="7"/>
      <c r="E77" s="7"/>
      <c r="F77" s="11"/>
      <c r="G77" s="20"/>
      <c r="H77" s="20"/>
      <c r="I77" s="20"/>
      <c r="J77" s="10"/>
      <c r="K77" s="21"/>
      <c r="L77" s="21"/>
      <c r="M77" s="21"/>
      <c r="N77" s="21"/>
      <c r="O77" s="17"/>
      <c r="P77" s="497"/>
      <c r="Q77" s="496"/>
      <c r="R77" s="496"/>
      <c r="S77" s="496"/>
      <c r="T77" s="496"/>
      <c r="U77" s="496"/>
      <c r="V77" s="496"/>
      <c r="W77" s="496"/>
      <c r="X77" s="496"/>
      <c r="Y77" s="496"/>
      <c r="Z77" s="496"/>
    </row>
    <row r="78" spans="1:26" ht="18">
      <c r="A78" s="496"/>
      <c r="B78" s="12"/>
      <c r="C78" s="7"/>
      <c r="D78" s="7"/>
      <c r="E78" s="7"/>
      <c r="F78" s="11"/>
      <c r="G78" s="20"/>
      <c r="H78" s="20"/>
      <c r="I78" s="20"/>
      <c r="J78" s="10"/>
      <c r="K78" s="21"/>
      <c r="L78" s="21"/>
      <c r="M78" s="21"/>
      <c r="N78" s="21"/>
      <c r="O78" s="17"/>
      <c r="P78" s="497"/>
      <c r="Q78" s="496"/>
      <c r="R78" s="496"/>
      <c r="S78" s="496"/>
      <c r="T78" s="496"/>
      <c r="U78" s="496"/>
      <c r="V78" s="496"/>
      <c r="W78" s="496"/>
      <c r="X78" s="496"/>
      <c r="Y78" s="496"/>
      <c r="Z78" s="496"/>
    </row>
    <row r="79" spans="1:26" ht="18">
      <c r="A79" s="496"/>
      <c r="B79" s="12"/>
      <c r="C79" s="7"/>
      <c r="D79" s="7"/>
      <c r="E79" s="7"/>
      <c r="F79" s="11"/>
      <c r="G79" s="20"/>
      <c r="H79" s="20"/>
      <c r="I79" s="20"/>
      <c r="J79" s="10"/>
      <c r="K79" s="21"/>
      <c r="L79" s="21"/>
      <c r="M79" s="21"/>
      <c r="N79" s="21"/>
      <c r="O79" s="17"/>
      <c r="P79" s="497"/>
      <c r="Q79" s="496"/>
      <c r="R79" s="496"/>
      <c r="S79" s="496"/>
      <c r="T79" s="496"/>
      <c r="U79" s="496"/>
      <c r="V79" s="496"/>
      <c r="W79" s="496"/>
      <c r="X79" s="496"/>
      <c r="Y79" s="496"/>
      <c r="Z79" s="496"/>
    </row>
    <row r="80" spans="1:26" ht="18">
      <c r="A80" s="496"/>
      <c r="B80" s="12"/>
      <c r="C80" s="7"/>
      <c r="D80" s="7"/>
      <c r="E80" s="7"/>
      <c r="F80" s="11"/>
      <c r="G80" s="20"/>
      <c r="H80" s="20"/>
      <c r="I80" s="9"/>
      <c r="J80" s="9"/>
      <c r="K80" s="9"/>
      <c r="L80" s="9"/>
      <c r="M80" s="9"/>
      <c r="N80" s="9"/>
      <c r="O80" s="17"/>
      <c r="P80" s="497"/>
      <c r="Q80" s="496"/>
      <c r="R80" s="496"/>
      <c r="S80" s="496"/>
      <c r="T80" s="496"/>
      <c r="U80" s="496"/>
      <c r="V80" s="496"/>
      <c r="W80" s="496"/>
      <c r="X80" s="496"/>
      <c r="Y80" s="496"/>
      <c r="Z80" s="496"/>
    </row>
    <row r="81" spans="1:26" ht="18">
      <c r="A81" s="496"/>
      <c r="B81" s="12"/>
      <c r="C81" s="7"/>
      <c r="D81" s="7"/>
      <c r="E81" s="7"/>
      <c r="F81" s="11"/>
      <c r="G81" s="20"/>
      <c r="H81" s="20"/>
      <c r="I81" s="9"/>
      <c r="J81" s="9"/>
      <c r="K81" s="9"/>
      <c r="L81" s="9"/>
      <c r="M81" s="9"/>
      <c r="N81" s="9"/>
      <c r="O81" s="17"/>
      <c r="P81" s="497"/>
      <c r="Q81" s="496"/>
      <c r="R81" s="496"/>
      <c r="S81" s="496"/>
      <c r="T81" s="496"/>
      <c r="U81" s="496"/>
      <c r="V81" s="496"/>
      <c r="W81" s="496"/>
      <c r="X81" s="496"/>
      <c r="Y81" s="496"/>
      <c r="Z81" s="496"/>
    </row>
    <row r="82" spans="1:26" ht="18">
      <c r="A82" s="496"/>
      <c r="B82" s="12"/>
      <c r="C82" s="7"/>
      <c r="D82" s="7"/>
      <c r="E82" s="7"/>
      <c r="F82" s="11"/>
      <c r="G82" s="20"/>
      <c r="H82" s="20"/>
      <c r="I82" s="9"/>
      <c r="J82" s="9"/>
      <c r="K82" s="9"/>
      <c r="L82" s="9"/>
      <c r="M82" s="9"/>
      <c r="N82" s="9"/>
      <c r="O82" s="17"/>
      <c r="P82" s="497"/>
      <c r="Q82" s="496"/>
      <c r="R82" s="496"/>
      <c r="S82" s="496"/>
      <c r="T82" s="496"/>
      <c r="U82" s="496"/>
      <c r="V82" s="496"/>
      <c r="W82" s="496"/>
      <c r="X82" s="496"/>
      <c r="Y82" s="496"/>
      <c r="Z82" s="496"/>
    </row>
    <row r="83" spans="1:26" ht="18">
      <c r="A83" s="496"/>
      <c r="B83" s="12"/>
      <c r="C83" s="7"/>
      <c r="D83" s="7"/>
      <c r="E83" s="7"/>
      <c r="F83" s="11"/>
      <c r="G83" s="20"/>
      <c r="H83" s="20"/>
      <c r="I83" s="9"/>
      <c r="J83" s="9"/>
      <c r="K83" s="9"/>
      <c r="L83" s="9"/>
      <c r="M83" s="9"/>
      <c r="N83" s="9"/>
      <c r="O83" s="17"/>
      <c r="P83" s="497"/>
      <c r="Q83" s="496"/>
      <c r="R83" s="496"/>
      <c r="S83" s="496"/>
      <c r="T83" s="496"/>
      <c r="U83" s="496"/>
      <c r="V83" s="496"/>
      <c r="W83" s="496"/>
      <c r="X83" s="496"/>
      <c r="Y83" s="496"/>
      <c r="Z83" s="496"/>
    </row>
    <row r="84" spans="1:26" ht="18">
      <c r="A84" s="496"/>
      <c r="B84" s="12"/>
      <c r="C84" s="7"/>
      <c r="D84" s="7"/>
      <c r="E84" s="7"/>
      <c r="F84" s="11"/>
      <c r="G84" s="20"/>
      <c r="H84" s="20"/>
      <c r="I84" s="9"/>
      <c r="J84" s="9"/>
      <c r="K84" s="9"/>
      <c r="L84" s="9"/>
      <c r="M84" s="9"/>
      <c r="N84" s="9"/>
      <c r="O84" s="17"/>
      <c r="P84" s="497"/>
      <c r="Q84" s="496"/>
      <c r="R84" s="496"/>
      <c r="S84" s="496"/>
      <c r="T84" s="496"/>
      <c r="U84" s="496"/>
      <c r="V84" s="496"/>
      <c r="W84" s="496"/>
      <c r="X84" s="496"/>
      <c r="Y84" s="496"/>
      <c r="Z84" s="496"/>
    </row>
    <row r="85" spans="1:26" ht="18">
      <c r="A85" s="496"/>
      <c r="B85" s="12"/>
      <c r="C85" s="7"/>
      <c r="D85" s="7"/>
      <c r="E85" s="7"/>
      <c r="F85" s="11"/>
      <c r="G85" s="20"/>
      <c r="H85" s="20"/>
      <c r="I85" s="9"/>
      <c r="J85" s="9"/>
      <c r="K85" s="9"/>
      <c r="L85" s="9"/>
      <c r="M85" s="9"/>
      <c r="N85" s="9"/>
      <c r="O85" s="17"/>
      <c r="P85" s="497"/>
      <c r="Q85" s="496"/>
      <c r="R85" s="496"/>
      <c r="S85" s="496"/>
      <c r="T85" s="496"/>
      <c r="U85" s="496"/>
      <c r="V85" s="496"/>
      <c r="W85" s="496"/>
      <c r="X85" s="496"/>
      <c r="Y85" s="496"/>
      <c r="Z85" s="496"/>
    </row>
    <row r="86" spans="1:26" ht="15" customHeight="1">
      <c r="A86" s="496"/>
      <c r="B86" s="12"/>
      <c r="C86" s="7"/>
      <c r="D86" s="7"/>
      <c r="E86" s="7"/>
      <c r="F86" s="11"/>
      <c r="G86" s="20"/>
      <c r="H86" s="20"/>
      <c r="I86" s="9"/>
      <c r="J86" s="9"/>
      <c r="K86" s="9"/>
      <c r="L86" s="9"/>
      <c r="M86" s="9"/>
      <c r="N86" s="9"/>
      <c r="O86" s="17"/>
      <c r="P86" s="497"/>
      <c r="Q86" s="496"/>
      <c r="R86" s="496"/>
      <c r="S86" s="496"/>
      <c r="T86" s="496"/>
      <c r="U86" s="496"/>
      <c r="V86" s="496"/>
      <c r="W86" s="496"/>
      <c r="X86" s="496"/>
      <c r="Y86" s="496"/>
      <c r="Z86" s="496"/>
    </row>
    <row r="87" spans="1:26" ht="4.5" customHeight="1" thickBot="1">
      <c r="A87" s="496"/>
      <c r="B87" s="22"/>
      <c r="C87" s="23"/>
      <c r="D87" s="23"/>
      <c r="E87" s="23"/>
      <c r="F87" s="23"/>
      <c r="G87" s="23"/>
      <c r="H87" s="23"/>
      <c r="I87" s="23"/>
      <c r="J87" s="23"/>
      <c r="K87" s="23"/>
      <c r="L87" s="23"/>
      <c r="M87" s="23"/>
      <c r="N87" s="23"/>
      <c r="O87" s="24"/>
      <c r="P87" s="497"/>
      <c r="Q87" s="496"/>
      <c r="R87" s="496"/>
      <c r="S87" s="496"/>
      <c r="T87" s="496"/>
      <c r="U87" s="496"/>
      <c r="V87" s="496"/>
      <c r="W87" s="496"/>
      <c r="X87" s="496"/>
      <c r="Y87" s="496"/>
      <c r="Z87" s="496"/>
    </row>
    <row r="88" spans="1:26" ht="12.75">
      <c r="A88" s="496"/>
      <c r="B88" s="496"/>
      <c r="C88" s="496"/>
      <c r="D88" s="496"/>
      <c r="E88" s="496"/>
      <c r="F88" s="496"/>
      <c r="G88" s="496"/>
      <c r="H88" s="496"/>
      <c r="I88" s="496"/>
      <c r="J88" s="496"/>
      <c r="K88" s="496"/>
      <c r="L88" s="496"/>
      <c r="M88" s="505"/>
      <c r="N88" s="496"/>
      <c r="O88" s="496"/>
      <c r="P88" s="497"/>
      <c r="Q88" s="496"/>
      <c r="R88" s="496"/>
      <c r="S88" s="496"/>
      <c r="T88" s="496"/>
      <c r="U88" s="496"/>
      <c r="V88" s="496"/>
      <c r="W88" s="496"/>
      <c r="X88" s="496"/>
      <c r="Y88" s="496"/>
      <c r="Z88" s="496"/>
    </row>
    <row r="89" spans="1:26" ht="12.75">
      <c r="A89" s="496"/>
      <c r="B89" s="496"/>
      <c r="C89" s="496"/>
      <c r="D89" s="496"/>
      <c r="E89" s="496"/>
      <c r="F89" s="496"/>
      <c r="G89" s="496"/>
      <c r="H89" s="496"/>
      <c r="I89" s="496"/>
      <c r="J89" s="496"/>
      <c r="K89" s="496"/>
      <c r="L89" s="496"/>
      <c r="M89" s="496"/>
      <c r="N89" s="496"/>
      <c r="O89" s="496"/>
      <c r="P89" s="497"/>
      <c r="Q89" s="496"/>
      <c r="R89" s="496"/>
      <c r="S89" s="496"/>
      <c r="T89" s="496"/>
      <c r="U89" s="496"/>
      <c r="V89" s="496"/>
      <c r="W89" s="496"/>
      <c r="X89" s="496"/>
      <c r="Y89" s="496"/>
      <c r="Z89" s="496"/>
    </row>
    <row r="90" spans="1:26" ht="12.75">
      <c r="A90" s="496"/>
      <c r="B90" s="496"/>
      <c r="C90" s="496"/>
      <c r="D90" s="496"/>
      <c r="E90" s="496"/>
      <c r="F90" s="496"/>
      <c r="G90" s="496"/>
      <c r="H90" s="496"/>
      <c r="I90" s="496"/>
      <c r="J90" s="496"/>
      <c r="K90" s="496"/>
      <c r="L90" s="496"/>
      <c r="M90" s="496"/>
      <c r="N90" s="496"/>
      <c r="O90" s="496"/>
      <c r="P90" s="497"/>
      <c r="Q90" s="496"/>
      <c r="R90" s="496"/>
      <c r="S90" s="496"/>
      <c r="T90" s="496"/>
      <c r="U90" s="496"/>
      <c r="V90" s="496"/>
      <c r="W90" s="496"/>
      <c r="X90" s="496"/>
      <c r="Y90" s="496"/>
      <c r="Z90" s="496"/>
    </row>
    <row r="91" spans="1:26" ht="12.75">
      <c r="A91" s="496"/>
      <c r="B91" s="496"/>
      <c r="C91" s="496"/>
      <c r="D91" s="496"/>
      <c r="E91" s="496"/>
      <c r="F91" s="496"/>
      <c r="G91" s="496"/>
      <c r="H91" s="496"/>
      <c r="I91" s="496"/>
      <c r="J91" s="496"/>
      <c r="K91" s="496"/>
      <c r="L91" s="496"/>
      <c r="M91" s="496"/>
      <c r="N91" s="496"/>
      <c r="O91" s="496"/>
      <c r="P91" s="497"/>
      <c r="Q91" s="496"/>
      <c r="R91" s="496"/>
      <c r="S91" s="496"/>
      <c r="T91" s="496"/>
      <c r="U91" s="496"/>
      <c r="V91" s="496"/>
      <c r="W91" s="496"/>
      <c r="X91" s="496"/>
      <c r="Y91" s="496"/>
      <c r="Z91" s="496"/>
    </row>
    <row r="92" spans="1:26" ht="12.75">
      <c r="A92" s="496"/>
      <c r="B92" s="496"/>
      <c r="C92" s="496"/>
      <c r="D92" s="496"/>
      <c r="E92" s="496"/>
      <c r="F92" s="496"/>
      <c r="G92" s="496"/>
      <c r="H92" s="496"/>
      <c r="I92" s="496"/>
      <c r="J92" s="496"/>
      <c r="K92" s="496"/>
      <c r="L92" s="496"/>
      <c r="M92" s="496"/>
      <c r="N92" s="496"/>
      <c r="O92" s="496"/>
      <c r="P92" s="497"/>
      <c r="Q92" s="496"/>
      <c r="R92" s="496"/>
      <c r="S92" s="496"/>
      <c r="T92" s="496"/>
      <c r="U92" s="496"/>
      <c r="V92" s="496"/>
      <c r="W92" s="496"/>
      <c r="X92" s="496"/>
      <c r="Y92" s="496"/>
      <c r="Z92" s="496"/>
    </row>
    <row r="93" spans="1:26" ht="12.75">
      <c r="A93" s="496"/>
      <c r="B93" s="496"/>
      <c r="C93" s="496"/>
      <c r="D93" s="496"/>
      <c r="E93" s="496"/>
      <c r="F93" s="496"/>
      <c r="G93" s="496"/>
      <c r="H93" s="496"/>
      <c r="I93" s="496"/>
      <c r="J93" s="496"/>
      <c r="K93" s="496"/>
      <c r="L93" s="496"/>
      <c r="M93" s="496"/>
      <c r="N93" s="496"/>
      <c r="O93" s="496"/>
      <c r="P93" s="497"/>
      <c r="Q93" s="496"/>
      <c r="R93" s="496"/>
      <c r="S93" s="496"/>
      <c r="T93" s="496"/>
      <c r="U93" s="496"/>
      <c r="V93" s="496"/>
      <c r="W93" s="496"/>
      <c r="X93" s="496"/>
      <c r="Y93" s="496"/>
      <c r="Z93" s="496"/>
    </row>
    <row r="94" spans="1:26" ht="12.75">
      <c r="A94" s="496"/>
      <c r="B94" s="496"/>
      <c r="C94" s="496"/>
      <c r="D94" s="496"/>
      <c r="E94" s="496"/>
      <c r="F94" s="496"/>
      <c r="G94" s="496"/>
      <c r="H94" s="496"/>
      <c r="I94" s="496"/>
      <c r="J94" s="496"/>
      <c r="K94" s="496"/>
      <c r="L94" s="496"/>
      <c r="M94" s="496"/>
      <c r="N94" s="496"/>
      <c r="O94" s="496"/>
      <c r="P94" s="497"/>
      <c r="Q94" s="496"/>
      <c r="R94" s="496"/>
      <c r="S94" s="496"/>
      <c r="T94" s="496"/>
      <c r="U94" s="496"/>
      <c r="V94" s="496"/>
      <c r="W94" s="496"/>
      <c r="X94" s="496"/>
      <c r="Y94" s="496"/>
      <c r="Z94" s="496"/>
    </row>
    <row r="95" spans="1:26" ht="12.75">
      <c r="A95" s="496"/>
      <c r="B95" s="496"/>
      <c r="C95" s="496"/>
      <c r="D95" s="496"/>
      <c r="E95" s="496"/>
      <c r="F95" s="496"/>
      <c r="G95" s="496"/>
      <c r="H95" s="496"/>
      <c r="I95" s="496"/>
      <c r="J95" s="496"/>
      <c r="K95" s="496"/>
      <c r="L95" s="496"/>
      <c r="M95" s="496"/>
      <c r="N95" s="496"/>
      <c r="O95" s="496"/>
      <c r="P95" s="497"/>
      <c r="Q95" s="496"/>
      <c r="R95" s="496"/>
      <c r="S95" s="496"/>
      <c r="T95" s="496"/>
      <c r="U95" s="496"/>
      <c r="V95" s="496"/>
      <c r="W95" s="496"/>
      <c r="X95" s="496"/>
      <c r="Y95" s="496"/>
      <c r="Z95" s="496"/>
    </row>
    <row r="96" spans="1:26" ht="12.75">
      <c r="A96" s="496"/>
      <c r="B96" s="496"/>
      <c r="C96" s="496"/>
      <c r="D96" s="496"/>
      <c r="E96" s="496"/>
      <c r="F96" s="496"/>
      <c r="G96" s="496"/>
      <c r="H96" s="496"/>
      <c r="I96" s="496"/>
      <c r="J96" s="496"/>
      <c r="K96" s="496"/>
      <c r="L96" s="496"/>
      <c r="M96" s="496"/>
      <c r="N96" s="496"/>
      <c r="O96" s="496"/>
      <c r="P96" s="497"/>
      <c r="Q96" s="496"/>
      <c r="R96" s="496"/>
      <c r="S96" s="496"/>
      <c r="T96" s="496"/>
      <c r="U96" s="496"/>
      <c r="V96" s="496"/>
      <c r="W96" s="496"/>
      <c r="X96" s="496"/>
      <c r="Y96" s="496"/>
      <c r="Z96" s="496"/>
    </row>
    <row r="97" spans="1:26" ht="12.75">
      <c r="A97" s="496"/>
      <c r="B97" s="496"/>
      <c r="C97" s="496"/>
      <c r="D97" s="496"/>
      <c r="E97" s="496"/>
      <c r="F97" s="496"/>
      <c r="G97" s="496"/>
      <c r="H97" s="496"/>
      <c r="I97" s="496"/>
      <c r="J97" s="496"/>
      <c r="K97" s="496"/>
      <c r="L97" s="496"/>
      <c r="M97" s="496"/>
      <c r="N97" s="496"/>
      <c r="O97" s="496"/>
      <c r="P97" s="497"/>
      <c r="Q97" s="496"/>
      <c r="R97" s="496"/>
      <c r="S97" s="496"/>
      <c r="T97" s="496"/>
      <c r="U97" s="496"/>
      <c r="V97" s="496"/>
      <c r="W97" s="496"/>
      <c r="X97" s="496"/>
      <c r="Y97" s="496"/>
      <c r="Z97" s="496"/>
    </row>
    <row r="98" spans="1:26" ht="12.75">
      <c r="A98" s="496"/>
      <c r="B98" s="496"/>
      <c r="C98" s="496"/>
      <c r="D98" s="496"/>
      <c r="E98" s="496"/>
      <c r="F98" s="496"/>
      <c r="G98" s="496"/>
      <c r="H98" s="496"/>
      <c r="I98" s="496"/>
      <c r="J98" s="496"/>
      <c r="K98" s="496"/>
      <c r="L98" s="496"/>
      <c r="M98" s="496"/>
      <c r="N98" s="496"/>
      <c r="O98" s="496"/>
      <c r="P98" s="497"/>
      <c r="Q98" s="496"/>
      <c r="R98" s="496"/>
      <c r="S98" s="496"/>
      <c r="T98" s="496"/>
      <c r="U98" s="496"/>
      <c r="V98" s="496"/>
      <c r="W98" s="496"/>
      <c r="X98" s="496"/>
      <c r="Y98" s="496"/>
      <c r="Z98" s="496"/>
    </row>
    <row r="99" spans="1:26" ht="12.75">
      <c r="A99" s="496"/>
      <c r="B99" s="496"/>
      <c r="C99" s="496"/>
      <c r="D99" s="496"/>
      <c r="E99" s="496"/>
      <c r="F99" s="496"/>
      <c r="G99" s="496"/>
      <c r="H99" s="496"/>
      <c r="I99" s="496"/>
      <c r="J99" s="496"/>
      <c r="K99" s="496"/>
      <c r="L99" s="496"/>
      <c r="M99" s="496"/>
      <c r="N99" s="496"/>
      <c r="O99" s="496"/>
      <c r="P99" s="497"/>
      <c r="Q99" s="496"/>
      <c r="R99" s="496"/>
      <c r="S99" s="496"/>
      <c r="T99" s="496"/>
      <c r="U99" s="496"/>
      <c r="V99" s="496"/>
      <c r="W99" s="496"/>
      <c r="X99" s="496"/>
      <c r="Y99" s="496"/>
      <c r="Z99" s="496"/>
    </row>
    <row r="100" spans="1:26" ht="12.75">
      <c r="A100" s="496"/>
      <c r="B100" s="496"/>
      <c r="C100" s="496"/>
      <c r="D100" s="496"/>
      <c r="E100" s="496"/>
      <c r="F100" s="496"/>
      <c r="G100" s="496"/>
      <c r="H100" s="496"/>
      <c r="I100" s="496"/>
      <c r="J100" s="496"/>
      <c r="K100" s="496"/>
      <c r="L100" s="496"/>
      <c r="M100" s="496"/>
      <c r="N100" s="496"/>
      <c r="O100" s="496"/>
      <c r="P100" s="497"/>
      <c r="Q100" s="496"/>
      <c r="R100" s="496"/>
      <c r="S100" s="496"/>
      <c r="T100" s="496"/>
      <c r="U100" s="496"/>
      <c r="V100" s="496"/>
      <c r="W100" s="496"/>
      <c r="X100" s="496"/>
      <c r="Y100" s="496"/>
      <c r="Z100" s="496"/>
    </row>
  </sheetData>
  <sheetProtection/>
  <mergeCells count="46">
    <mergeCell ref="G46:H46"/>
    <mergeCell ref="I46:J46"/>
    <mergeCell ref="C64:H64"/>
    <mergeCell ref="I58:J58"/>
    <mergeCell ref="G58:H58"/>
    <mergeCell ref="G60:H60"/>
    <mergeCell ref="J64:M64"/>
    <mergeCell ref="K54:L54"/>
    <mergeCell ref="I60:J60"/>
    <mergeCell ref="G54:H54"/>
    <mergeCell ref="K58:L58"/>
    <mergeCell ref="K60:L60"/>
    <mergeCell ref="I50:J50"/>
    <mergeCell ref="I47:J47"/>
    <mergeCell ref="K48:L48"/>
    <mergeCell ref="I54:J54"/>
    <mergeCell ref="G50:H50"/>
    <mergeCell ref="G48:H48"/>
    <mergeCell ref="B2:O2"/>
    <mergeCell ref="K46:L46"/>
    <mergeCell ref="K50:L50"/>
    <mergeCell ref="B3:O3"/>
    <mergeCell ref="B5:O5"/>
    <mergeCell ref="K47:L47"/>
    <mergeCell ref="B4:O4"/>
    <mergeCell ref="I48:J48"/>
    <mergeCell ref="M46:N46"/>
    <mergeCell ref="G17:H17"/>
    <mergeCell ref="G24:H24"/>
    <mergeCell ref="G56:H56"/>
    <mergeCell ref="K56:L56"/>
    <mergeCell ref="I56:J56"/>
    <mergeCell ref="I52:J52"/>
    <mergeCell ref="K52:L52"/>
    <mergeCell ref="G52:H52"/>
    <mergeCell ref="G47:H47"/>
    <mergeCell ref="F33:G33"/>
    <mergeCell ref="F38:G38"/>
    <mergeCell ref="M54:N54"/>
    <mergeCell ref="M56:N56"/>
    <mergeCell ref="M58:N58"/>
    <mergeCell ref="M60:N60"/>
    <mergeCell ref="M47:N47"/>
    <mergeCell ref="M48:N48"/>
    <mergeCell ref="M50:N50"/>
    <mergeCell ref="M52:N52"/>
  </mergeCells>
  <hyperlinks>
    <hyperlink ref="E13" location="Instructions!A52" display="Instructions!A52"/>
  </hyperlinks>
  <printOptions horizontalCentered="1" verticalCentered="1"/>
  <pageMargins left="0.25" right="0.25" top="0.46" bottom="0.38" header="0.3" footer="0.5"/>
  <pageSetup fitToHeight="1" fitToWidth="1" horizontalDpi="600" verticalDpi="600" orientation="portrait" scale="54" r:id="rId4"/>
  <ignoredErrors>
    <ignoredError sqref="I54" formula="1"/>
  </ignoredErrors>
  <drawing r:id="rId3"/>
  <legacyDrawing r:id="rId2"/>
</worksheet>
</file>

<file path=xl/worksheets/sheet3.xml><?xml version="1.0" encoding="utf-8"?>
<worksheet xmlns="http://schemas.openxmlformats.org/spreadsheetml/2006/main" xmlns:r="http://schemas.openxmlformats.org/officeDocument/2006/relationships">
  <sheetPr codeName="Sheet1">
    <tabColor rgb="FF0099FF"/>
    <pageSetUpPr fitToPage="1"/>
  </sheetPr>
  <dimension ref="B2:J51"/>
  <sheetViews>
    <sheetView zoomScalePageLayoutView="0" workbookViewId="0" topLeftCell="A1">
      <selection activeCell="A100" sqref="A100"/>
    </sheetView>
  </sheetViews>
  <sheetFormatPr defaultColWidth="8.8515625" defaultRowHeight="12.75"/>
  <cols>
    <col min="1" max="1" width="2.00390625" style="0" customWidth="1"/>
    <col min="2" max="2" width="5.28125" style="0" customWidth="1"/>
    <col min="3" max="3" width="19.28125" style="0" customWidth="1"/>
    <col min="4" max="4" width="3.28125" style="0" customWidth="1"/>
    <col min="5" max="5" width="18.421875" style="0" customWidth="1"/>
    <col min="6" max="6" width="3.00390625" style="0" customWidth="1"/>
    <col min="7" max="7" width="27.421875" style="0" customWidth="1"/>
    <col min="8" max="8" width="8.8515625" style="0" customWidth="1"/>
    <col min="9" max="9" width="3.421875" style="0" customWidth="1"/>
    <col min="10" max="10" width="4.7109375" style="0" customWidth="1"/>
  </cols>
  <sheetData>
    <row r="2" spans="2:10" ht="12.75">
      <c r="B2" s="168"/>
      <c r="C2" s="169"/>
      <c r="D2" s="169"/>
      <c r="E2" s="169"/>
      <c r="F2" s="169"/>
      <c r="G2" s="169"/>
      <c r="H2" s="402" t="s">
        <v>558</v>
      </c>
      <c r="I2" s="169"/>
      <c r="J2" s="170"/>
    </row>
    <row r="3" spans="2:10" ht="15">
      <c r="B3" s="171"/>
      <c r="C3" s="30"/>
      <c r="D3" s="28" t="s">
        <v>1386</v>
      </c>
      <c r="E3" s="28"/>
      <c r="F3" s="28"/>
      <c r="G3" s="28"/>
      <c r="H3" s="30"/>
      <c r="I3" s="30"/>
      <c r="J3" s="173"/>
    </row>
    <row r="4" spans="2:10" ht="12.75">
      <c r="B4" s="171"/>
      <c r="C4" s="30"/>
      <c r="D4" s="30"/>
      <c r="E4" s="30"/>
      <c r="F4" s="30"/>
      <c r="G4" s="30"/>
      <c r="H4" s="30"/>
      <c r="I4" s="30"/>
      <c r="J4" s="173"/>
    </row>
    <row r="5" spans="2:10" ht="15">
      <c r="B5" s="171"/>
      <c r="C5" s="30"/>
      <c r="D5" s="403" t="str">
        <f>EPI!K11</f>
        <v>Enter Name</v>
      </c>
      <c r="E5" s="175"/>
      <c r="F5" s="175"/>
      <c r="G5" s="175"/>
      <c r="H5" s="30"/>
      <c r="I5" s="30"/>
      <c r="J5" s="173"/>
    </row>
    <row r="6" spans="2:10" ht="12.75">
      <c r="B6" s="171"/>
      <c r="C6" s="30"/>
      <c r="D6" s="175"/>
      <c r="E6" s="175"/>
      <c r="F6" s="175"/>
      <c r="G6" s="175"/>
      <c r="H6" s="30"/>
      <c r="I6" s="30"/>
      <c r="J6" s="173"/>
    </row>
    <row r="7" spans="2:10" ht="12.75">
      <c r="B7" s="171"/>
      <c r="C7" s="30"/>
      <c r="D7" s="176" t="s">
        <v>927</v>
      </c>
      <c r="E7" s="176"/>
      <c r="F7" s="176"/>
      <c r="G7" s="176" t="s">
        <v>442</v>
      </c>
      <c r="H7" s="177"/>
      <c r="I7" s="177"/>
      <c r="J7" s="173"/>
    </row>
    <row r="8" spans="2:10" ht="12.75">
      <c r="B8" s="171"/>
      <c r="C8" s="30"/>
      <c r="D8" s="30"/>
      <c r="E8" s="30"/>
      <c r="F8" s="30"/>
      <c r="G8" s="30"/>
      <c r="H8" s="30"/>
      <c r="I8" s="30"/>
      <c r="J8" s="173"/>
    </row>
    <row r="9" spans="2:10" ht="12.75">
      <c r="B9" s="171"/>
      <c r="C9" s="30"/>
      <c r="D9" s="30"/>
      <c r="E9" s="30"/>
      <c r="F9" s="30"/>
      <c r="G9" s="30"/>
      <c r="H9" s="30"/>
      <c r="I9" s="30"/>
      <c r="J9" s="173"/>
    </row>
    <row r="10" spans="2:10" ht="12.75">
      <c r="B10" s="171"/>
      <c r="D10" s="30"/>
      <c r="E10" s="30"/>
      <c r="F10" s="30"/>
      <c r="G10" s="30"/>
      <c r="H10" s="30"/>
      <c r="I10" s="30"/>
      <c r="J10" s="173"/>
    </row>
    <row r="11" spans="2:10" ht="12.75">
      <c r="B11" s="171"/>
      <c r="C11" s="178" t="s">
        <v>1387</v>
      </c>
      <c r="D11" s="30"/>
      <c r="E11" s="178" t="s">
        <v>1388</v>
      </c>
      <c r="F11" s="30"/>
      <c r="G11" s="178" t="s">
        <v>1123</v>
      </c>
      <c r="H11" s="30"/>
      <c r="I11" s="30"/>
      <c r="J11" s="173"/>
    </row>
    <row r="12" spans="2:10" ht="12.75">
      <c r="B12" s="171"/>
      <c r="C12" s="179" t="str">
        <f>EPI!K11</f>
        <v>Enter Name</v>
      </c>
      <c r="D12" s="30"/>
      <c r="E12" s="176" t="s">
        <v>1124</v>
      </c>
      <c r="F12" s="30"/>
      <c r="G12" s="176" t="s">
        <v>1125</v>
      </c>
      <c r="H12" s="178"/>
      <c r="I12" s="30"/>
      <c r="J12" s="173"/>
    </row>
    <row r="13" spans="2:10" ht="12.75">
      <c r="B13" s="171"/>
      <c r="C13" s="175" t="s">
        <v>1126</v>
      </c>
      <c r="D13" s="30"/>
      <c r="E13" s="175" t="s">
        <v>1126</v>
      </c>
      <c r="F13" s="30"/>
      <c r="G13" s="175" t="s">
        <v>1127</v>
      </c>
      <c r="H13" s="30"/>
      <c r="I13" s="30"/>
      <c r="J13" s="173"/>
    </row>
    <row r="14" spans="2:10" ht="12.75">
      <c r="B14" s="171"/>
      <c r="C14" s="175" t="s">
        <v>1128</v>
      </c>
      <c r="D14" s="30"/>
      <c r="E14" s="175" t="s">
        <v>1128</v>
      </c>
      <c r="F14" s="30"/>
      <c r="G14" s="175" t="s">
        <v>1129</v>
      </c>
      <c r="H14" s="30"/>
      <c r="I14" s="30"/>
      <c r="J14" s="173"/>
    </row>
    <row r="15" spans="2:10" ht="12.75">
      <c r="B15" s="171"/>
      <c r="C15" s="180" t="str">
        <f>EPI!F17</f>
        <v>ZIP Code Error</v>
      </c>
      <c r="D15" s="30"/>
      <c r="E15" s="175" t="s">
        <v>1130</v>
      </c>
      <c r="F15" s="30"/>
      <c r="G15" s="30"/>
      <c r="H15" s="30"/>
      <c r="I15" s="30"/>
      <c r="J15" s="173"/>
    </row>
    <row r="16" spans="2:10" ht="12.75">
      <c r="B16" s="171"/>
      <c r="C16" s="199">
        <f>EPI!F15</f>
        <v>0</v>
      </c>
      <c r="D16" s="30"/>
      <c r="E16" s="175" t="s">
        <v>1131</v>
      </c>
      <c r="F16" s="30"/>
      <c r="G16" s="30"/>
      <c r="H16" s="30"/>
      <c r="I16" s="30"/>
      <c r="J16" s="173"/>
    </row>
    <row r="17" spans="2:10" ht="13.5" thickBot="1">
      <c r="B17" s="171"/>
      <c r="D17" s="177"/>
      <c r="E17" s="177"/>
      <c r="F17" s="177"/>
      <c r="G17" s="177"/>
      <c r="H17" s="177"/>
      <c r="I17" s="177"/>
      <c r="J17" s="173"/>
    </row>
    <row r="18" spans="2:10" ht="12.75" customHeight="1">
      <c r="B18" s="171"/>
      <c r="C18" s="575" t="str">
        <f>Instructions!C3&amp;" Energy Performance Indicator"</f>
        <v>Juice Processing Plant Energy Performance Indicator</v>
      </c>
      <c r="D18" s="575"/>
      <c r="E18" s="576"/>
      <c r="F18" s="182"/>
      <c r="G18" s="183"/>
      <c r="H18" s="183"/>
      <c r="I18" s="184"/>
      <c r="J18" s="173"/>
    </row>
    <row r="19" spans="2:10" ht="12.75">
      <c r="B19" s="171"/>
      <c r="C19" s="575"/>
      <c r="D19" s="575"/>
      <c r="E19" s="576"/>
      <c r="F19" s="185"/>
      <c r="G19" s="30"/>
      <c r="H19" s="30"/>
      <c r="I19" s="29"/>
      <c r="J19" s="173"/>
    </row>
    <row r="20" spans="2:10" ht="32.25" customHeight="1">
      <c r="B20" s="171"/>
      <c r="C20" s="186" t="s">
        <v>2046</v>
      </c>
      <c r="D20" s="30"/>
      <c r="E20" s="404">
        <f>EPI!G50</f>
        <v>99</v>
      </c>
      <c r="F20" s="185"/>
      <c r="G20" s="30"/>
      <c r="H20" s="30"/>
      <c r="I20" s="29"/>
      <c r="J20" s="173"/>
    </row>
    <row r="21" spans="2:10" ht="15.75">
      <c r="B21" s="171"/>
      <c r="C21" s="177" t="s">
        <v>443</v>
      </c>
      <c r="D21" s="177"/>
      <c r="E21" s="405">
        <f>-savings!D2</f>
        <v>280.77689559293367</v>
      </c>
      <c r="F21" s="185"/>
      <c r="G21" s="30"/>
      <c r="H21" s="30"/>
      <c r="I21" s="29"/>
      <c r="J21" s="173"/>
    </row>
    <row r="22" spans="2:10" ht="12.75">
      <c r="B22" s="171"/>
      <c r="C22" s="177" t="s">
        <v>559</v>
      </c>
      <c r="D22" s="177"/>
      <c r="E22" s="405">
        <f>-savings!C2</f>
        <v>5.2904901943196725</v>
      </c>
      <c r="F22" s="185"/>
      <c r="G22" s="30"/>
      <c r="H22" s="30"/>
      <c r="I22" s="29"/>
      <c r="J22" s="173"/>
    </row>
    <row r="23" spans="2:10" ht="12.75">
      <c r="B23" s="171"/>
      <c r="C23" s="177"/>
      <c r="D23" s="177"/>
      <c r="E23" s="405"/>
      <c r="F23" s="185"/>
      <c r="G23" s="30"/>
      <c r="H23" s="30"/>
      <c r="I23" s="29"/>
      <c r="J23" s="173"/>
    </row>
    <row r="24" spans="2:10" ht="12.75">
      <c r="B24" s="171"/>
      <c r="C24" s="178" t="s">
        <v>1132</v>
      </c>
      <c r="D24" s="177"/>
      <c r="E24" s="177"/>
      <c r="F24" s="185"/>
      <c r="G24" s="30"/>
      <c r="H24" s="30"/>
      <c r="I24" s="29"/>
      <c r="J24" s="173"/>
    </row>
    <row r="25" spans="2:10" ht="12.75">
      <c r="B25" s="171"/>
      <c r="C25" s="176" t="s">
        <v>1133</v>
      </c>
      <c r="D25" s="177"/>
      <c r="E25" s="177"/>
      <c r="F25" s="185"/>
      <c r="G25" s="30"/>
      <c r="H25" s="30"/>
      <c r="I25" s="29"/>
      <c r="J25" s="173"/>
    </row>
    <row r="26" spans="2:10" ht="12.75">
      <c r="B26" s="171"/>
      <c r="C26" s="176" t="s">
        <v>1134</v>
      </c>
      <c r="D26" s="177"/>
      <c r="E26" s="177"/>
      <c r="F26" s="185"/>
      <c r="G26" s="30"/>
      <c r="H26" s="30"/>
      <c r="I26" s="29"/>
      <c r="J26" s="173"/>
    </row>
    <row r="27" spans="2:10" ht="12.75">
      <c r="B27" s="171"/>
      <c r="C27" s="176" t="s">
        <v>1128</v>
      </c>
      <c r="D27" s="30"/>
      <c r="E27" s="30"/>
      <c r="F27" s="185"/>
      <c r="G27" s="30"/>
      <c r="H27" s="30"/>
      <c r="I27" s="29"/>
      <c r="J27" s="173"/>
    </row>
    <row r="28" spans="2:10" ht="12.75">
      <c r="B28" s="171"/>
      <c r="C28" s="176" t="s">
        <v>1135</v>
      </c>
      <c r="D28" s="177"/>
      <c r="E28" s="177"/>
      <c r="F28" s="185"/>
      <c r="G28" s="30"/>
      <c r="H28" s="30"/>
      <c r="I28" s="29"/>
      <c r="J28" s="173"/>
    </row>
    <row r="29" spans="2:10" ht="12.75">
      <c r="B29" s="171"/>
      <c r="C29" s="175" t="s">
        <v>1136</v>
      </c>
      <c r="D29" s="581"/>
      <c r="E29" s="582"/>
      <c r="F29" s="185"/>
      <c r="G29" s="30"/>
      <c r="H29" s="30"/>
      <c r="I29" s="29"/>
      <c r="J29" s="173"/>
    </row>
    <row r="30" spans="2:10" ht="12.75">
      <c r="B30" s="171"/>
      <c r="C30" s="175" t="s">
        <v>644</v>
      </c>
      <c r="D30" s="581"/>
      <c r="E30" s="582"/>
      <c r="F30" s="185"/>
      <c r="G30" s="30"/>
      <c r="H30" s="30"/>
      <c r="I30" s="29"/>
      <c r="J30" s="173"/>
    </row>
    <row r="31" spans="2:10" ht="12.75">
      <c r="B31" s="171"/>
      <c r="C31" s="175" t="s">
        <v>1137</v>
      </c>
      <c r="D31" s="577"/>
      <c r="E31" s="578"/>
      <c r="F31" s="187"/>
      <c r="G31" s="579" t="s">
        <v>1138</v>
      </c>
      <c r="H31" s="580"/>
      <c r="I31" s="188"/>
      <c r="J31" s="173"/>
    </row>
    <row r="32" spans="2:10" ht="12.75" customHeight="1">
      <c r="B32" s="171"/>
      <c r="C32" s="178"/>
      <c r="D32" s="30"/>
      <c r="E32" s="30"/>
      <c r="F32" s="185"/>
      <c r="G32" s="437"/>
      <c r="H32" s="437"/>
      <c r="I32" s="29"/>
      <c r="J32" s="173"/>
    </row>
    <row r="33" spans="2:10" ht="12.75" customHeight="1">
      <c r="B33" s="171"/>
      <c r="C33" s="178" t="s">
        <v>1139</v>
      </c>
      <c r="D33" s="30"/>
      <c r="E33" s="30"/>
      <c r="F33" s="185"/>
      <c r="G33" s="588" t="s">
        <v>2071</v>
      </c>
      <c r="H33" s="588"/>
      <c r="I33" s="29"/>
      <c r="J33" s="173"/>
    </row>
    <row r="34" spans="2:10" ht="46.5" customHeight="1">
      <c r="B34" s="171"/>
      <c r="C34" s="178"/>
      <c r="D34" s="30"/>
      <c r="E34" s="30"/>
      <c r="F34" s="185"/>
      <c r="G34" s="588"/>
      <c r="H34" s="588"/>
      <c r="I34" s="29"/>
      <c r="J34" s="173"/>
    </row>
    <row r="35" spans="2:10" ht="13.5" customHeight="1" thickBot="1">
      <c r="B35" s="171"/>
      <c r="C35" s="30"/>
      <c r="D35" s="30"/>
      <c r="E35" s="30"/>
      <c r="F35" s="189"/>
      <c r="G35" s="190"/>
      <c r="H35" s="190"/>
      <c r="I35" s="191"/>
      <c r="J35" s="173"/>
    </row>
    <row r="36" spans="2:10" ht="10.5" customHeight="1">
      <c r="B36" s="171"/>
      <c r="C36" s="177"/>
      <c r="D36" s="30"/>
      <c r="E36" s="30"/>
      <c r="F36" s="183"/>
      <c r="G36" s="183"/>
      <c r="H36" s="183"/>
      <c r="I36" s="183"/>
      <c r="J36" s="173"/>
    </row>
    <row r="37" spans="2:10" ht="12" customHeight="1">
      <c r="B37" s="171"/>
      <c r="C37" s="192" t="s">
        <v>1389</v>
      </c>
      <c r="D37" s="177"/>
      <c r="E37" s="177"/>
      <c r="F37" s="177"/>
      <c r="G37" s="177"/>
      <c r="H37" s="177"/>
      <c r="I37" s="177"/>
      <c r="J37" s="173"/>
    </row>
    <row r="38" spans="2:10" ht="25.5" customHeight="1">
      <c r="B38" s="171"/>
      <c r="C38" s="583" t="s">
        <v>2072</v>
      </c>
      <c r="D38" s="583"/>
      <c r="E38" s="583"/>
      <c r="F38" s="583"/>
      <c r="G38" s="583"/>
      <c r="H38" s="583"/>
      <c r="I38" s="583"/>
      <c r="J38" s="173"/>
    </row>
    <row r="39" spans="2:10" ht="12.75">
      <c r="B39" s="171"/>
      <c r="C39" s="486"/>
      <c r="D39" s="486"/>
      <c r="E39" s="486"/>
      <c r="F39" s="486"/>
      <c r="G39" s="486"/>
      <c r="H39" s="486"/>
      <c r="I39" s="486"/>
      <c r="J39" s="173"/>
    </row>
    <row r="40" spans="2:10" ht="35.25" customHeight="1">
      <c r="B40" s="171"/>
      <c r="C40" s="583" t="s">
        <v>2073</v>
      </c>
      <c r="D40" s="583"/>
      <c r="E40" s="583"/>
      <c r="F40" s="583"/>
      <c r="G40" s="583"/>
      <c r="H40" s="583"/>
      <c r="I40" s="583"/>
      <c r="J40" s="173"/>
    </row>
    <row r="41" spans="2:10" ht="12.75">
      <c r="B41" s="171"/>
      <c r="C41" s="487"/>
      <c r="D41" s="487"/>
      <c r="E41" s="487"/>
      <c r="F41" s="487"/>
      <c r="G41" s="487"/>
      <c r="H41" s="487"/>
      <c r="I41" s="487"/>
      <c r="J41" s="173"/>
    </row>
    <row r="42" spans="2:10" ht="25.5" customHeight="1">
      <c r="B42" s="171"/>
      <c r="C42" s="584" t="s">
        <v>2074</v>
      </c>
      <c r="D42" s="584"/>
      <c r="E42" s="584"/>
      <c r="F42" s="584"/>
      <c r="G42" s="584"/>
      <c r="H42" s="584"/>
      <c r="I42" s="584"/>
      <c r="J42" s="173"/>
    </row>
    <row r="43" spans="2:10" ht="12.75" customHeight="1">
      <c r="B43" s="171"/>
      <c r="C43" s="488"/>
      <c r="D43" s="488"/>
      <c r="E43" s="488"/>
      <c r="F43" s="488"/>
      <c r="G43" s="488"/>
      <c r="H43" s="488"/>
      <c r="I43" s="487"/>
      <c r="J43" s="173"/>
    </row>
    <row r="44" spans="2:10" ht="87.75" customHeight="1">
      <c r="B44" s="171"/>
      <c r="C44" s="585" t="s">
        <v>2075</v>
      </c>
      <c r="D44" s="585"/>
      <c r="E44" s="585"/>
      <c r="F44" s="585"/>
      <c r="G44" s="585"/>
      <c r="H44" s="585"/>
      <c r="I44" s="585"/>
      <c r="J44" s="173"/>
    </row>
    <row r="45" spans="2:10" ht="12.75">
      <c r="B45" s="193"/>
      <c r="C45" s="194"/>
      <c r="D45" s="194"/>
      <c r="E45" s="194"/>
      <c r="F45" s="194"/>
      <c r="G45" s="194"/>
      <c r="H45" s="194"/>
      <c r="I45" s="194"/>
      <c r="J45" s="195"/>
    </row>
    <row r="46" spans="2:10" ht="12.75">
      <c r="B46" s="171"/>
      <c r="C46" s="30" t="s">
        <v>1390</v>
      </c>
      <c r="D46" s="30"/>
      <c r="E46" s="30"/>
      <c r="F46" s="30"/>
      <c r="G46" s="30"/>
      <c r="H46" s="30"/>
      <c r="I46" s="30"/>
      <c r="J46" s="173"/>
    </row>
    <row r="47" spans="2:10" ht="12.75">
      <c r="B47" s="171"/>
      <c r="C47" s="177"/>
      <c r="D47" s="30"/>
      <c r="E47" s="30"/>
      <c r="F47" s="30"/>
      <c r="G47" s="30"/>
      <c r="H47" s="30"/>
      <c r="I47" s="30"/>
      <c r="J47" s="173"/>
    </row>
    <row r="48" spans="2:10" ht="12.75">
      <c r="B48" s="171"/>
      <c r="C48" s="30"/>
      <c r="D48" s="30"/>
      <c r="E48" s="30"/>
      <c r="F48" s="30"/>
      <c r="G48" s="30"/>
      <c r="H48" s="30"/>
      <c r="I48" s="30"/>
      <c r="J48" s="173"/>
    </row>
    <row r="49" spans="2:10" ht="12.75">
      <c r="B49" s="171"/>
      <c r="C49" s="30"/>
      <c r="D49" s="30"/>
      <c r="E49" s="30"/>
      <c r="F49" s="30"/>
      <c r="G49" s="30"/>
      <c r="H49" s="30"/>
      <c r="I49" s="30"/>
      <c r="J49" s="173"/>
    </row>
    <row r="50" spans="2:10" ht="57" customHeight="1">
      <c r="B50" s="586" t="s">
        <v>2083</v>
      </c>
      <c r="C50" s="587"/>
      <c r="D50" s="587"/>
      <c r="E50" s="587"/>
      <c r="F50" s="587"/>
      <c r="G50" s="587"/>
      <c r="H50" s="587"/>
      <c r="I50" s="587"/>
      <c r="J50" s="173"/>
    </row>
    <row r="51" spans="2:10" ht="12.75">
      <c r="B51" s="647" t="s">
        <v>2084</v>
      </c>
      <c r="C51" s="648"/>
      <c r="D51" s="648"/>
      <c r="E51" s="648"/>
      <c r="F51" s="648"/>
      <c r="G51" s="648"/>
      <c r="H51" s="648"/>
      <c r="I51" s="648"/>
      <c r="J51" s="195"/>
    </row>
  </sheetData>
  <sheetProtection/>
  <mergeCells count="11">
    <mergeCell ref="C40:I40"/>
    <mergeCell ref="C42:I42"/>
    <mergeCell ref="C44:I44"/>
    <mergeCell ref="B50:I50"/>
    <mergeCell ref="G33:H34"/>
    <mergeCell ref="C18:E19"/>
    <mergeCell ref="D31:E31"/>
    <mergeCell ref="G31:H31"/>
    <mergeCell ref="D29:E29"/>
    <mergeCell ref="D30:E30"/>
    <mergeCell ref="C38:I38"/>
  </mergeCells>
  <printOptions/>
  <pageMargins left="0.75" right="0.75" top="1" bottom="1" header="0.5" footer="0.5"/>
  <pageSetup fitToHeight="1" fitToWidth="1" horizontalDpi="600" verticalDpi="600" orientation="portrait" scale="76" r:id="rId2"/>
  <drawing r:id="rId1"/>
</worksheet>
</file>

<file path=xl/worksheets/sheet4.xml><?xml version="1.0" encoding="utf-8"?>
<worksheet xmlns="http://schemas.openxmlformats.org/spreadsheetml/2006/main" xmlns:r="http://schemas.openxmlformats.org/officeDocument/2006/relationships">
  <sheetPr codeName="Sheet2">
    <pageSetUpPr fitToPage="1"/>
  </sheetPr>
  <dimension ref="B2:K49"/>
  <sheetViews>
    <sheetView zoomScalePageLayoutView="0" workbookViewId="0" topLeftCell="A1">
      <selection activeCell="A100" sqref="A100"/>
    </sheetView>
  </sheetViews>
  <sheetFormatPr defaultColWidth="8.8515625" defaultRowHeight="12.75"/>
  <cols>
    <col min="1" max="1" width="2.28125" style="0" customWidth="1"/>
    <col min="2" max="2" width="1.421875" style="0" customWidth="1"/>
    <col min="3" max="3" width="28.140625" style="0" customWidth="1"/>
    <col min="4" max="4" width="9.00390625" style="0" customWidth="1"/>
    <col min="5" max="5" width="16.421875" style="0" customWidth="1"/>
    <col min="6" max="6" width="0.71875" style="0" customWidth="1"/>
    <col min="7" max="7" width="8.8515625" style="0" customWidth="1"/>
    <col min="8" max="8" width="21.00390625" style="0" customWidth="1"/>
    <col min="9" max="9" width="3.28125" style="0" customWidth="1"/>
    <col min="10" max="10" width="1.421875" style="0" customWidth="1"/>
  </cols>
  <sheetData>
    <row r="1" ht="10.5" customHeight="1"/>
    <row r="2" spans="2:10" ht="12.75">
      <c r="B2" s="168"/>
      <c r="C2" s="169"/>
      <c r="D2" s="169"/>
      <c r="E2" s="169"/>
      <c r="F2" s="169"/>
      <c r="G2" s="169"/>
      <c r="H2" s="169"/>
      <c r="I2" s="169"/>
      <c r="J2" s="170"/>
    </row>
    <row r="3" spans="2:10" ht="15">
      <c r="B3" s="171"/>
      <c r="C3" s="30"/>
      <c r="D3" s="28" t="s">
        <v>1576</v>
      </c>
      <c r="E3" s="172"/>
      <c r="F3" s="172"/>
      <c r="G3" s="172"/>
      <c r="H3" s="30"/>
      <c r="I3" s="30"/>
      <c r="J3" s="173"/>
    </row>
    <row r="4" spans="2:10" ht="12.75">
      <c r="B4" s="171"/>
      <c r="C4" s="30"/>
      <c r="D4" s="30"/>
      <c r="E4" s="30"/>
      <c r="F4" s="30"/>
      <c r="G4" s="30"/>
      <c r="H4" s="30"/>
      <c r="I4" s="30"/>
      <c r="J4" s="173"/>
    </row>
    <row r="5" spans="2:10" ht="15">
      <c r="B5" s="171"/>
      <c r="C5" s="30"/>
      <c r="D5" s="174" t="str">
        <f>EPI!K11</f>
        <v>Enter Name</v>
      </c>
      <c r="E5" s="175"/>
      <c r="F5" s="175"/>
      <c r="G5" s="175"/>
      <c r="H5" s="30"/>
      <c r="I5" s="30"/>
      <c r="J5" s="173"/>
    </row>
    <row r="6" spans="2:10" ht="12.75">
      <c r="B6" s="171"/>
      <c r="C6" s="30"/>
      <c r="D6" s="175"/>
      <c r="E6" s="175"/>
      <c r="F6" s="175"/>
      <c r="G6" s="175"/>
      <c r="H6" s="30"/>
      <c r="I6" s="30"/>
      <c r="J6" s="173"/>
    </row>
    <row r="7" spans="2:10" ht="12.75">
      <c r="B7" s="171"/>
      <c r="C7" s="30"/>
      <c r="D7" s="176" t="s">
        <v>586</v>
      </c>
      <c r="E7" s="176"/>
      <c r="F7" s="176"/>
      <c r="G7" s="176" t="s">
        <v>1807</v>
      </c>
      <c r="H7" s="177"/>
      <c r="I7" s="177"/>
      <c r="J7" s="173"/>
    </row>
    <row r="8" spans="2:10" ht="12.75">
      <c r="B8" s="171"/>
      <c r="C8" s="30"/>
      <c r="D8" s="30"/>
      <c r="E8" s="30"/>
      <c r="F8" s="30"/>
      <c r="G8" s="30"/>
      <c r="H8" s="30"/>
      <c r="I8" s="30"/>
      <c r="J8" s="173"/>
    </row>
    <row r="9" spans="2:10" ht="12.75">
      <c r="B9" s="171"/>
      <c r="C9" s="30"/>
      <c r="D9" s="30"/>
      <c r="E9" s="30"/>
      <c r="F9" s="30"/>
      <c r="G9" s="30"/>
      <c r="H9" s="30"/>
      <c r="I9" s="30"/>
      <c r="J9" s="173"/>
    </row>
    <row r="10" spans="2:10" ht="12.75">
      <c r="B10" s="171"/>
      <c r="C10" s="30"/>
      <c r="D10" s="30"/>
      <c r="E10" s="30"/>
      <c r="F10" s="30"/>
      <c r="G10" s="30"/>
      <c r="H10" s="30"/>
      <c r="I10" s="30"/>
      <c r="J10" s="173"/>
    </row>
    <row r="11" spans="2:10" ht="12.75">
      <c r="B11" s="171"/>
      <c r="C11" s="178" t="s">
        <v>1387</v>
      </c>
      <c r="D11" s="178" t="s">
        <v>1388</v>
      </c>
      <c r="E11" s="177"/>
      <c r="F11" s="30"/>
      <c r="G11" s="178" t="s">
        <v>1123</v>
      </c>
      <c r="H11" s="30"/>
      <c r="I11" s="30"/>
      <c r="J11" s="173"/>
    </row>
    <row r="12" spans="2:11" ht="12.75">
      <c r="B12" s="171"/>
      <c r="C12" s="221" t="str">
        <f>EPI!$K$11</f>
        <v>Enter Name</v>
      </c>
      <c r="D12" s="176" t="s">
        <v>1124</v>
      </c>
      <c r="E12" s="177"/>
      <c r="F12" s="30"/>
      <c r="G12" s="196" t="s">
        <v>1125</v>
      </c>
      <c r="H12" s="178"/>
      <c r="I12" s="30"/>
      <c r="J12" s="173"/>
      <c r="K12" s="271"/>
    </row>
    <row r="13" spans="2:10" ht="12.75">
      <c r="B13" s="171"/>
      <c r="C13" s="175" t="s">
        <v>1126</v>
      </c>
      <c r="D13" s="175" t="s">
        <v>1391</v>
      </c>
      <c r="E13" s="177"/>
      <c r="F13" s="30"/>
      <c r="G13" s="175" t="s">
        <v>1127</v>
      </c>
      <c r="H13" s="30"/>
      <c r="I13" s="30"/>
      <c r="J13" s="173"/>
    </row>
    <row r="14" spans="2:10" ht="12.75">
      <c r="B14" s="171"/>
      <c r="C14" s="175" t="s">
        <v>1128</v>
      </c>
      <c r="D14" s="175" t="s">
        <v>1128</v>
      </c>
      <c r="E14" s="177"/>
      <c r="F14" s="30"/>
      <c r="G14" s="175" t="s">
        <v>1129</v>
      </c>
      <c r="H14" s="30"/>
      <c r="I14" s="30"/>
      <c r="J14" s="173"/>
    </row>
    <row r="15" spans="2:10" ht="12.75">
      <c r="B15" s="171"/>
      <c r="C15" s="222" t="str">
        <f>EPI!F17</f>
        <v>ZIP Code Error</v>
      </c>
      <c r="D15" s="175" t="s">
        <v>1130</v>
      </c>
      <c r="E15" s="177"/>
      <c r="F15" s="30"/>
      <c r="G15" s="30"/>
      <c r="H15" s="30"/>
      <c r="I15" s="30"/>
      <c r="J15" s="173"/>
    </row>
    <row r="16" spans="2:10" ht="12.75">
      <c r="B16" s="171"/>
      <c r="C16" s="181">
        <f>EPI!F15</f>
        <v>0</v>
      </c>
      <c r="D16" s="175" t="s">
        <v>1131</v>
      </c>
      <c r="E16" s="177"/>
      <c r="F16" s="30"/>
      <c r="G16" s="30"/>
      <c r="H16" s="30"/>
      <c r="I16" s="30"/>
      <c r="J16" s="173"/>
    </row>
    <row r="17" spans="2:10" ht="12.75">
      <c r="B17" s="171"/>
      <c r="D17" s="30"/>
      <c r="E17" s="30"/>
      <c r="F17" s="30"/>
      <c r="G17" s="30"/>
      <c r="H17" s="30"/>
      <c r="I17" s="30"/>
      <c r="J17" s="173"/>
    </row>
    <row r="18" spans="2:10" ht="12.75">
      <c r="B18" s="171"/>
      <c r="C18" s="178" t="s">
        <v>1392</v>
      </c>
      <c r="D18" s="30"/>
      <c r="E18" s="30"/>
      <c r="F18" s="30"/>
      <c r="G18" s="30"/>
      <c r="H18" s="30"/>
      <c r="I18" s="30"/>
      <c r="J18" s="173"/>
    </row>
    <row r="19" spans="2:10" ht="12.75">
      <c r="B19" s="171"/>
      <c r="C19" s="169" t="str">
        <f>EPI!I17</f>
        <v>Total Juice</v>
      </c>
      <c r="D19" s="169"/>
      <c r="E19" s="422">
        <f>EPI!K17</f>
        <v>1</v>
      </c>
      <c r="F19" s="169"/>
      <c r="G19" s="169" t="str">
        <f>EPI!L17</f>
        <v>1000 gals</v>
      </c>
      <c r="H19" s="30"/>
      <c r="I19" s="30"/>
      <c r="J19" s="173"/>
    </row>
    <row r="20" spans="2:10" ht="12.75">
      <c r="B20" s="171"/>
      <c r="C20" s="194" t="str">
        <f>EPI!I18</f>
        <v>Non-Juice (% of total value)</v>
      </c>
      <c r="D20" s="194"/>
      <c r="E20" s="423">
        <f>EPI!K18*100</f>
        <v>0</v>
      </c>
      <c r="F20" s="194"/>
      <c r="G20" s="194" t="str">
        <f>EPI!L18</f>
        <v>%</v>
      </c>
      <c r="H20" s="30"/>
      <c r="I20" s="30"/>
      <c r="J20" s="173"/>
    </row>
    <row r="21" spans="2:10" ht="12.75">
      <c r="B21" s="171"/>
      <c r="C21" s="420" t="str">
        <f>EPI!I19</f>
        <v>Citrus</v>
      </c>
      <c r="D21" s="420"/>
      <c r="E21" s="421">
        <f>EPI!K19*100</f>
        <v>0</v>
      </c>
      <c r="F21" s="420"/>
      <c r="G21" s="420" t="str">
        <f>EPI!L19</f>
        <v>%</v>
      </c>
      <c r="H21" s="30"/>
      <c r="I21" s="30"/>
      <c r="J21" s="173"/>
    </row>
    <row r="22" spans="2:10" ht="12.75">
      <c r="B22" s="171"/>
      <c r="C22" s="30" t="str">
        <f>EPI!I20</f>
        <v>Canned &amp; Bottled </v>
      </c>
      <c r="D22" s="30"/>
      <c r="E22" s="197">
        <f>EPI!K20*100</f>
        <v>0</v>
      </c>
      <c r="F22" s="30"/>
      <c r="G22" s="30" t="str">
        <f>EPI!L20</f>
        <v>%</v>
      </c>
      <c r="H22" s="30"/>
      <c r="I22" s="30"/>
      <c r="J22" s="173"/>
    </row>
    <row r="23" spans="2:10" ht="12.75">
      <c r="B23" s="171"/>
      <c r="C23" s="30" t="str">
        <f>EPI!I21</f>
        <v>Concentrate</v>
      </c>
      <c r="D23" s="30"/>
      <c r="E23" s="197">
        <f>EPI!K21*100</f>
        <v>0</v>
      </c>
      <c r="F23" s="30"/>
      <c r="G23" s="30" t="str">
        <f>EPI!L21</f>
        <v>%</v>
      </c>
      <c r="H23" s="30"/>
      <c r="I23" s="30"/>
      <c r="J23" s="173"/>
    </row>
    <row r="24" spans="2:10" ht="12.75">
      <c r="B24" s="171"/>
      <c r="C24" s="30" t="str">
        <f>EPI!I22</f>
        <v>Fresh</v>
      </c>
      <c r="D24" s="30"/>
      <c r="E24" s="197">
        <f>EPI!K22*100</f>
        <v>0</v>
      </c>
      <c r="F24" s="30"/>
      <c r="G24" s="30" t="str">
        <f>EPI!L22</f>
        <v>%</v>
      </c>
      <c r="H24" s="30"/>
      <c r="I24" s="30"/>
      <c r="J24" s="173"/>
    </row>
    <row r="25" spans="2:10" ht="12.75">
      <c r="B25" s="171"/>
      <c r="C25" s="30" t="str">
        <f>EPI!I23</f>
        <v>Drinks and Juice-ades</v>
      </c>
      <c r="D25" s="30"/>
      <c r="E25" s="197">
        <f>EPI!K23*100</f>
        <v>0</v>
      </c>
      <c r="F25" s="30"/>
      <c r="G25" s="30" t="str">
        <f>EPI!L23</f>
        <v>%</v>
      </c>
      <c r="H25" s="30"/>
      <c r="I25" s="30"/>
      <c r="J25" s="173"/>
    </row>
    <row r="26" spans="2:10" ht="12.75">
      <c r="B26" s="171"/>
      <c r="C26" s="169" t="str">
        <f>EPI!I24</f>
        <v>Concentrate (% of costs)</v>
      </c>
      <c r="D26" s="169"/>
      <c r="E26" s="422">
        <f>EPI!K24*100</f>
        <v>0</v>
      </c>
      <c r="F26" s="169"/>
      <c r="G26" s="169" t="str">
        <f>EPI!L24</f>
        <v>%</v>
      </c>
      <c r="H26" s="30"/>
      <c r="I26" s="30"/>
      <c r="J26" s="173"/>
    </row>
    <row r="27" spans="2:10" ht="12.75">
      <c r="B27" s="171"/>
      <c r="C27" s="194" t="str">
        <f>EPI!I25</f>
        <v>Frozen &amp; Processed (% of costs)</v>
      </c>
      <c r="D27" s="194"/>
      <c r="E27" s="423">
        <f>EPI!K25*100</f>
        <v>0</v>
      </c>
      <c r="F27" s="194"/>
      <c r="G27" s="194" t="str">
        <f>EPI!L25</f>
        <v>%</v>
      </c>
      <c r="H27" s="30"/>
      <c r="I27" s="30"/>
      <c r="J27" s="173"/>
    </row>
    <row r="28" spans="2:10" ht="12.75">
      <c r="B28" s="171"/>
      <c r="C28" s="30"/>
      <c r="D28" s="197"/>
      <c r="E28" s="197"/>
      <c r="F28" s="30"/>
      <c r="G28" s="30"/>
      <c r="H28" s="30"/>
      <c r="I28" s="30"/>
      <c r="J28" s="173"/>
    </row>
    <row r="29" spans="2:10" ht="12.75">
      <c r="B29" s="171"/>
      <c r="C29" s="30" t="str">
        <f>EPI!F56</f>
        <v>Purchased Source Energy (MMBtu)</v>
      </c>
      <c r="D29" s="30"/>
      <c r="E29" s="418">
        <f>EPI!G56</f>
        <v>1</v>
      </c>
      <c r="F29" s="30"/>
      <c r="G29" s="177"/>
      <c r="H29" s="30"/>
      <c r="I29" s="30"/>
      <c r="J29" s="173"/>
    </row>
    <row r="30" spans="2:10" ht="12.75">
      <c r="B30" s="171"/>
      <c r="C30" s="30" t="str">
        <f>EPI!F60</f>
        <v>Energy Intensity (Source MMBtu/1000 gal)</v>
      </c>
      <c r="D30" s="207"/>
      <c r="E30" s="258">
        <f>EPI!G60</f>
        <v>1</v>
      </c>
      <c r="F30" s="177"/>
      <c r="G30" s="177"/>
      <c r="H30" s="30"/>
      <c r="I30" s="30"/>
      <c r="J30" s="173"/>
    </row>
    <row r="31" spans="2:10" ht="12.75">
      <c r="B31" s="171"/>
      <c r="D31" s="30"/>
      <c r="E31" s="30"/>
      <c r="F31" s="177"/>
      <c r="G31" s="177"/>
      <c r="H31" s="177"/>
      <c r="I31" s="177"/>
      <c r="J31" s="173"/>
    </row>
    <row r="32" spans="2:10" ht="12.75">
      <c r="B32" s="171"/>
      <c r="C32" s="178" t="str">
        <f>Instructions!C3&amp;" Energy Performance Indicator"</f>
        <v>Juice Processing Plant Energy Performance Indicator</v>
      </c>
      <c r="D32" s="177"/>
      <c r="E32" s="177"/>
      <c r="F32" s="177"/>
      <c r="G32" s="177"/>
      <c r="H32" s="177"/>
      <c r="I32" s="177"/>
      <c r="J32" s="173"/>
    </row>
    <row r="33" spans="2:10" ht="12.75">
      <c r="B33" s="171"/>
      <c r="C33" s="489" t="s">
        <v>2046</v>
      </c>
      <c r="D33" s="30"/>
      <c r="E33" s="419">
        <f>EPI!G50</f>
        <v>99</v>
      </c>
      <c r="F33" s="177"/>
      <c r="G33" s="177"/>
      <c r="H33" s="177"/>
      <c r="I33" s="177"/>
      <c r="J33" s="173"/>
    </row>
    <row r="34" spans="2:10" ht="12.75">
      <c r="B34" s="171"/>
      <c r="C34" s="177"/>
      <c r="D34" s="177"/>
      <c r="E34" s="177"/>
      <c r="F34" s="177"/>
      <c r="G34" s="177"/>
      <c r="H34" s="177"/>
      <c r="I34" s="177"/>
      <c r="J34" s="173"/>
    </row>
    <row r="35" spans="2:10" ht="12.75">
      <c r="B35" s="171"/>
      <c r="C35" s="168" t="s">
        <v>1393</v>
      </c>
      <c r="D35" s="169"/>
      <c r="E35" s="169"/>
      <c r="F35" s="169"/>
      <c r="G35" s="169"/>
      <c r="H35" s="169"/>
      <c r="I35" s="170"/>
      <c r="J35" s="173"/>
    </row>
    <row r="36" spans="2:10" ht="12.75">
      <c r="B36" s="171"/>
      <c r="C36" s="589" t="s">
        <v>1394</v>
      </c>
      <c r="D36" s="590"/>
      <c r="E36" s="590"/>
      <c r="F36" s="590"/>
      <c r="G36" s="590"/>
      <c r="H36" s="590"/>
      <c r="I36" s="173"/>
      <c r="J36" s="173"/>
    </row>
    <row r="37" spans="2:10" ht="12.75">
      <c r="B37" s="171"/>
      <c r="C37" s="591"/>
      <c r="D37" s="590"/>
      <c r="E37" s="590"/>
      <c r="F37" s="590"/>
      <c r="G37" s="590"/>
      <c r="H37" s="590"/>
      <c r="I37" s="173"/>
      <c r="J37" s="173"/>
    </row>
    <row r="38" spans="2:10" ht="12.75">
      <c r="B38" s="171"/>
      <c r="C38" s="591"/>
      <c r="D38" s="590"/>
      <c r="E38" s="590"/>
      <c r="F38" s="590"/>
      <c r="G38" s="590"/>
      <c r="H38" s="590"/>
      <c r="I38" s="173"/>
      <c r="J38" s="173"/>
    </row>
    <row r="39" spans="2:10" ht="12.75">
      <c r="B39" s="171"/>
      <c r="C39" s="591"/>
      <c r="D39" s="590"/>
      <c r="E39" s="590"/>
      <c r="F39" s="590"/>
      <c r="G39" s="590"/>
      <c r="H39" s="590"/>
      <c r="I39" s="173"/>
      <c r="J39" s="173"/>
    </row>
    <row r="40" spans="2:10" ht="12.75">
      <c r="B40" s="171"/>
      <c r="C40" s="591"/>
      <c r="D40" s="590"/>
      <c r="E40" s="590"/>
      <c r="F40" s="590"/>
      <c r="G40" s="590"/>
      <c r="H40" s="590"/>
      <c r="I40" s="173"/>
      <c r="J40" s="173"/>
    </row>
    <row r="41" spans="2:10" ht="15.75" customHeight="1">
      <c r="B41" s="171"/>
      <c r="C41" s="591"/>
      <c r="D41" s="590"/>
      <c r="E41" s="590"/>
      <c r="F41" s="590"/>
      <c r="G41" s="590"/>
      <c r="H41" s="590"/>
      <c r="I41" s="173"/>
      <c r="J41" s="173"/>
    </row>
    <row r="42" spans="2:10" ht="13.5" customHeight="1">
      <c r="B42" s="171"/>
      <c r="C42" s="591"/>
      <c r="D42" s="590"/>
      <c r="E42" s="590"/>
      <c r="F42" s="590"/>
      <c r="G42" s="590"/>
      <c r="H42" s="590"/>
      <c r="I42" s="173"/>
      <c r="J42" s="173"/>
    </row>
    <row r="43" spans="2:10" ht="21" customHeight="1">
      <c r="B43" s="171"/>
      <c r="C43" s="591"/>
      <c r="D43" s="590"/>
      <c r="E43" s="590"/>
      <c r="F43" s="590"/>
      <c r="G43" s="590"/>
      <c r="H43" s="590"/>
      <c r="I43" s="173"/>
      <c r="J43" s="173"/>
    </row>
    <row r="44" spans="2:10" ht="9" customHeight="1">
      <c r="B44" s="171"/>
      <c r="C44" s="591"/>
      <c r="D44" s="590"/>
      <c r="E44" s="590"/>
      <c r="F44" s="590"/>
      <c r="G44" s="590"/>
      <c r="H44" s="590"/>
      <c r="I44" s="173"/>
      <c r="J44" s="173"/>
    </row>
    <row r="45" spans="2:10" ht="8.25" customHeight="1">
      <c r="B45" s="171"/>
      <c r="C45" s="591"/>
      <c r="D45" s="590"/>
      <c r="E45" s="590"/>
      <c r="F45" s="590"/>
      <c r="G45" s="590"/>
      <c r="H45" s="590"/>
      <c r="I45" s="173"/>
      <c r="J45" s="173"/>
    </row>
    <row r="46" spans="2:10" ht="12.75">
      <c r="B46" s="171"/>
      <c r="C46" s="591"/>
      <c r="D46" s="590"/>
      <c r="E46" s="590"/>
      <c r="F46" s="590"/>
      <c r="G46" s="590"/>
      <c r="H46" s="590"/>
      <c r="I46" s="173"/>
      <c r="J46" s="173"/>
    </row>
    <row r="47" spans="2:10" ht="26.25" customHeight="1">
      <c r="B47" s="198"/>
      <c r="C47" s="591"/>
      <c r="D47" s="590"/>
      <c r="E47" s="590"/>
      <c r="F47" s="590"/>
      <c r="G47" s="590"/>
      <c r="H47" s="590"/>
      <c r="I47" s="173"/>
      <c r="J47" s="173"/>
    </row>
    <row r="48" spans="2:10" ht="24.75" customHeight="1">
      <c r="B48" s="171"/>
      <c r="C48" s="592"/>
      <c r="D48" s="593"/>
      <c r="E48" s="593"/>
      <c r="F48" s="593"/>
      <c r="G48" s="593"/>
      <c r="H48" s="593"/>
      <c r="I48" s="195"/>
      <c r="J48" s="173"/>
    </row>
    <row r="49" spans="2:10" ht="7.5" customHeight="1">
      <c r="B49" s="193"/>
      <c r="C49" s="194"/>
      <c r="D49" s="194"/>
      <c r="E49" s="194"/>
      <c r="F49" s="194"/>
      <c r="G49" s="194"/>
      <c r="H49" s="194"/>
      <c r="I49" s="194"/>
      <c r="J49" s="195"/>
    </row>
  </sheetData>
  <sheetProtection/>
  <mergeCells count="2">
    <mergeCell ref="C36:H47"/>
    <mergeCell ref="C48:H48"/>
  </mergeCells>
  <printOptions/>
  <pageMargins left="0.75" right="0.75" top="1" bottom="1" header="0.5" footer="0.5"/>
  <pageSetup fitToHeight="1" fitToWidth="1" horizontalDpi="600" verticalDpi="600" orientation="portrait" scale="98" r:id="rId2"/>
  <drawing r:id="rId1"/>
</worksheet>
</file>

<file path=xl/worksheets/sheet5.xml><?xml version="1.0" encoding="utf-8"?>
<worksheet xmlns="http://schemas.openxmlformats.org/spreadsheetml/2006/main" xmlns:r="http://schemas.openxmlformats.org/officeDocument/2006/relationships">
  <sheetPr codeName="Sheet3"/>
  <dimension ref="A1:O529"/>
  <sheetViews>
    <sheetView zoomScalePageLayoutView="0" workbookViewId="0" topLeftCell="C1">
      <selection activeCell="M4" sqref="M4"/>
    </sheetView>
  </sheetViews>
  <sheetFormatPr defaultColWidth="9.140625" defaultRowHeight="12.75"/>
  <cols>
    <col min="1" max="1" width="9.28125" style="144" bestFit="1" customWidth="1"/>
    <col min="2" max="2" width="18.421875" style="146" bestFit="1" customWidth="1"/>
    <col min="3" max="3" width="13.28125" style="144" bestFit="1" customWidth="1"/>
    <col min="4" max="4" width="9.28125" style="144" bestFit="1" customWidth="1"/>
    <col min="5" max="5" width="12.140625" style="144" bestFit="1" customWidth="1"/>
    <col min="6" max="6" width="12.8515625" style="144" customWidth="1"/>
    <col min="7" max="7" width="14.8515625" style="144" bestFit="1" customWidth="1"/>
    <col min="8" max="8" width="12.7109375" style="144" bestFit="1" customWidth="1"/>
    <col min="9" max="9" width="17.00390625" style="144" customWidth="1"/>
    <col min="10" max="10" width="17.8515625" style="144" customWidth="1"/>
    <col min="11" max="11" width="16.00390625" style="144" customWidth="1"/>
    <col min="12" max="12" width="9.28125" style="144" bestFit="1" customWidth="1"/>
    <col min="13" max="13" width="13.00390625" style="152" bestFit="1" customWidth="1"/>
    <col min="14" max="14" width="12.8515625" style="152" customWidth="1"/>
    <col min="15" max="16" width="9.28125" style="144" bestFit="1" customWidth="1"/>
    <col min="17" max="16384" width="9.140625" style="144" customWidth="1"/>
  </cols>
  <sheetData>
    <row r="1" spans="5:14" ht="27" customHeight="1">
      <c r="E1" s="160"/>
      <c r="F1" s="160"/>
      <c r="H1" s="160"/>
      <c r="K1" s="220" t="s">
        <v>931</v>
      </c>
      <c r="L1" s="145"/>
      <c r="M1" s="144"/>
      <c r="N1" s="144"/>
    </row>
    <row r="2" spans="7:14" ht="12.75">
      <c r="G2" s="150"/>
      <c r="H2" s="161"/>
      <c r="I2" s="167"/>
      <c r="K2" s="147">
        <f>+Units!I26</f>
        <v>1</v>
      </c>
      <c r="L2" s="147"/>
      <c r="M2" s="218" t="s">
        <v>933</v>
      </c>
      <c r="N2" s="144"/>
    </row>
    <row r="3" spans="2:14" ht="12.75">
      <c r="B3" s="219" t="s">
        <v>928</v>
      </c>
      <c r="E3" s="156"/>
      <c r="F3" s="156"/>
      <c r="G3" s="151"/>
      <c r="H3" s="156"/>
      <c r="I3" s="166"/>
      <c r="J3" s="156"/>
      <c r="K3" s="157">
        <f>K2</f>
        <v>1</v>
      </c>
      <c r="L3" s="148"/>
      <c r="M3" s="149">
        <f>IF(K3&lt;B5,1,IF(K3&gt;B529,0.01,LOOKUP(K3,B5:B529,C5:C529)))</f>
        <v>0.9898295613312801</v>
      </c>
      <c r="N3" s="150">
        <f>ROUND(M3,2)</f>
        <v>0.99</v>
      </c>
    </row>
    <row r="4" spans="6:15" ht="12.75">
      <c r="F4" s="151"/>
      <c r="G4" s="151"/>
      <c r="H4" s="151"/>
      <c r="J4" s="151"/>
      <c r="K4" s="151"/>
      <c r="L4" s="151"/>
      <c r="M4" t="str">
        <f>CONCATENATE("EPS = ",TEXT(EPI!I50,0))</f>
        <v>EPS = 99</v>
      </c>
      <c r="N4" s="156">
        <f>M3*100</f>
        <v>98.98295613312801</v>
      </c>
      <c r="O4" s="152"/>
    </row>
    <row r="5" spans="1:14" ht="12.75">
      <c r="A5" s="144">
        <v>-3</v>
      </c>
      <c r="B5" s="146">
        <f>EXP(A5*SQRT($H$10)+SUMPRODUCT($H$20:$H$29,$I$20:$I$29))</f>
        <v>0.5777231554215532</v>
      </c>
      <c r="C5" s="151">
        <f>1-(NORMDIST(A5*SQRT($H$10),0,SQRT($H$10),TRUE))</f>
        <v>0.9986501019683699</v>
      </c>
      <c r="D5" s="150">
        <f aca="true" t="shared" si="0" ref="D5:D69">1-C5</f>
        <v>0.0013498980316301035</v>
      </c>
      <c r="E5" s="153">
        <f aca="true" t="shared" si="1" ref="E5:E68">$K$3</f>
        <v>1</v>
      </c>
      <c r="I5" s="154"/>
      <c r="J5" s="154"/>
      <c r="L5" s="144">
        <v>0</v>
      </c>
      <c r="M5" s="155">
        <f aca="true" t="shared" si="2" ref="M5:M68">+$N$3</f>
        <v>0.99</v>
      </c>
      <c r="N5" s="152">
        <v>0</v>
      </c>
    </row>
    <row r="6" spans="1:14" ht="12.75">
      <c r="A6" s="144">
        <v>-2.99</v>
      </c>
      <c r="B6" s="146">
        <f aca="true" t="shared" si="3" ref="B6:B69">EXP(A6*SQRT($H$10)+SUMPRODUCT($H$20:$H$29,$I$20:$I$29))</f>
        <v>0.5823395998101583</v>
      </c>
      <c r="C6" s="151">
        <f aca="true" t="shared" si="4" ref="C6:C69">1-(NORMDIST(A6*SQRT($H$10),0,SQRT($H$10),TRUE))</f>
        <v>0.9986051127645078</v>
      </c>
      <c r="D6" s="150">
        <f t="shared" si="0"/>
        <v>0.0013948872354921926</v>
      </c>
      <c r="E6" s="153">
        <f t="shared" si="1"/>
        <v>1</v>
      </c>
      <c r="L6" s="144">
        <v>500</v>
      </c>
      <c r="M6" s="155">
        <f t="shared" si="2"/>
        <v>0.99</v>
      </c>
      <c r="N6" s="163">
        <f>B529/400</f>
        <v>0.09351719795623464</v>
      </c>
    </row>
    <row r="7" spans="1:14" ht="12.75">
      <c r="A7" s="144">
        <v>-2.98</v>
      </c>
      <c r="B7" s="146">
        <f t="shared" si="3"/>
        <v>0.5869929330764089</v>
      </c>
      <c r="C7" s="151">
        <f t="shared" si="4"/>
        <v>0.99855875808266</v>
      </c>
      <c r="D7" s="150">
        <f t="shared" si="0"/>
        <v>0.0014412419173399638</v>
      </c>
      <c r="E7" s="153">
        <f t="shared" si="1"/>
        <v>1</v>
      </c>
      <c r="L7" s="144">
        <v>1000</v>
      </c>
      <c r="M7" s="155">
        <f t="shared" si="2"/>
        <v>0.99</v>
      </c>
      <c r="N7" s="152">
        <f>N6+$N$6</f>
        <v>0.1870343959124693</v>
      </c>
    </row>
    <row r="8" spans="1:14" ht="12.75">
      <c r="A8" s="144">
        <v>-2.97</v>
      </c>
      <c r="B8" s="146">
        <f t="shared" si="3"/>
        <v>0.5916834499903002</v>
      </c>
      <c r="C8" s="151">
        <f t="shared" si="4"/>
        <v>0.9985110012547626</v>
      </c>
      <c r="D8" s="150">
        <f t="shared" si="0"/>
        <v>0.0014889987452374465</v>
      </c>
      <c r="E8" s="153">
        <f t="shared" si="1"/>
        <v>1</v>
      </c>
      <c r="L8" s="144">
        <v>1500</v>
      </c>
      <c r="M8" s="155">
        <f t="shared" si="2"/>
        <v>0.99</v>
      </c>
      <c r="N8" s="152">
        <f aca="true" t="shared" si="5" ref="N8:N71">N7+$N$6</f>
        <v>0.28055159386870393</v>
      </c>
    </row>
    <row r="9" spans="1:14" ht="12.75">
      <c r="A9" s="144">
        <v>-2.96</v>
      </c>
      <c r="B9" s="146">
        <f t="shared" si="3"/>
        <v>0.596411447677264</v>
      </c>
      <c r="C9" s="151">
        <f t="shared" si="4"/>
        <v>0.998461804788262</v>
      </c>
      <c r="D9" s="150">
        <f t="shared" si="0"/>
        <v>0.001538195211738036</v>
      </c>
      <c r="E9" s="153">
        <f t="shared" si="1"/>
        <v>1</v>
      </c>
      <c r="L9" s="144">
        <v>2000</v>
      </c>
      <c r="M9" s="155">
        <f t="shared" si="2"/>
        <v>0.99</v>
      </c>
      <c r="N9" s="152">
        <f t="shared" si="5"/>
        <v>0.3740687918249386</v>
      </c>
    </row>
    <row r="10" spans="1:14" ht="12.75">
      <c r="A10" s="144">
        <v>-2.95</v>
      </c>
      <c r="B10" s="146">
        <f t="shared" si="3"/>
        <v>0.6011772256369867</v>
      </c>
      <c r="C10" s="151">
        <f t="shared" si="4"/>
        <v>0.9984111303526352</v>
      </c>
      <c r="D10" s="150">
        <f t="shared" si="0"/>
        <v>0.0015888696473648212</v>
      </c>
      <c r="E10" s="153">
        <f t="shared" si="1"/>
        <v>1</v>
      </c>
      <c r="G10" s="218" t="s">
        <v>1322</v>
      </c>
      <c r="H10" s="144">
        <f>+resultfood3!D36</f>
        <v>0.633456542</v>
      </c>
      <c r="L10" s="144">
        <v>2500</v>
      </c>
      <c r="M10" s="155">
        <f t="shared" si="2"/>
        <v>0.99</v>
      </c>
      <c r="N10" s="152">
        <f t="shared" si="5"/>
        <v>0.4675859897811732</v>
      </c>
    </row>
    <row r="11" spans="1:14" ht="12.75">
      <c r="A11" s="144">
        <v>-2.94</v>
      </c>
      <c r="B11" s="146">
        <f t="shared" si="3"/>
        <v>0.6059810857623855</v>
      </c>
      <c r="C11" s="151">
        <f t="shared" si="4"/>
        <v>0.998358938765843</v>
      </c>
      <c r="D11" s="150">
        <f t="shared" si="0"/>
        <v>0.0016410612341569708</v>
      </c>
      <c r="E11" s="153">
        <f t="shared" si="1"/>
        <v>1</v>
      </c>
      <c r="L11" s="144">
        <v>3000</v>
      </c>
      <c r="M11" s="155">
        <f t="shared" si="2"/>
        <v>0.99</v>
      </c>
      <c r="N11" s="152">
        <f t="shared" si="5"/>
        <v>0.5611031877374079</v>
      </c>
    </row>
    <row r="12" spans="1:14" ht="12.75">
      <c r="A12" s="144">
        <v>-2.93</v>
      </c>
      <c r="B12" s="146">
        <f t="shared" si="3"/>
        <v>0.6108233323587289</v>
      </c>
      <c r="C12" s="151">
        <f t="shared" si="4"/>
        <v>0.9983051899807227</v>
      </c>
      <c r="D12" s="150">
        <f t="shared" si="0"/>
        <v>0.001694810019277293</v>
      </c>
      <c r="E12" s="153">
        <f t="shared" si="1"/>
        <v>1</v>
      </c>
      <c r="L12" s="144">
        <v>3500</v>
      </c>
      <c r="M12" s="155">
        <f t="shared" si="2"/>
        <v>0.99</v>
      </c>
      <c r="N12" s="152">
        <f t="shared" si="5"/>
        <v>0.6546203856936426</v>
      </c>
    </row>
    <row r="13" spans="1:14" ht="12.75">
      <c r="A13" s="144">
        <v>-2.92</v>
      </c>
      <c r="B13" s="146">
        <f t="shared" si="3"/>
        <v>0.6157042721629143</v>
      </c>
      <c r="C13" s="151">
        <f t="shared" si="4"/>
        <v>0.9982498430713239</v>
      </c>
      <c r="D13" s="150">
        <f t="shared" si="0"/>
        <v>0.0017501569286760832</v>
      </c>
      <c r="E13" s="153">
        <f t="shared" si="1"/>
        <v>1</v>
      </c>
      <c r="J13" s="218" t="s">
        <v>643</v>
      </c>
      <c r="L13" s="144">
        <v>4000</v>
      </c>
      <c r="M13" s="155">
        <f t="shared" si="2"/>
        <v>0.99</v>
      </c>
      <c r="N13" s="152">
        <f t="shared" si="5"/>
        <v>0.7481375836498771</v>
      </c>
    </row>
    <row r="14" spans="1:14" ht="12.75">
      <c r="A14" s="144">
        <v>-2.91</v>
      </c>
      <c r="B14" s="146">
        <f t="shared" si="3"/>
        <v>0.620624214362899</v>
      </c>
      <c r="C14" s="151">
        <f t="shared" si="4"/>
        <v>0.9981928562191936</v>
      </c>
      <c r="D14" s="150">
        <f t="shared" si="0"/>
        <v>0.001807143780806375</v>
      </c>
      <c r="E14" s="153">
        <f t="shared" si="1"/>
        <v>1</v>
      </c>
      <c r="J14" s="210">
        <f>EPI!M17</f>
        <v>1</v>
      </c>
      <c r="L14" s="144">
        <v>4500</v>
      </c>
      <c r="M14" s="155">
        <f t="shared" si="2"/>
        <v>0.99</v>
      </c>
      <c r="N14" s="152">
        <f t="shared" si="5"/>
        <v>0.8416547816061117</v>
      </c>
    </row>
    <row r="15" spans="1:14" ht="12.75">
      <c r="A15" s="144">
        <v>-2.9</v>
      </c>
      <c r="B15" s="146">
        <f t="shared" si="3"/>
        <v>0.6255834706172855</v>
      </c>
      <c r="C15" s="151">
        <f t="shared" si="4"/>
        <v>0.998134186699616</v>
      </c>
      <c r="D15" s="150">
        <f t="shared" si="0"/>
        <v>0.001865813300384045</v>
      </c>
      <c r="E15" s="153">
        <f t="shared" si="1"/>
        <v>1</v>
      </c>
      <c r="L15" s="144">
        <v>5000</v>
      </c>
      <c r="M15" s="155">
        <f t="shared" si="2"/>
        <v>0.99</v>
      </c>
      <c r="N15" s="152">
        <f t="shared" si="5"/>
        <v>0.9351719795623463</v>
      </c>
    </row>
    <row r="16" spans="1:14" ht="12.75">
      <c r="A16" s="144">
        <v>-2.89</v>
      </c>
      <c r="B16" s="146">
        <f t="shared" si="3"/>
        <v>0.6305823550750637</v>
      </c>
      <c r="C16" s="151">
        <f t="shared" si="4"/>
        <v>0.9980737908678121</v>
      </c>
      <c r="D16" s="150">
        <f t="shared" si="0"/>
        <v>0.0019262091321878838</v>
      </c>
      <c r="E16" s="153">
        <f t="shared" si="1"/>
        <v>1</v>
      </c>
      <c r="J16" s="164"/>
      <c r="L16" s="144">
        <v>5500</v>
      </c>
      <c r="M16" s="155">
        <f t="shared" si="2"/>
        <v>0.99</v>
      </c>
      <c r="N16" s="152">
        <f t="shared" si="5"/>
        <v>1.028689177518581</v>
      </c>
    </row>
    <row r="17" spans="1:14" ht="12.75">
      <c r="A17" s="144">
        <v>-2.88</v>
      </c>
      <c r="B17" s="146">
        <f t="shared" si="3"/>
        <v>0.6356211843955116</v>
      </c>
      <c r="C17" s="151">
        <f t="shared" si="4"/>
        <v>0.9980116241451057</v>
      </c>
      <c r="D17" s="150">
        <f t="shared" si="0"/>
        <v>0.0019883758548943087</v>
      </c>
      <c r="E17" s="153">
        <f t="shared" si="1"/>
        <v>1</v>
      </c>
      <c r="L17" s="144">
        <v>6000</v>
      </c>
      <c r="M17" s="155">
        <f t="shared" si="2"/>
        <v>0.99</v>
      </c>
      <c r="N17" s="152">
        <f t="shared" si="5"/>
        <v>1.1222063754748155</v>
      </c>
    </row>
    <row r="18" spans="1:14" ht="12.75">
      <c r="A18" s="144">
        <v>-2.87</v>
      </c>
      <c r="B18" s="146">
        <f t="shared" si="3"/>
        <v>0.6407002777682539</v>
      </c>
      <c r="C18" s="151">
        <f t="shared" si="4"/>
        <v>0.9979476410050603</v>
      </c>
      <c r="D18" s="150">
        <f t="shared" si="0"/>
        <v>0.002052358994939718</v>
      </c>
      <c r="E18" s="153">
        <f t="shared" si="1"/>
        <v>1</v>
      </c>
      <c r="L18" s="144">
        <v>6500</v>
      </c>
      <c r="M18" s="155">
        <f t="shared" si="2"/>
        <v>0.99</v>
      </c>
      <c r="N18" s="152">
        <f t="shared" si="5"/>
        <v>1.21572357343105</v>
      </c>
    </row>
    <row r="19" spans="1:14" ht="12.75">
      <c r="A19" s="144">
        <v>-2.86</v>
      </c>
      <c r="B19" s="146">
        <f t="shared" si="3"/>
        <v>0.6458199569334813</v>
      </c>
      <c r="C19" s="151">
        <f t="shared" si="4"/>
        <v>0.9978817949595954</v>
      </c>
      <c r="D19" s="150">
        <f t="shared" si="0"/>
        <v>0.0021182050404046082</v>
      </c>
      <c r="E19" s="153">
        <f t="shared" si="1"/>
        <v>1</v>
      </c>
      <c r="G19" s="218" t="s">
        <v>926</v>
      </c>
      <c r="H19" s="218" t="s">
        <v>925</v>
      </c>
      <c r="I19" s="218" t="s">
        <v>934</v>
      </c>
      <c r="J19" s="218" t="s">
        <v>930</v>
      </c>
      <c r="L19" s="144">
        <v>7000</v>
      </c>
      <c r="M19" s="155">
        <f t="shared" si="2"/>
        <v>0.99</v>
      </c>
      <c r="N19" s="152">
        <f t="shared" si="5"/>
        <v>1.3092407713872847</v>
      </c>
    </row>
    <row r="20" spans="1:14" ht="12.75">
      <c r="A20" s="144">
        <v>-2.85</v>
      </c>
      <c r="B20" s="146">
        <f t="shared" si="3"/>
        <v>0.6509805462023317</v>
      </c>
      <c r="C20" s="151">
        <f t="shared" si="4"/>
        <v>0.9978140385450868</v>
      </c>
      <c r="D20" s="150">
        <f t="shared" si="0"/>
        <v>0.0021859614549132322</v>
      </c>
      <c r="E20" s="153">
        <f t="shared" si="1"/>
        <v>1</v>
      </c>
      <c r="F20" s="144" t="s">
        <v>1577</v>
      </c>
      <c r="G20" s="144" t="str">
        <f>resultfood3!A43</f>
        <v>lnalljuice |</v>
      </c>
      <c r="H20" s="144">
        <f>resultfood3!B43</f>
        <v>0.8446146</v>
      </c>
      <c r="I20" s="144">
        <f>LN(J20)</f>
        <v>0</v>
      </c>
      <c r="J20" s="230">
        <f>EPI!M17</f>
        <v>1</v>
      </c>
      <c r="L20" s="144">
        <v>7500</v>
      </c>
      <c r="M20" s="155">
        <f t="shared" si="2"/>
        <v>0.99</v>
      </c>
      <c r="N20" s="152">
        <f t="shared" si="5"/>
        <v>1.4027579693435193</v>
      </c>
    </row>
    <row r="21" spans="1:14" ht="12.75">
      <c r="A21" s="144">
        <v>-2.84</v>
      </c>
      <c r="B21" s="146">
        <f t="shared" si="3"/>
        <v>0.6561823724774343</v>
      </c>
      <c r="C21" s="151">
        <f t="shared" si="4"/>
        <v>0.9977443233084576</v>
      </c>
      <c r="D21" s="150">
        <f t="shared" si="0"/>
        <v>0.002255676691542363</v>
      </c>
      <c r="E21" s="153">
        <f t="shared" si="1"/>
        <v>1</v>
      </c>
      <c r="F21" s="144" t="s">
        <v>580</v>
      </c>
      <c r="G21" s="144" t="str">
        <f>resultfood3!A44</f>
        <v>juicevalper |</v>
      </c>
      <c r="H21" s="144">
        <f>resultfood3!B44</f>
        <v>-1.943523</v>
      </c>
      <c r="I21" s="210">
        <f>1-J21</f>
        <v>1</v>
      </c>
      <c r="J21" s="151">
        <f>EPI!M18</f>
        <v>0</v>
      </c>
      <c r="L21" s="144">
        <v>8000</v>
      </c>
      <c r="M21" s="155">
        <f t="shared" si="2"/>
        <v>0.99</v>
      </c>
      <c r="N21" s="152">
        <f t="shared" si="5"/>
        <v>1.4962751672997538</v>
      </c>
    </row>
    <row r="22" spans="1:14" ht="12.75">
      <c r="A22" s="144">
        <v>-2.83</v>
      </c>
      <c r="B22" s="146">
        <f t="shared" si="3"/>
        <v>0.6614257652736164</v>
      </c>
      <c r="C22" s="151">
        <f t="shared" si="4"/>
        <v>0.9976725997932685</v>
      </c>
      <c r="D22" s="150">
        <f t="shared" si="0"/>
        <v>0.0023274002067315003</v>
      </c>
      <c r="E22" s="153">
        <f t="shared" si="1"/>
        <v>1</v>
      </c>
      <c r="F22" s="144" t="s">
        <v>1802</v>
      </c>
      <c r="G22" s="144" t="str">
        <f>resultfood3!A45</f>
        <v>percitrus |</v>
      </c>
      <c r="H22" s="144">
        <f>resultfood3!B45</f>
        <v>1.021825</v>
      </c>
      <c r="I22" s="210">
        <f aca="true" t="shared" si="6" ref="I22:I28">J22</f>
        <v>0</v>
      </c>
      <c r="J22" s="151">
        <f>EPI!M19</f>
        <v>0</v>
      </c>
      <c r="L22" s="144">
        <v>8500</v>
      </c>
      <c r="M22" s="155">
        <f t="shared" si="2"/>
        <v>0.99</v>
      </c>
      <c r="N22" s="152">
        <f t="shared" si="5"/>
        <v>1.5897923652559884</v>
      </c>
    </row>
    <row r="23" spans="1:14" ht="12.75">
      <c r="A23" s="144">
        <v>-2.82</v>
      </c>
      <c r="B23" s="146">
        <f t="shared" si="3"/>
        <v>0.6667110567387794</v>
      </c>
      <c r="C23" s="151">
        <f t="shared" si="4"/>
        <v>0.9975988175258107</v>
      </c>
      <c r="D23" s="150">
        <f t="shared" si="0"/>
        <v>0.0024011824741893006</v>
      </c>
      <c r="E23" s="153">
        <f t="shared" si="1"/>
        <v>1</v>
      </c>
      <c r="F23" s="144" t="s">
        <v>1164</v>
      </c>
      <c r="G23" s="144" t="str">
        <f>resultfood3!A46</f>
        <v>percanned |</v>
      </c>
      <c r="H23" s="144">
        <f>resultfood3!B46</f>
        <v>1.047428</v>
      </c>
      <c r="I23" s="210">
        <f t="shared" si="6"/>
        <v>0</v>
      </c>
      <c r="J23" s="151">
        <f>EPI!M20</f>
        <v>0</v>
      </c>
      <c r="L23" s="144">
        <v>9000</v>
      </c>
      <c r="M23" s="155">
        <f t="shared" si="2"/>
        <v>0.99</v>
      </c>
      <c r="N23" s="152">
        <f t="shared" si="5"/>
        <v>1.683309563212223</v>
      </c>
    </row>
    <row r="24" spans="1:14" ht="12.75">
      <c r="A24" s="144">
        <v>-2.81</v>
      </c>
      <c r="B24" s="146">
        <f t="shared" si="3"/>
        <v>0.6720385816749348</v>
      </c>
      <c r="C24" s="151">
        <f t="shared" si="4"/>
        <v>0.9975229250012141</v>
      </c>
      <c r="D24" s="150">
        <f t="shared" si="0"/>
        <v>0.002477074998785911</v>
      </c>
      <c r="E24" s="153">
        <f t="shared" si="1"/>
        <v>1</v>
      </c>
      <c r="F24" s="144" t="s">
        <v>1803</v>
      </c>
      <c r="G24" s="144" t="str">
        <f>resultfood3!A47</f>
        <v>perconcen |</v>
      </c>
      <c r="H24" s="144">
        <f>resultfood3!B47</f>
        <v>2.1622</v>
      </c>
      <c r="I24" s="210">
        <f t="shared" si="6"/>
        <v>0</v>
      </c>
      <c r="J24" s="151">
        <f>EPI!M21</f>
        <v>0</v>
      </c>
      <c r="L24" s="144">
        <v>9500</v>
      </c>
      <c r="M24" s="155">
        <f t="shared" si="2"/>
        <v>0.99</v>
      </c>
      <c r="N24" s="152">
        <f t="shared" si="5"/>
        <v>1.7768267611684576</v>
      </c>
    </row>
    <row r="25" spans="1:14" ht="12.75">
      <c r="A25" s="144">
        <v>-2.8</v>
      </c>
      <c r="B25" s="146">
        <f t="shared" si="3"/>
        <v>0.6774086775594176</v>
      </c>
      <c r="C25" s="151">
        <f t="shared" si="4"/>
        <v>0.997444869669572</v>
      </c>
      <c r="D25" s="150">
        <f t="shared" si="0"/>
        <v>0.0025551303304279793</v>
      </c>
      <c r="E25" s="153">
        <f t="shared" si="1"/>
        <v>1</v>
      </c>
      <c r="F25" s="144" t="s">
        <v>1804</v>
      </c>
      <c r="G25" s="144" t="str">
        <f>resultfood3!A48</f>
        <v>perfresh |</v>
      </c>
      <c r="H25" s="144">
        <f>resultfood3!B48</f>
        <v>0.4310509</v>
      </c>
      <c r="I25" s="210">
        <f t="shared" si="6"/>
        <v>0</v>
      </c>
      <c r="J25" s="151">
        <f>EPI!M22</f>
        <v>0</v>
      </c>
      <c r="L25" s="144">
        <v>10000</v>
      </c>
      <c r="M25" s="155">
        <f t="shared" si="2"/>
        <v>0.99</v>
      </c>
      <c r="N25" s="152">
        <f t="shared" si="5"/>
        <v>1.8703439591246922</v>
      </c>
    </row>
    <row r="26" spans="1:14" ht="12.75">
      <c r="A26" s="144">
        <v>-2.79</v>
      </c>
      <c r="B26" s="146">
        <f t="shared" si="3"/>
        <v>0.6828216845662594</v>
      </c>
      <c r="C26" s="151">
        <f t="shared" si="4"/>
        <v>0.9973645979220951</v>
      </c>
      <c r="D26" s="150">
        <f t="shared" si="0"/>
        <v>0.0026354020779049137</v>
      </c>
      <c r="E26" s="153">
        <f t="shared" si="1"/>
        <v>1</v>
      </c>
      <c r="F26" s="144" t="s">
        <v>1805</v>
      </c>
      <c r="G26" s="144" t="str">
        <f>resultfood3!A49</f>
        <v>perdrinks |</v>
      </c>
      <c r="H26" s="144">
        <f>resultfood3!B49</f>
        <v>2.218101</v>
      </c>
      <c r="I26" s="210">
        <f t="shared" si="6"/>
        <v>0</v>
      </c>
      <c r="J26" s="151">
        <f>EPI!M23</f>
        <v>0</v>
      </c>
      <c r="L26" s="144">
        <v>10500</v>
      </c>
      <c r="M26" s="155">
        <f t="shared" si="2"/>
        <v>0.99</v>
      </c>
      <c r="N26" s="152">
        <f t="shared" si="5"/>
        <v>1.9638611570809268</v>
      </c>
    </row>
    <row r="27" spans="1:14" ht="12.75">
      <c r="A27" s="144">
        <v>-2.78</v>
      </c>
      <c r="B27" s="146">
        <f t="shared" si="3"/>
        <v>0.6882779455877411</v>
      </c>
      <c r="C27" s="151">
        <f t="shared" si="4"/>
        <v>0.9972820550772987</v>
      </c>
      <c r="D27" s="150">
        <f t="shared" si="0"/>
        <v>0.0027179449227012764</v>
      </c>
      <c r="E27" s="153">
        <f t="shared" si="1"/>
        <v>1</v>
      </c>
      <c r="F27" s="144" t="s">
        <v>1806</v>
      </c>
      <c r="G27" s="144" t="str">
        <f>resultfood3!A50</f>
        <v>permc_concen |</v>
      </c>
      <c r="H27" s="144">
        <f>resultfood3!B50</f>
        <v>-0.1025645</v>
      </c>
      <c r="I27" s="210">
        <f t="shared" si="6"/>
        <v>0</v>
      </c>
      <c r="J27" s="151">
        <f>EPI!M24</f>
        <v>0</v>
      </c>
      <c r="L27" s="144">
        <v>11000</v>
      </c>
      <c r="M27" s="155">
        <f t="shared" si="2"/>
        <v>0.99</v>
      </c>
      <c r="N27" s="152">
        <f t="shared" si="5"/>
        <v>2.0573783550371614</v>
      </c>
    </row>
    <row r="28" spans="1:14" ht="12.75">
      <c r="A28" s="144">
        <v>-2.77</v>
      </c>
      <c r="B28" s="146">
        <f t="shared" si="3"/>
        <v>0.6937778062561104</v>
      </c>
      <c r="C28" s="151">
        <f t="shared" si="4"/>
        <v>0.997197185367235</v>
      </c>
      <c r="D28" s="150">
        <f t="shared" si="0"/>
        <v>0.002802814632764994</v>
      </c>
      <c r="E28" s="153">
        <f t="shared" si="1"/>
        <v>1</v>
      </c>
      <c r="F28" s="144" t="s">
        <v>1578</v>
      </c>
      <c r="G28" s="144" t="str">
        <f>resultfood3!A51</f>
        <v>permc_frozen |</v>
      </c>
      <c r="H28" s="144">
        <f>resultfood3!B51</f>
        <v>-0.6188211</v>
      </c>
      <c r="I28" s="210">
        <f t="shared" si="6"/>
        <v>0</v>
      </c>
      <c r="J28" s="151">
        <f>EPI!M25</f>
        <v>0</v>
      </c>
      <c r="L28" s="144">
        <v>11500</v>
      </c>
      <c r="M28" s="155">
        <f t="shared" si="2"/>
        <v>0.99</v>
      </c>
      <c r="N28" s="152">
        <f t="shared" si="5"/>
        <v>2.150895552993396</v>
      </c>
    </row>
    <row r="29" spans="1:14" ht="12.75">
      <c r="A29" s="144">
        <v>-2.76</v>
      </c>
      <c r="B29" s="146">
        <f t="shared" si="3"/>
        <v>0.6993216149654791</v>
      </c>
      <c r="C29" s="151">
        <f t="shared" si="4"/>
        <v>0.9971099319237738</v>
      </c>
      <c r="D29" s="150">
        <f t="shared" si="0"/>
        <v>0.00289006807622616</v>
      </c>
      <c r="E29" s="153">
        <f t="shared" si="1"/>
        <v>1</v>
      </c>
      <c r="G29" s="144" t="str">
        <f>resultfood3!A52</f>
        <v>_cons |</v>
      </c>
      <c r="H29" s="144">
        <f>resultfood3!B52</f>
        <v>3.782562</v>
      </c>
      <c r="I29" s="230">
        <v>1</v>
      </c>
      <c r="J29" s="230"/>
      <c r="L29" s="144">
        <v>12000</v>
      </c>
      <c r="M29" s="155">
        <f t="shared" si="2"/>
        <v>0.99</v>
      </c>
      <c r="N29" s="152">
        <f t="shared" si="5"/>
        <v>2.244412750949631</v>
      </c>
    </row>
    <row r="30" spans="1:14" ht="12.75">
      <c r="A30" s="144">
        <v>-2.74999999999999</v>
      </c>
      <c r="B30" s="146">
        <f t="shared" si="3"/>
        <v>0.7049097228938956</v>
      </c>
      <c r="C30" s="151">
        <f t="shared" si="4"/>
        <v>0.9970202367649453</v>
      </c>
      <c r="D30" s="150">
        <f t="shared" si="0"/>
        <v>0.0029797632350546666</v>
      </c>
      <c r="E30" s="153">
        <f t="shared" si="1"/>
        <v>1</v>
      </c>
      <c r="I30" s="150"/>
      <c r="J30" s="230"/>
      <c r="L30" s="144">
        <v>12500</v>
      </c>
      <c r="M30" s="155">
        <f t="shared" si="2"/>
        <v>0.99</v>
      </c>
      <c r="N30" s="152">
        <f t="shared" si="5"/>
        <v>2.337929948905866</v>
      </c>
    </row>
    <row r="31" spans="1:14" ht="12.75">
      <c r="A31" s="144">
        <v>-2.73999999999999</v>
      </c>
      <c r="B31" s="146">
        <f t="shared" si="3"/>
        <v>0.7105424840255702</v>
      </c>
      <c r="C31" s="151">
        <f t="shared" si="4"/>
        <v>0.9969280407813494</v>
      </c>
      <c r="D31" s="150">
        <f t="shared" si="0"/>
        <v>0.003071959218650555</v>
      </c>
      <c r="E31" s="153">
        <f t="shared" si="1"/>
        <v>1</v>
      </c>
      <c r="I31" s="150"/>
      <c r="J31" s="230"/>
      <c r="L31" s="144">
        <v>13000</v>
      </c>
      <c r="M31" s="155">
        <f t="shared" si="2"/>
        <v>0.99</v>
      </c>
      <c r="N31" s="152">
        <f t="shared" si="5"/>
        <v>2.4314471468621006</v>
      </c>
    </row>
    <row r="32" spans="1:14" ht="12.75">
      <c r="A32" s="144">
        <v>-2.72999999999999</v>
      </c>
      <c r="B32" s="146">
        <f t="shared" si="3"/>
        <v>0.7162202551733302</v>
      </c>
      <c r="C32" s="151">
        <f t="shared" si="4"/>
        <v>0.9968332837226421</v>
      </c>
      <c r="D32" s="150">
        <f t="shared" si="0"/>
        <v>0.0031667162773578728</v>
      </c>
      <c r="E32" s="153">
        <f t="shared" si="1"/>
        <v>1</v>
      </c>
      <c r="I32" s="150"/>
      <c r="J32" s="230"/>
      <c r="L32" s="144">
        <v>13500</v>
      </c>
      <c r="M32" s="155">
        <f t="shared" si="2"/>
        <v>0.99</v>
      </c>
      <c r="N32" s="152">
        <f t="shared" si="5"/>
        <v>2.5249643448183354</v>
      </c>
    </row>
    <row r="33" spans="1:14" ht="12.75">
      <c r="A33" s="144">
        <v>-2.71999999999999</v>
      </c>
      <c r="B33" s="146">
        <f t="shared" si="3"/>
        <v>0.7219433960012029</v>
      </c>
      <c r="C33" s="151">
        <f t="shared" si="4"/>
        <v>0.9967359041841086</v>
      </c>
      <c r="D33" s="150">
        <f t="shared" si="0"/>
        <v>0.003264095815891377</v>
      </c>
      <c r="E33" s="153">
        <f t="shared" si="1"/>
        <v>1</v>
      </c>
      <c r="I33" s="210"/>
      <c r="J33" s="230"/>
      <c r="L33" s="144">
        <v>14000</v>
      </c>
      <c r="M33" s="155">
        <f t="shared" si="2"/>
        <v>0.99</v>
      </c>
      <c r="N33" s="152">
        <f t="shared" si="5"/>
        <v>2.6184815427745702</v>
      </c>
    </row>
    <row r="34" spans="1:14" ht="12.75">
      <c r="A34" s="144">
        <v>-2.70999999999999</v>
      </c>
      <c r="B34" s="146">
        <f t="shared" si="3"/>
        <v>0.7277122690472009</v>
      </c>
      <c r="C34" s="151">
        <f t="shared" si="4"/>
        <v>0.9966358395933307</v>
      </c>
      <c r="D34" s="150">
        <f t="shared" si="0"/>
        <v>0.0033641604066693143</v>
      </c>
      <c r="E34" s="153">
        <f t="shared" si="1"/>
        <v>1</v>
      </c>
      <c r="L34" s="144">
        <v>14500</v>
      </c>
      <c r="M34" s="155">
        <f t="shared" si="2"/>
        <v>0.99</v>
      </c>
      <c r="N34" s="152">
        <f t="shared" si="5"/>
        <v>2.711998740730805</v>
      </c>
    </row>
    <row r="35" spans="1:14" ht="12.75">
      <c r="A35" s="144">
        <v>-2.69999999999999</v>
      </c>
      <c r="B35" s="146">
        <f t="shared" si="3"/>
        <v>0.7335272397462913</v>
      </c>
      <c r="C35" s="151">
        <f t="shared" si="4"/>
        <v>0.9965330261969593</v>
      </c>
      <c r="D35" s="150">
        <f t="shared" si="0"/>
        <v>0.0034669738030407293</v>
      </c>
      <c r="E35" s="153">
        <f t="shared" si="1"/>
        <v>1</v>
      </c>
      <c r="L35" s="144">
        <v>15000</v>
      </c>
      <c r="M35" s="155">
        <f t="shared" si="2"/>
        <v>0.99</v>
      </c>
      <c r="N35" s="152">
        <f t="shared" si="5"/>
        <v>2.80551593868704</v>
      </c>
    </row>
    <row r="36" spans="1:14" ht="12.75">
      <c r="A36" s="144">
        <v>-2.68999999999999</v>
      </c>
      <c r="B36" s="146">
        <f t="shared" si="3"/>
        <v>0.7393886764535404</v>
      </c>
      <c r="C36" s="151">
        <f t="shared" si="4"/>
        <v>0.9964273990476001</v>
      </c>
      <c r="D36" s="150">
        <f t="shared" si="0"/>
        <v>0.0035726009523998625</v>
      </c>
      <c r="E36" s="153">
        <f t="shared" si="1"/>
        <v>1</v>
      </c>
      <c r="L36" s="144">
        <v>15500</v>
      </c>
      <c r="M36" s="155">
        <f t="shared" si="2"/>
        <v>0.99</v>
      </c>
      <c r="N36" s="152">
        <f t="shared" si="5"/>
        <v>2.8990331366432747</v>
      </c>
    </row>
    <row r="37" spans="1:14" ht="12.75">
      <c r="A37" s="144">
        <v>-2.67999999999999</v>
      </c>
      <c r="B37" s="146">
        <f t="shared" si="3"/>
        <v>0.7452969504674523</v>
      </c>
      <c r="C37" s="151">
        <f t="shared" si="4"/>
        <v>0.9963188919908249</v>
      </c>
      <c r="D37" s="150">
        <f t="shared" si="0"/>
        <v>0.0036811080091750936</v>
      </c>
      <c r="E37" s="153">
        <f t="shared" si="1"/>
        <v>1</v>
      </c>
      <c r="L37" s="144">
        <v>16000</v>
      </c>
      <c r="M37" s="155">
        <f t="shared" si="2"/>
        <v>0.99</v>
      </c>
      <c r="N37" s="152">
        <f t="shared" si="5"/>
        <v>2.9925503345995095</v>
      </c>
    </row>
    <row r="38" spans="1:14" ht="12.75">
      <c r="A38" s="144">
        <v>-2.66999999999999</v>
      </c>
      <c r="B38" s="146">
        <f t="shared" si="3"/>
        <v>0.7512524360534846</v>
      </c>
      <c r="C38" s="151">
        <f t="shared" si="4"/>
        <v>0.9962074376523145</v>
      </c>
      <c r="D38" s="150">
        <f t="shared" si="0"/>
        <v>0.0037925623476855463</v>
      </c>
      <c r="E38" s="153">
        <f t="shared" si="1"/>
        <v>1</v>
      </c>
      <c r="L38" s="144">
        <v>16500</v>
      </c>
      <c r="M38" s="155">
        <f t="shared" si="2"/>
        <v>0.99</v>
      </c>
      <c r="N38" s="152">
        <f t="shared" si="5"/>
        <v>3.0860675325557443</v>
      </c>
    </row>
    <row r="39" spans="1:14" ht="12.75">
      <c r="A39" s="144">
        <v>-2.65999999999999</v>
      </c>
      <c r="B39" s="146">
        <f t="shared" si="3"/>
        <v>0.7572555104677593</v>
      </c>
      <c r="C39" s="151">
        <f t="shared" si="4"/>
        <v>0.9960929674251471</v>
      </c>
      <c r="D39" s="150">
        <f t="shared" si="0"/>
        <v>0.00390703257485292</v>
      </c>
      <c r="E39" s="153">
        <f t="shared" si="1"/>
        <v>1</v>
      </c>
      <c r="L39" s="144">
        <v>17000</v>
      </c>
      <c r="M39" s="155">
        <f t="shared" si="2"/>
        <v>0.99</v>
      </c>
      <c r="N39" s="152">
        <f t="shared" si="5"/>
        <v>3.179584730511979</v>
      </c>
    </row>
    <row r="40" spans="1:14" ht="12.75">
      <c r="A40" s="144">
        <v>-2.64999999999999</v>
      </c>
      <c r="B40" s="146">
        <f t="shared" si="3"/>
        <v>0.7633065539809598</v>
      </c>
      <c r="C40" s="151">
        <f t="shared" si="4"/>
        <v>0.9959754114572416</v>
      </c>
      <c r="D40" s="150">
        <f t="shared" si="0"/>
        <v>0.004024588542758445</v>
      </c>
      <c r="E40" s="153">
        <f t="shared" si="1"/>
        <v>1</v>
      </c>
      <c r="L40" s="144">
        <v>17500</v>
      </c>
      <c r="M40" s="155">
        <f t="shared" si="2"/>
        <v>0.99</v>
      </c>
      <c r="N40" s="152">
        <f t="shared" si="5"/>
        <v>3.273101928468214</v>
      </c>
    </row>
    <row r="41" spans="1:14" ht="12.75">
      <c r="A41" s="144">
        <v>-2.63999999999999</v>
      </c>
      <c r="B41" s="146">
        <f t="shared" si="3"/>
        <v>0.7694059499024196</v>
      </c>
      <c r="C41" s="151">
        <f t="shared" si="4"/>
        <v>0.9958546986389638</v>
      </c>
      <c r="D41" s="150">
        <f t="shared" si="0"/>
        <v>0.004145301361036191</v>
      </c>
      <c r="E41" s="153">
        <f t="shared" si="1"/>
        <v>1</v>
      </c>
      <c r="L41" s="144">
        <v>18000</v>
      </c>
      <c r="M41" s="155">
        <f t="shared" si="2"/>
        <v>0.99</v>
      </c>
      <c r="N41" s="152">
        <f t="shared" si="5"/>
        <v>3.3666191264244487</v>
      </c>
    </row>
    <row r="42" spans="1:14" ht="12.75">
      <c r="A42" s="144">
        <v>-2.62999999999999</v>
      </c>
      <c r="B42" s="146">
        <f t="shared" si="3"/>
        <v>0.775554084604403</v>
      </c>
      <c r="C42" s="151">
        <f t="shared" si="4"/>
        <v>0.9957307565909105</v>
      </c>
      <c r="D42" s="150">
        <f t="shared" si="0"/>
        <v>0.004269243409089518</v>
      </c>
      <c r="E42" s="153">
        <f t="shared" si="1"/>
        <v>1</v>
      </c>
      <c r="L42" s="144">
        <v>18500</v>
      </c>
      <c r="M42" s="155">
        <f t="shared" si="2"/>
        <v>0.99</v>
      </c>
      <c r="N42" s="152">
        <f t="shared" si="5"/>
        <v>3.4601363243806835</v>
      </c>
    </row>
    <row r="43" spans="1:14" ht="12.75">
      <c r="A43" s="144">
        <v>-2.61999999999999</v>
      </c>
      <c r="B43" s="146">
        <f t="shared" si="3"/>
        <v>0.7817513475465806</v>
      </c>
      <c r="C43" s="151">
        <f t="shared" si="4"/>
        <v>0.9956035116518785</v>
      </c>
      <c r="D43" s="150">
        <f t="shared" si="0"/>
        <v>0.004396488348121452</v>
      </c>
      <c r="E43" s="153">
        <f t="shared" si="1"/>
        <v>1</v>
      </c>
      <c r="L43" s="144">
        <v>19000</v>
      </c>
      <c r="M43" s="155">
        <f t="shared" si="2"/>
        <v>0.99</v>
      </c>
      <c r="N43" s="152">
        <f t="shared" si="5"/>
        <v>3.5536535223369183</v>
      </c>
    </row>
    <row r="44" spans="1:14" ht="12.75">
      <c r="A44" s="144">
        <v>-2.60999999999999</v>
      </c>
      <c r="B44" s="146">
        <f t="shared" si="3"/>
        <v>0.7879981313007003</v>
      </c>
      <c r="C44" s="151">
        <f t="shared" si="4"/>
        <v>0.9954728888670326</v>
      </c>
      <c r="D44" s="150">
        <f t="shared" si="0"/>
        <v>0.004527111132967443</v>
      </c>
      <c r="E44" s="153">
        <f t="shared" si="1"/>
        <v>1</v>
      </c>
      <c r="L44" s="144">
        <v>19500</v>
      </c>
      <c r="M44" s="155">
        <f t="shared" si="2"/>
        <v>0.99</v>
      </c>
      <c r="N44" s="152">
        <f t="shared" si="5"/>
        <v>3.647170720293153</v>
      </c>
    </row>
    <row r="45" spans="1:14" ht="12.75">
      <c r="A45" s="144">
        <v>-2.59999999999999</v>
      </c>
      <c r="B45" s="146">
        <f t="shared" si="3"/>
        <v>0.7942948315754542</v>
      </c>
      <c r="C45" s="151">
        <f t="shared" si="4"/>
        <v>0.9953388119762812</v>
      </c>
      <c r="D45" s="150">
        <f t="shared" si="0"/>
        <v>0.004661188023718843</v>
      </c>
      <c r="E45" s="153">
        <f t="shared" si="1"/>
        <v>1</v>
      </c>
      <c r="L45" s="144">
        <v>20000</v>
      </c>
      <c r="M45" s="155">
        <f t="shared" si="2"/>
        <v>0.99</v>
      </c>
      <c r="N45" s="152">
        <f t="shared" si="5"/>
        <v>3.740687918249388</v>
      </c>
    </row>
    <row r="46" spans="1:14" ht="12.75">
      <c r="A46" s="144">
        <v>-2.58999999999999</v>
      </c>
      <c r="B46" s="146">
        <f t="shared" si="3"/>
        <v>0.8006418472415462</v>
      </c>
      <c r="C46" s="151">
        <f t="shared" si="4"/>
        <v>0.9952012034028737</v>
      </c>
      <c r="D46" s="150">
        <f t="shared" si="0"/>
        <v>0.004798796597126342</v>
      </c>
      <c r="E46" s="153">
        <f t="shared" si="1"/>
        <v>1</v>
      </c>
      <c r="L46" s="144">
        <v>20500</v>
      </c>
      <c r="M46" s="155">
        <f t="shared" si="2"/>
        <v>0.99</v>
      </c>
      <c r="N46" s="152">
        <f t="shared" si="5"/>
        <v>3.8342051162056228</v>
      </c>
    </row>
    <row r="47" spans="1:14" ht="12.75">
      <c r="A47" s="144">
        <v>-2.57999999999999</v>
      </c>
      <c r="B47" s="146">
        <f t="shared" si="3"/>
        <v>0.8070395803569583</v>
      </c>
      <c r="C47" s="151">
        <f t="shared" si="4"/>
        <v>0.9950599842422292</v>
      </c>
      <c r="D47" s="150">
        <f t="shared" si="0"/>
        <v>0.00494001575777081</v>
      </c>
      <c r="E47" s="153">
        <f t="shared" si="1"/>
        <v>1</v>
      </c>
      <c r="L47" s="144">
        <v>21000</v>
      </c>
      <c r="M47" s="155">
        <f t="shared" si="2"/>
        <v>0.99</v>
      </c>
      <c r="N47" s="152">
        <f t="shared" si="5"/>
        <v>3.9277223141618576</v>
      </c>
    </row>
    <row r="48" spans="1:14" ht="12.75">
      <c r="A48" s="144">
        <v>-2.56999999999999</v>
      </c>
      <c r="B48" s="146">
        <f t="shared" si="3"/>
        <v>0.8134884361924191</v>
      </c>
      <c r="C48" s="151">
        <f t="shared" si="4"/>
        <v>0.9949150742510088</v>
      </c>
      <c r="D48" s="150">
        <f t="shared" si="0"/>
        <v>0.00508492574899122</v>
      </c>
      <c r="E48" s="153">
        <f t="shared" si="1"/>
        <v>1</v>
      </c>
      <c r="L48" s="144">
        <v>21500</v>
      </c>
      <c r="M48" s="155">
        <f t="shared" si="2"/>
        <v>0.99</v>
      </c>
      <c r="N48" s="152">
        <f t="shared" si="5"/>
        <v>4.021239512118092</v>
      </c>
    </row>
    <row r="49" spans="1:14" ht="12.75">
      <c r="A49" s="144">
        <v>-2.55999999999999</v>
      </c>
      <c r="B49" s="146">
        <f t="shared" si="3"/>
        <v>0.8199888232570778</v>
      </c>
      <c r="C49" s="151">
        <f t="shared" si="4"/>
        <v>0.9947663918364441</v>
      </c>
      <c r="D49" s="150">
        <f t="shared" si="0"/>
        <v>0.005233608163555892</v>
      </c>
      <c r="E49" s="153">
        <f t="shared" si="1"/>
        <v>1</v>
      </c>
      <c r="L49" s="144">
        <v>22000</v>
      </c>
      <c r="M49" s="155">
        <f t="shared" si="2"/>
        <v>0.99</v>
      </c>
      <c r="N49" s="152">
        <f t="shared" si="5"/>
        <v>4.114756710074327</v>
      </c>
    </row>
    <row r="50" spans="1:14" ht="12.75">
      <c r="A50" s="144">
        <v>-2.54999999999999</v>
      </c>
      <c r="B50" s="146">
        <f t="shared" si="3"/>
        <v>0.8265411533243776</v>
      </c>
      <c r="C50" s="151">
        <f t="shared" si="4"/>
        <v>0.9946138540459332</v>
      </c>
      <c r="D50" s="150">
        <f t="shared" si="0"/>
        <v>0.005386145954066834</v>
      </c>
      <c r="E50" s="153">
        <f t="shared" si="1"/>
        <v>1</v>
      </c>
      <c r="L50" s="144">
        <v>22500</v>
      </c>
      <c r="M50" s="155">
        <f t="shared" si="2"/>
        <v>0.99</v>
      </c>
      <c r="N50" s="152">
        <f t="shared" si="5"/>
        <v>4.208273908030562</v>
      </c>
    </row>
    <row r="51" spans="1:14" ht="12.75">
      <c r="A51" s="144">
        <v>-2.53999999999999</v>
      </c>
      <c r="B51" s="146">
        <f t="shared" si="3"/>
        <v>0.833145841458146</v>
      </c>
      <c r="C51" s="151">
        <f t="shared" si="4"/>
        <v>0.9944573765569172</v>
      </c>
      <c r="D51" s="150">
        <f t="shared" si="0"/>
        <v>0.0055426234430827614</v>
      </c>
      <c r="E51" s="153">
        <f t="shared" si="1"/>
        <v>1</v>
      </c>
      <c r="L51" s="144">
        <v>23000</v>
      </c>
      <c r="M51" s="155">
        <f t="shared" si="2"/>
        <v>0.99</v>
      </c>
      <c r="N51" s="152">
        <f t="shared" si="5"/>
        <v>4.301791105986797</v>
      </c>
    </row>
    <row r="52" spans="1:14" ht="12.75">
      <c r="A52" s="144">
        <v>-2.52999999999999</v>
      </c>
      <c r="B52" s="146">
        <f t="shared" si="3"/>
        <v>0.8398033060388803</v>
      </c>
      <c r="C52" s="151">
        <f t="shared" si="4"/>
        <v>0.9942968736670491</v>
      </c>
      <c r="D52" s="150">
        <f t="shared" si="0"/>
        <v>0.005703126332950892</v>
      </c>
      <c r="E52" s="153">
        <f t="shared" si="1"/>
        <v>1</v>
      </c>
      <c r="L52" s="144">
        <v>23500</v>
      </c>
      <c r="M52" s="155">
        <f t="shared" si="2"/>
        <v>0.99</v>
      </c>
      <c r="N52" s="152">
        <f t="shared" si="5"/>
        <v>4.395308303943032</v>
      </c>
    </row>
    <row r="53" spans="1:14" ht="12.75">
      <c r="A53" s="144">
        <v>-2.51999999999999</v>
      </c>
      <c r="B53" s="146">
        <f t="shared" si="3"/>
        <v>0.8465139687902578</v>
      </c>
      <c r="C53" s="151">
        <f t="shared" si="4"/>
        <v>0.9941322582846672</v>
      </c>
      <c r="D53" s="150">
        <f t="shared" si="0"/>
        <v>0.005867741715332775</v>
      </c>
      <c r="E53" s="153">
        <f t="shared" si="1"/>
        <v>1</v>
      </c>
      <c r="L53" s="144">
        <v>24000</v>
      </c>
      <c r="M53" s="155">
        <f t="shared" si="2"/>
        <v>0.99</v>
      </c>
      <c r="N53" s="152">
        <f t="shared" si="5"/>
        <v>4.488825501899266</v>
      </c>
    </row>
    <row r="54" spans="1:14" ht="12.75">
      <c r="A54" s="144">
        <v>-2.50999999999999</v>
      </c>
      <c r="B54" s="146">
        <f t="shared" si="3"/>
        <v>0.8532782548058426</v>
      </c>
      <c r="C54" s="151">
        <f t="shared" si="4"/>
        <v>0.9939634419195872</v>
      </c>
      <c r="D54" s="150">
        <f t="shared" si="0"/>
        <v>0.006036558080412813</v>
      </c>
      <c r="E54" s="153">
        <f t="shared" si="1"/>
        <v>1</v>
      </c>
      <c r="L54" s="144">
        <v>24500</v>
      </c>
      <c r="M54" s="155">
        <f t="shared" si="2"/>
        <v>0.99</v>
      </c>
      <c r="N54" s="152">
        <f t="shared" si="5"/>
        <v>4.582342699855501</v>
      </c>
    </row>
    <row r="55" spans="1:14" ht="12.75">
      <c r="A55" s="144">
        <v>-2.49999999999999</v>
      </c>
      <c r="B55" s="146">
        <f t="shared" si="3"/>
        <v>0.8600965925760211</v>
      </c>
      <c r="C55" s="151">
        <f t="shared" si="4"/>
        <v>0.9937903346742237</v>
      </c>
      <c r="D55" s="150">
        <f t="shared" si="0"/>
        <v>0.00620966532577627</v>
      </c>
      <c r="E55" s="153">
        <f t="shared" si="1"/>
        <v>1</v>
      </c>
      <c r="L55" s="144">
        <v>25000</v>
      </c>
      <c r="M55" s="155">
        <f t="shared" si="2"/>
        <v>0.99</v>
      </c>
      <c r="N55" s="152">
        <f t="shared" si="5"/>
        <v>4.675859897811736</v>
      </c>
    </row>
    <row r="56" spans="1:14" ht="12.75">
      <c r="A56" s="144">
        <v>-2.48999999999999</v>
      </c>
      <c r="B56" s="146">
        <f t="shared" si="3"/>
        <v>0.8669694140151389</v>
      </c>
      <c r="C56" s="151">
        <f t="shared" si="4"/>
        <v>0.9936128452350567</v>
      </c>
      <c r="D56" s="150">
        <f t="shared" si="0"/>
        <v>0.006387154764943337</v>
      </c>
      <c r="E56" s="153">
        <f t="shared" si="1"/>
        <v>1</v>
      </c>
      <c r="L56" s="144">
        <v>25500</v>
      </c>
      <c r="M56" s="155">
        <f t="shared" si="2"/>
        <v>0.99</v>
      </c>
      <c r="N56" s="152">
        <f t="shared" si="5"/>
        <v>4.769377095767971</v>
      </c>
    </row>
    <row r="57" spans="1:14" ht="12.75">
      <c r="A57" s="144">
        <v>-2.47999999999999</v>
      </c>
      <c r="B57" s="146">
        <f t="shared" si="3"/>
        <v>0.8738971544888648</v>
      </c>
      <c r="C57" s="151">
        <f t="shared" si="4"/>
        <v>0.9934308808644531</v>
      </c>
      <c r="D57" s="150">
        <f t="shared" si="0"/>
        <v>0.006569119135546919</v>
      </c>
      <c r="E57" s="153">
        <f t="shared" si="1"/>
        <v>1</v>
      </c>
      <c r="L57" s="144">
        <v>26000</v>
      </c>
      <c r="M57" s="155">
        <f t="shared" si="2"/>
        <v>0.99</v>
      </c>
      <c r="N57" s="152">
        <f t="shared" si="5"/>
        <v>4.862894293724206</v>
      </c>
    </row>
    <row r="58" spans="1:14" ht="12.75">
      <c r="A58" s="144">
        <v>-2.46999999999999</v>
      </c>
      <c r="B58" s="146">
        <f t="shared" si="3"/>
        <v>0.8808802528417683</v>
      </c>
      <c r="C58" s="151">
        <f t="shared" si="4"/>
        <v>0.9932443473928592</v>
      </c>
      <c r="D58" s="150">
        <f t="shared" si="0"/>
        <v>0.0067556526071408385</v>
      </c>
      <c r="E58" s="153">
        <f t="shared" si="1"/>
        <v>1</v>
      </c>
      <c r="L58" s="144">
        <v>26500</v>
      </c>
      <c r="M58" s="155">
        <f t="shared" si="2"/>
        <v>0.99</v>
      </c>
      <c r="N58" s="152">
        <f t="shared" si="5"/>
        <v>4.9564114916804405</v>
      </c>
    </row>
    <row r="59" spans="1:14" ht="12.75">
      <c r="A59" s="144">
        <v>-2.45999999999999</v>
      </c>
      <c r="B59" s="146">
        <f t="shared" si="3"/>
        <v>0.887919151425117</v>
      </c>
      <c r="C59" s="151">
        <f t="shared" si="4"/>
        <v>0.9930531492113756</v>
      </c>
      <c r="D59" s="150">
        <f t="shared" si="0"/>
        <v>0.006946850788624448</v>
      </c>
      <c r="E59" s="153">
        <f t="shared" si="1"/>
        <v>1</v>
      </c>
      <c r="L59" s="144">
        <v>27000</v>
      </c>
      <c r="M59" s="155">
        <f t="shared" si="2"/>
        <v>0.99</v>
      </c>
      <c r="N59" s="152">
        <f t="shared" si="5"/>
        <v>5.049928689636675</v>
      </c>
    </row>
    <row r="60" spans="1:14" ht="12.75">
      <c r="A60" s="144">
        <v>-2.44999999999999</v>
      </c>
      <c r="B60" s="146">
        <f t="shared" si="3"/>
        <v>0.8950142961249009</v>
      </c>
      <c r="C60" s="151">
        <f t="shared" si="4"/>
        <v>0.9928571892647284</v>
      </c>
      <c r="D60" s="150">
        <f t="shared" si="0"/>
        <v>0.007142810735271565</v>
      </c>
      <c r="E60" s="153">
        <f t="shared" si="1"/>
        <v>1</v>
      </c>
      <c r="L60" s="144">
        <v>27500</v>
      </c>
      <c r="M60" s="155">
        <f t="shared" si="2"/>
        <v>0.99</v>
      </c>
      <c r="N60" s="152">
        <f t="shared" si="5"/>
        <v>5.14344588759291</v>
      </c>
    </row>
    <row r="61" spans="1:14" ht="12.75">
      <c r="A61" s="144">
        <v>-2.43999999999999</v>
      </c>
      <c r="B61" s="146">
        <f t="shared" si="3"/>
        <v>0.9021661363900751</v>
      </c>
      <c r="C61" s="151">
        <f t="shared" si="4"/>
        <v>0.9926563690446515</v>
      </c>
      <c r="D61" s="150">
        <f t="shared" si="0"/>
        <v>0.007343630955348512</v>
      </c>
      <c r="E61" s="153">
        <f t="shared" si="1"/>
        <v>1</v>
      </c>
      <c r="L61" s="144">
        <v>28000</v>
      </c>
      <c r="M61" s="155">
        <f t="shared" si="2"/>
        <v>0.99</v>
      </c>
      <c r="N61" s="152">
        <f t="shared" si="5"/>
        <v>5.236963085549145</v>
      </c>
    </row>
    <row r="62" spans="1:14" ht="12.75">
      <c r="A62" s="144">
        <v>-2.42999999999999</v>
      </c>
      <c r="B62" s="146">
        <f t="shared" si="3"/>
        <v>0.9093751252610314</v>
      </c>
      <c r="C62" s="151">
        <f t="shared" si="4"/>
        <v>0.9924505885836906</v>
      </c>
      <c r="D62" s="150">
        <f t="shared" si="0"/>
        <v>0.007549411416309382</v>
      </c>
      <c r="E62" s="153">
        <f t="shared" si="1"/>
        <v>1</v>
      </c>
      <c r="L62" s="144">
        <v>28500</v>
      </c>
      <c r="M62" s="155">
        <f t="shared" si="2"/>
        <v>0.99</v>
      </c>
      <c r="N62" s="152">
        <f t="shared" si="5"/>
        <v>5.33048028350538</v>
      </c>
    </row>
    <row r="63" spans="1:14" ht="12.75">
      <c r="A63" s="144">
        <v>-2.41999999999999</v>
      </c>
      <c r="B63" s="146">
        <f t="shared" si="3"/>
        <v>0.9166417193982963</v>
      </c>
      <c r="C63" s="151">
        <f t="shared" si="4"/>
        <v>0.9922397464494461</v>
      </c>
      <c r="D63" s="150">
        <f t="shared" si="0"/>
        <v>0.007760253550553875</v>
      </c>
      <c r="E63" s="153">
        <f t="shared" si="1"/>
        <v>1</v>
      </c>
      <c r="L63" s="144">
        <v>29000</v>
      </c>
      <c r="M63" s="155">
        <f t="shared" si="2"/>
        <v>0.99</v>
      </c>
      <c r="N63" s="152">
        <f t="shared" si="5"/>
        <v>5.4239974814616145</v>
      </c>
    </row>
    <row r="64" spans="1:14" ht="12.75">
      <c r="A64" s="144">
        <v>-2.40999999999999</v>
      </c>
      <c r="B64" s="146">
        <f t="shared" si="3"/>
        <v>0.9239663791114597</v>
      </c>
      <c r="C64" s="151">
        <f t="shared" si="4"/>
        <v>0.992023739739266</v>
      </c>
      <c r="D64" s="150">
        <f t="shared" si="0"/>
        <v>0.007976260260733947</v>
      </c>
      <c r="E64" s="153">
        <f t="shared" si="1"/>
        <v>1</v>
      </c>
      <c r="L64" s="144">
        <v>29500</v>
      </c>
      <c r="M64" s="155">
        <f t="shared" si="2"/>
        <v>0.99</v>
      </c>
      <c r="N64" s="152">
        <f t="shared" si="5"/>
        <v>5.517514679417849</v>
      </c>
    </row>
    <row r="65" spans="1:14" ht="12.75">
      <c r="A65" s="144">
        <v>-2.39999999999999</v>
      </c>
      <c r="B65" s="146">
        <f t="shared" si="3"/>
        <v>0.9313495683883316</v>
      </c>
      <c r="C65" s="151">
        <f t="shared" si="4"/>
        <v>0.9918024640754036</v>
      </c>
      <c r="D65" s="150">
        <f t="shared" si="0"/>
        <v>0.008197535924596377</v>
      </c>
      <c r="E65" s="153">
        <f t="shared" si="1"/>
        <v>1</v>
      </c>
      <c r="L65" s="144">
        <v>30000</v>
      </c>
      <c r="M65" s="155">
        <f t="shared" si="2"/>
        <v>0.99</v>
      </c>
      <c r="N65" s="152">
        <f t="shared" si="5"/>
        <v>5.611031877374084</v>
      </c>
    </row>
    <row r="66" spans="1:14" ht="12.75">
      <c r="A66" s="144">
        <v>-2.38999999999999</v>
      </c>
      <c r="B66" s="146">
        <f t="shared" si="3"/>
        <v>0.9387917549243363</v>
      </c>
      <c r="C66" s="151">
        <f t="shared" si="4"/>
        <v>0.991575813600654</v>
      </c>
      <c r="D66" s="150">
        <f t="shared" si="0"/>
        <v>0.008424186399345945</v>
      </c>
      <c r="E66" s="153">
        <f t="shared" si="1"/>
        <v>1</v>
      </c>
      <c r="L66" s="144">
        <v>30500</v>
      </c>
      <c r="M66" s="155">
        <f t="shared" si="2"/>
        <v>0.99</v>
      </c>
      <c r="N66" s="152">
        <f t="shared" si="5"/>
        <v>5.704549075330319</v>
      </c>
    </row>
    <row r="67" spans="1:14" ht="12.75">
      <c r="A67" s="144">
        <v>-2.37999999999999</v>
      </c>
      <c r="B67" s="146">
        <f t="shared" si="3"/>
        <v>0.9462934101521364</v>
      </c>
      <c r="C67" s="151">
        <f t="shared" si="4"/>
        <v>0.9913436809744832</v>
      </c>
      <c r="D67" s="150">
        <f t="shared" si="0"/>
        <v>0.008656319025516779</v>
      </c>
      <c r="E67" s="153">
        <f t="shared" si="1"/>
        <v>1</v>
      </c>
      <c r="L67" s="144">
        <v>31000</v>
      </c>
      <c r="M67" s="155">
        <f t="shared" si="2"/>
        <v>0.99</v>
      </c>
      <c r="N67" s="152">
        <f t="shared" si="5"/>
        <v>5.798066273286554</v>
      </c>
    </row>
    <row r="68" spans="1:14" ht="12.75">
      <c r="A68" s="144">
        <v>-2.36999999999999</v>
      </c>
      <c r="B68" s="146">
        <f t="shared" si="3"/>
        <v>0.9538550092714994</v>
      </c>
      <c r="C68" s="151">
        <f t="shared" si="4"/>
        <v>0.991105957369663</v>
      </c>
      <c r="D68" s="150">
        <f t="shared" si="0"/>
        <v>0.008894042630336996</v>
      </c>
      <c r="E68" s="153">
        <f t="shared" si="1"/>
        <v>1</v>
      </c>
      <c r="L68" s="144">
        <v>31500</v>
      </c>
      <c r="M68" s="155">
        <f t="shared" si="2"/>
        <v>0.99</v>
      </c>
      <c r="N68" s="152">
        <f t="shared" si="5"/>
        <v>5.891583471242789</v>
      </c>
    </row>
    <row r="69" spans="1:14" ht="12.75">
      <c r="A69" s="144">
        <v>-2.35999999999999</v>
      </c>
      <c r="B69" s="146">
        <f t="shared" si="3"/>
        <v>0.9614770312793957</v>
      </c>
      <c r="C69" s="151">
        <f t="shared" si="4"/>
        <v>0.9908625324694271</v>
      </c>
      <c r="D69" s="150">
        <f t="shared" si="0"/>
        <v>0.009137467530572874</v>
      </c>
      <c r="E69" s="153">
        <f aca="true" t="shared" si="7" ref="E69:E132">$K$3</f>
        <v>1</v>
      </c>
      <c r="L69" s="144">
        <v>32000</v>
      </c>
      <c r="M69" s="155">
        <f aca="true" t="shared" si="8" ref="M69:M132">+$N$3</f>
        <v>0.99</v>
      </c>
      <c r="N69" s="152">
        <f t="shared" si="5"/>
        <v>5.985100669199023</v>
      </c>
    </row>
    <row r="70" spans="1:14" ht="12.75">
      <c r="A70" s="144">
        <v>-2.34999999999999</v>
      </c>
      <c r="B70" s="146">
        <f aca="true" t="shared" si="9" ref="B70:B133">EXP(A70*SQRT($H$10)+SUMPRODUCT($H$20:$H$29,$I$20:$I$29))</f>
        <v>0.9691599590003451</v>
      </c>
      <c r="C70" s="151">
        <f aca="true" t="shared" si="10" ref="C70:C133">1-(NORMDIST(A70*SQRT($H$10),0,SQRT($H$10),TRUE))</f>
        <v>0.9906132944651612</v>
      </c>
      <c r="D70" s="150">
        <f aca="true" t="shared" si="11" ref="D70:D133">1-C70</f>
        <v>0.00938670553483878</v>
      </c>
      <c r="E70" s="153">
        <f t="shared" si="7"/>
        <v>1</v>
      </c>
      <c r="L70" s="144">
        <v>32500</v>
      </c>
      <c r="M70" s="155">
        <f t="shared" si="8"/>
        <v>0.99</v>
      </c>
      <c r="N70" s="152">
        <f t="shared" si="5"/>
        <v>6.078617867155258</v>
      </c>
    </row>
    <row r="71" spans="1:14" ht="12.75">
      <c r="A71" s="144">
        <v>-2.33999999999999</v>
      </c>
      <c r="B71" s="146">
        <f t="shared" si="9"/>
        <v>0.9769042791169993</v>
      </c>
      <c r="C71" s="151">
        <f t="shared" si="10"/>
        <v>0.9903581300546415</v>
      </c>
      <c r="D71" s="150">
        <f t="shared" si="11"/>
        <v>0.009641869945358539</v>
      </c>
      <c r="E71" s="153">
        <f t="shared" si="7"/>
        <v>1</v>
      </c>
      <c r="L71" s="144">
        <v>33000</v>
      </c>
      <c r="M71" s="155">
        <f t="shared" si="8"/>
        <v>0.99</v>
      </c>
      <c r="N71" s="152">
        <f t="shared" si="5"/>
        <v>6.172135065111493</v>
      </c>
    </row>
    <row r="72" spans="1:14" ht="12.75">
      <c r="A72" s="144">
        <v>-2.32999999999998</v>
      </c>
      <c r="B72" s="146">
        <f t="shared" si="9"/>
        <v>0.9847104822009799</v>
      </c>
      <c r="C72" s="151">
        <f t="shared" si="10"/>
        <v>0.9900969244408352</v>
      </c>
      <c r="D72" s="150">
        <f t="shared" si="11"/>
        <v>0.009903075559164809</v>
      </c>
      <c r="E72" s="153">
        <f t="shared" si="7"/>
        <v>1</v>
      </c>
      <c r="L72" s="144">
        <v>33500</v>
      </c>
      <c r="M72" s="155">
        <f t="shared" si="8"/>
        <v>0.99</v>
      </c>
      <c r="N72" s="152">
        <f aca="true" t="shared" si="12" ref="N72:N135">N71+$N$6</f>
        <v>6.265652263067728</v>
      </c>
    </row>
    <row r="73" spans="1:14" ht="12.75">
      <c r="A73" s="144">
        <v>-2.31999999999999</v>
      </c>
      <c r="B73" s="146">
        <f t="shared" si="9"/>
        <v>0.9925790627439148</v>
      </c>
      <c r="C73" s="151">
        <f t="shared" si="10"/>
        <v>0.9898295613312801</v>
      </c>
      <c r="D73" s="150">
        <f t="shared" si="11"/>
        <v>0.010170438668719917</v>
      </c>
      <c r="E73" s="153">
        <f t="shared" si="7"/>
        <v>1</v>
      </c>
      <c r="L73" s="144">
        <v>34000</v>
      </c>
      <c r="M73" s="155">
        <f t="shared" si="8"/>
        <v>0.99</v>
      </c>
      <c r="N73" s="152">
        <f t="shared" si="12"/>
        <v>6.359169461023963</v>
      </c>
    </row>
    <row r="74" spans="1:14" ht="12.75">
      <c r="A74" s="144">
        <v>-2.30999999999998</v>
      </c>
      <c r="B74" s="146">
        <f t="shared" si="9"/>
        <v>1.0005105191888488</v>
      </c>
      <c r="C74" s="151">
        <f t="shared" si="10"/>
        <v>0.9895559229380484</v>
      </c>
      <c r="D74" s="150">
        <f t="shared" si="11"/>
        <v>0.010444077061951607</v>
      </c>
      <c r="E74" s="153">
        <f t="shared" si="7"/>
        <v>1</v>
      </c>
      <c r="L74" s="144">
        <v>34500</v>
      </c>
      <c r="M74" s="155">
        <f t="shared" si="8"/>
        <v>0.99</v>
      </c>
      <c r="N74" s="152">
        <f t="shared" si="12"/>
        <v>6.452686658980197</v>
      </c>
    </row>
    <row r="75" spans="1:14" ht="12.75">
      <c r="A75" s="144">
        <v>-2.29999999999998</v>
      </c>
      <c r="B75" s="146">
        <f t="shared" si="9"/>
        <v>1.008505353961708</v>
      </c>
      <c r="C75" s="151">
        <f t="shared" si="10"/>
        <v>0.9892758899783236</v>
      </c>
      <c r="D75" s="150">
        <f t="shared" si="11"/>
        <v>0.010724110021676392</v>
      </c>
      <c r="E75" s="153">
        <f t="shared" si="7"/>
        <v>1</v>
      </c>
      <c r="L75" s="144">
        <v>35000</v>
      </c>
      <c r="M75" s="155">
        <f t="shared" si="8"/>
        <v>0.99</v>
      </c>
      <c r="N75" s="152">
        <f t="shared" si="12"/>
        <v>6.546203856936432</v>
      </c>
    </row>
    <row r="76" spans="1:14" ht="12.75">
      <c r="A76" s="144">
        <v>-2.28999999999998</v>
      </c>
      <c r="B76" s="146">
        <f t="shared" si="9"/>
        <v>1.0165640735032115</v>
      </c>
      <c r="C76" s="151">
        <f t="shared" si="10"/>
        <v>0.988989341675588</v>
      </c>
      <c r="D76" s="150">
        <f t="shared" si="11"/>
        <v>0.011010658324411948</v>
      </c>
      <c r="E76" s="153">
        <f t="shared" si="7"/>
        <v>1</v>
      </c>
      <c r="L76" s="144">
        <v>35500</v>
      </c>
      <c r="M76" s="155">
        <f t="shared" si="8"/>
        <v>0.99</v>
      </c>
      <c r="N76" s="152">
        <f t="shared" si="12"/>
        <v>6.639721054892667</v>
      </c>
    </row>
    <row r="77" spans="1:14" ht="12.75">
      <c r="A77" s="144">
        <v>-2.27999999999998</v>
      </c>
      <c r="B77" s="146">
        <f t="shared" si="9"/>
        <v>1.0246871883009165</v>
      </c>
      <c r="C77" s="151">
        <f t="shared" si="10"/>
        <v>0.9886961557614466</v>
      </c>
      <c r="D77" s="150">
        <f t="shared" si="11"/>
        <v>0.011303844238553351</v>
      </c>
      <c r="E77" s="153">
        <f t="shared" si="7"/>
        <v>1</v>
      </c>
      <c r="L77" s="144">
        <v>36000</v>
      </c>
      <c r="M77" s="155">
        <f t="shared" si="8"/>
        <v>0.99</v>
      </c>
      <c r="N77" s="152">
        <f t="shared" si="12"/>
        <v>6.733238252848902</v>
      </c>
    </row>
    <row r="78" spans="1:14" ht="12.75">
      <c r="A78" s="144">
        <v>-2.26999999999998</v>
      </c>
      <c r="B78" s="146">
        <f t="shared" si="9"/>
        <v>1.03287521292156</v>
      </c>
      <c r="C78" s="151">
        <f t="shared" si="10"/>
        <v>0.9883962084780958</v>
      </c>
      <c r="D78" s="150">
        <f t="shared" si="11"/>
        <v>0.011603791521904161</v>
      </c>
      <c r="E78" s="153">
        <f t="shared" si="7"/>
        <v>1</v>
      </c>
      <c r="L78" s="144">
        <v>36500</v>
      </c>
      <c r="M78" s="155">
        <f t="shared" si="8"/>
        <v>0.99</v>
      </c>
      <c r="N78" s="152">
        <f t="shared" si="12"/>
        <v>6.826755450805137</v>
      </c>
    </row>
    <row r="79" spans="1:14" ht="12.75">
      <c r="A79" s="144">
        <v>-2.25999999999998</v>
      </c>
      <c r="B79" s="146">
        <f t="shared" si="9"/>
        <v>1.0411286660436563</v>
      </c>
      <c r="C79" s="151">
        <f t="shared" si="10"/>
        <v>0.9880893745814523</v>
      </c>
      <c r="D79" s="150">
        <f t="shared" si="11"/>
        <v>0.011910625418547705</v>
      </c>
      <c r="E79" s="153">
        <f t="shared" si="7"/>
        <v>1</v>
      </c>
      <c r="L79" s="144">
        <v>37000</v>
      </c>
      <c r="M79" s="155">
        <f t="shared" si="8"/>
        <v>0.99</v>
      </c>
      <c r="N79" s="152">
        <f t="shared" si="12"/>
        <v>6.9202726487613715</v>
      </c>
    </row>
    <row r="80" spans="1:14" ht="12.75">
      <c r="A80" s="144">
        <v>-2.24999999999998</v>
      </c>
      <c r="B80" s="146">
        <f t="shared" si="9"/>
        <v>1.0494480704903524</v>
      </c>
      <c r="C80" s="151">
        <f t="shared" si="10"/>
        <v>0.9877755273449547</v>
      </c>
      <c r="D80" s="150">
        <f t="shared" si="11"/>
        <v>0.012224472655045338</v>
      </c>
      <c r="E80" s="153">
        <f t="shared" si="7"/>
        <v>1</v>
      </c>
      <c r="L80" s="144">
        <v>37500</v>
      </c>
      <c r="M80" s="155">
        <f t="shared" si="8"/>
        <v>0.99</v>
      </c>
      <c r="N80" s="152">
        <f t="shared" si="12"/>
        <v>7.013789846717606</v>
      </c>
    </row>
    <row r="81" spans="1:14" ht="12.75">
      <c r="A81" s="144">
        <v>-2.23999999999998</v>
      </c>
      <c r="B81" s="146">
        <f t="shared" si="9"/>
        <v>1.0578339532625478</v>
      </c>
      <c r="C81" s="151">
        <f t="shared" si="10"/>
        <v>0.9874545385640527</v>
      </c>
      <c r="D81" s="150">
        <f t="shared" si="11"/>
        <v>0.012545461435947258</v>
      </c>
      <c r="E81" s="153">
        <f t="shared" si="7"/>
        <v>1</v>
      </c>
      <c r="L81" s="144">
        <v>38000</v>
      </c>
      <c r="M81" s="155">
        <f t="shared" si="8"/>
        <v>0.99</v>
      </c>
      <c r="N81" s="152">
        <f t="shared" si="12"/>
        <v>7.107307044673841</v>
      </c>
    </row>
    <row r="82" spans="1:14" ht="12.75">
      <c r="A82" s="144">
        <v>-2.22999999999998</v>
      </c>
      <c r="B82" s="146">
        <f t="shared" si="9"/>
        <v>1.0662868455722763</v>
      </c>
      <c r="C82" s="151">
        <f t="shared" si="10"/>
        <v>0.9871262785613973</v>
      </c>
      <c r="D82" s="150">
        <f t="shared" si="11"/>
        <v>0.012873721438602659</v>
      </c>
      <c r="E82" s="153">
        <f t="shared" si="7"/>
        <v>1</v>
      </c>
      <c r="L82" s="144">
        <v>38500</v>
      </c>
      <c r="M82" s="155">
        <f t="shared" si="8"/>
        <v>0.99</v>
      </c>
      <c r="N82" s="152">
        <f t="shared" si="12"/>
        <v>7.200824242630076</v>
      </c>
    </row>
    <row r="83" spans="1:14" ht="12.75">
      <c r="A83" s="144">
        <v>-2.21999999999998</v>
      </c>
      <c r="B83" s="146">
        <f t="shared" si="9"/>
        <v>1.0748072828763582</v>
      </c>
      <c r="C83" s="151">
        <f t="shared" si="10"/>
        <v>0.9867906161927431</v>
      </c>
      <c r="D83" s="150">
        <f t="shared" si="11"/>
        <v>0.013209383807256891</v>
      </c>
      <c r="E83" s="153">
        <f t="shared" si="7"/>
        <v>1</v>
      </c>
      <c r="L83" s="144">
        <v>39000</v>
      </c>
      <c r="M83" s="155">
        <f t="shared" si="8"/>
        <v>0.99</v>
      </c>
      <c r="N83" s="152">
        <f t="shared" si="12"/>
        <v>7.294341440586311</v>
      </c>
    </row>
    <row r="84" spans="1:14" ht="12.75">
      <c r="A84" s="144">
        <v>-2.20999999999998</v>
      </c>
      <c r="B84" s="146">
        <f t="shared" si="9"/>
        <v>1.083395804910318</v>
      </c>
      <c r="C84" s="151">
        <f t="shared" si="10"/>
        <v>0.9864474188535793</v>
      </c>
      <c r="D84" s="150">
        <f t="shared" si="11"/>
        <v>0.013552581146420661</v>
      </c>
      <c r="E84" s="153">
        <f t="shared" si="7"/>
        <v>1</v>
      </c>
      <c r="L84" s="144">
        <v>39500</v>
      </c>
      <c r="M84" s="155">
        <f t="shared" si="8"/>
        <v>0.99</v>
      </c>
      <c r="N84" s="152">
        <f t="shared" si="12"/>
        <v>7.3878586385425455</v>
      </c>
    </row>
    <row r="85" spans="1:14" ht="12.75">
      <c r="A85" s="144">
        <v>-2.19999999999998</v>
      </c>
      <c r="B85" s="146">
        <f t="shared" si="9"/>
        <v>1.0920529557225738</v>
      </c>
      <c r="C85" s="151">
        <f t="shared" si="10"/>
        <v>0.9860965524865006</v>
      </c>
      <c r="D85" s="150">
        <f t="shared" si="11"/>
        <v>0.013903447513499367</v>
      </c>
      <c r="E85" s="153">
        <f t="shared" si="7"/>
        <v>1</v>
      </c>
      <c r="L85" s="144">
        <v>40000</v>
      </c>
      <c r="M85" s="155">
        <f t="shared" si="8"/>
        <v>0.99</v>
      </c>
      <c r="N85" s="152">
        <f t="shared" si="12"/>
        <v>7.48137583649878</v>
      </c>
    </row>
    <row r="86" spans="1:14" ht="12.75">
      <c r="A86" s="144">
        <v>-2.18999999999998</v>
      </c>
      <c r="B86" s="146">
        <f t="shared" si="9"/>
        <v>1.100779283708903</v>
      </c>
      <c r="C86" s="151">
        <f t="shared" si="10"/>
        <v>0.9857378815893304</v>
      </c>
      <c r="D86" s="150">
        <f t="shared" si="11"/>
        <v>0.0142621184106696</v>
      </c>
      <c r="E86" s="153">
        <f t="shared" si="7"/>
        <v>1</v>
      </c>
      <c r="L86" s="144">
        <v>40500</v>
      </c>
      <c r="M86" s="155">
        <f t="shared" si="8"/>
        <v>0.99</v>
      </c>
      <c r="N86" s="152">
        <f t="shared" si="12"/>
        <v>7.574893034455015</v>
      </c>
    </row>
    <row r="87" spans="1:14" ht="12.75">
      <c r="A87" s="144">
        <v>-2.17999999999998</v>
      </c>
      <c r="B87" s="146">
        <f t="shared" si="9"/>
        <v>1.1095753416471776</v>
      </c>
      <c r="C87" s="151">
        <f t="shared" si="10"/>
        <v>0.98537126922401</v>
      </c>
      <c r="D87" s="150">
        <f t="shared" si="11"/>
        <v>0.014628730775990029</v>
      </c>
      <c r="E87" s="153">
        <f t="shared" si="7"/>
        <v>1</v>
      </c>
      <c r="L87" s="144">
        <v>41000</v>
      </c>
      <c r="M87" s="155">
        <f t="shared" si="8"/>
        <v>0.99</v>
      </c>
      <c r="N87" s="152">
        <f t="shared" si="12"/>
        <v>7.66841023241125</v>
      </c>
    </row>
    <row r="88" spans="1:14" ht="12.75">
      <c r="A88" s="144">
        <v>-2.16999999999998</v>
      </c>
      <c r="B88" s="146">
        <f t="shared" si="9"/>
        <v>1.1184416867323843</v>
      </c>
      <c r="C88" s="151">
        <f t="shared" si="10"/>
        <v>0.9849965770262671</v>
      </c>
      <c r="D88" s="150">
        <f t="shared" si="11"/>
        <v>0.015003422973732916</v>
      </c>
      <c r="E88" s="153">
        <f t="shared" si="7"/>
        <v>1</v>
      </c>
      <c r="L88" s="144">
        <v>41500</v>
      </c>
      <c r="M88" s="155">
        <f t="shared" si="8"/>
        <v>0.99</v>
      </c>
      <c r="N88" s="152">
        <f t="shared" si="12"/>
        <v>7.761927430367485</v>
      </c>
    </row>
    <row r="89" spans="1:14" ht="12.75">
      <c r="A89" s="144">
        <v>-2.15999999999998</v>
      </c>
      <c r="B89" s="146">
        <f t="shared" si="9"/>
        <v>1.127378880611917</v>
      </c>
      <c r="C89" s="151">
        <f t="shared" si="10"/>
        <v>0.9846136652160737</v>
      </c>
      <c r="D89" s="150">
        <f t="shared" si="11"/>
        <v>0.015386334783926259</v>
      </c>
      <c r="E89" s="153">
        <f t="shared" si="7"/>
        <v>1</v>
      </c>
      <c r="L89" s="144">
        <v>42000</v>
      </c>
      <c r="M89" s="155">
        <f t="shared" si="8"/>
        <v>0.99</v>
      </c>
      <c r="N89" s="152">
        <f t="shared" si="12"/>
        <v>7.85544462832372</v>
      </c>
    </row>
    <row r="90" spans="1:14" ht="12.75">
      <c r="A90" s="144">
        <v>-2.14999999999998</v>
      </c>
      <c r="B90" s="146">
        <f t="shared" si="9"/>
        <v>1.136387489421158</v>
      </c>
      <c r="C90" s="151">
        <f t="shared" si="10"/>
        <v>0.9842223926089086</v>
      </c>
      <c r="D90" s="150">
        <f t="shared" si="11"/>
        <v>0.015777607391091353</v>
      </c>
      <c r="E90" s="153">
        <f t="shared" si="7"/>
        <v>1</v>
      </c>
      <c r="L90" s="144">
        <v>42500</v>
      </c>
      <c r="M90" s="155">
        <f t="shared" si="8"/>
        <v>0.99</v>
      </c>
      <c r="N90" s="152">
        <f t="shared" si="12"/>
        <v>7.948961826279954</v>
      </c>
    </row>
    <row r="91" spans="1:14" ht="12.75">
      <c r="A91" s="144">
        <v>-2.13999999999998</v>
      </c>
      <c r="B91" s="146">
        <f t="shared" si="9"/>
        <v>1.1454680838193376</v>
      </c>
      <c r="C91" s="151">
        <f t="shared" si="10"/>
        <v>0.9838226166278331</v>
      </c>
      <c r="D91" s="150">
        <f t="shared" si="11"/>
        <v>0.016177383372166898</v>
      </c>
      <c r="E91" s="153">
        <f t="shared" si="7"/>
        <v>1</v>
      </c>
      <c r="L91" s="144">
        <v>43000</v>
      </c>
      <c r="M91" s="155">
        <f t="shared" si="8"/>
        <v>0.99</v>
      </c>
      <c r="N91" s="152">
        <f t="shared" si="12"/>
        <v>8.042479024236188</v>
      </c>
    </row>
    <row r="92" spans="1:14" ht="12.75">
      <c r="A92" s="144">
        <v>-2.12999999999998</v>
      </c>
      <c r="B92" s="146">
        <f t="shared" si="9"/>
        <v>1.1546212390256854</v>
      </c>
      <c r="C92" s="151">
        <f t="shared" si="10"/>
        <v>0.9834141933163941</v>
      </c>
      <c r="D92" s="150">
        <f t="shared" si="11"/>
        <v>0.016585806683605875</v>
      </c>
      <c r="E92" s="153">
        <f t="shared" si="7"/>
        <v>1</v>
      </c>
      <c r="L92" s="144">
        <v>43500</v>
      </c>
      <c r="M92" s="155">
        <f t="shared" si="8"/>
        <v>0.99</v>
      </c>
      <c r="N92" s="152">
        <f t="shared" si="12"/>
        <v>8.135996222192423</v>
      </c>
    </row>
    <row r="93" spans="1:14" ht="12.75">
      <c r="A93" s="144">
        <v>-2.11999999999998</v>
      </c>
      <c r="B93" s="146">
        <f t="shared" si="9"/>
        <v>1.1638475348558657</v>
      </c>
      <c r="C93" s="151">
        <f t="shared" si="10"/>
        <v>0.9829969773523664</v>
      </c>
      <c r="D93" s="150">
        <f t="shared" si="11"/>
        <v>0.017003022647633648</v>
      </c>
      <c r="E93" s="153">
        <f t="shared" si="7"/>
        <v>1</v>
      </c>
      <c r="L93" s="144">
        <v>44000</v>
      </c>
      <c r="M93" s="155">
        <f t="shared" si="8"/>
        <v>0.99</v>
      </c>
      <c r="N93" s="152">
        <f t="shared" si="12"/>
        <v>8.229513420148658</v>
      </c>
    </row>
    <row r="94" spans="1:14" ht="12.75">
      <c r="A94" s="144">
        <v>-2.10999999999998</v>
      </c>
      <c r="B94" s="146">
        <f t="shared" si="9"/>
        <v>1.17314755575871</v>
      </c>
      <c r="C94" s="151">
        <f t="shared" si="10"/>
        <v>0.982570822062342</v>
      </c>
      <c r="D94" s="150">
        <f t="shared" si="11"/>
        <v>0.01742917793765797</v>
      </c>
      <c r="E94" s="153">
        <f t="shared" si="7"/>
        <v>1</v>
      </c>
      <c r="L94" s="144">
        <v>44500</v>
      </c>
      <c r="M94" s="155">
        <f t="shared" si="8"/>
        <v>0.99</v>
      </c>
      <c r="N94" s="152">
        <f t="shared" si="12"/>
        <v>8.323030618104893</v>
      </c>
    </row>
    <row r="95" spans="1:14" ht="12.75">
      <c r="A95" s="144">
        <v>-2.09999999999998</v>
      </c>
      <c r="B95" s="146">
        <f t="shared" si="9"/>
        <v>1.1825218908532353</v>
      </c>
      <c r="C95" s="151">
        <f t="shared" si="10"/>
        <v>0.9821355794371825</v>
      </c>
      <c r="D95" s="150">
        <f t="shared" si="11"/>
        <v>0.01786442056281745</v>
      </c>
      <c r="E95" s="153">
        <f t="shared" si="7"/>
        <v>1</v>
      </c>
      <c r="L95" s="144">
        <v>45000</v>
      </c>
      <c r="M95" s="155">
        <f t="shared" si="8"/>
        <v>0.99</v>
      </c>
      <c r="N95" s="152">
        <f t="shared" si="12"/>
        <v>8.416547816061128</v>
      </c>
    </row>
    <row r="96" spans="1:14" ht="12.75">
      <c r="A96" s="144">
        <v>-2.08999999999998</v>
      </c>
      <c r="B96" s="146">
        <f t="shared" si="9"/>
        <v>1.1919711339659664</v>
      </c>
      <c r="C96" s="151">
        <f t="shared" si="10"/>
        <v>0.9816911001483402</v>
      </c>
      <c r="D96" s="150">
        <f t="shared" si="11"/>
        <v>0.018308899851659843</v>
      </c>
      <c r="E96" s="153">
        <f t="shared" si="7"/>
        <v>1</v>
      </c>
      <c r="L96" s="144">
        <v>45500</v>
      </c>
      <c r="M96" s="155">
        <f t="shared" si="8"/>
        <v>0.99</v>
      </c>
      <c r="N96" s="152">
        <f t="shared" si="12"/>
        <v>8.510065014017362</v>
      </c>
    </row>
    <row r="97" spans="1:14" ht="12.75">
      <c r="A97" s="144">
        <v>-2.07999999999998</v>
      </c>
      <c r="B97" s="146">
        <f t="shared" si="9"/>
        <v>1.2014958836685494</v>
      </c>
      <c r="C97" s="151">
        <f t="shared" si="10"/>
        <v>0.9812372335650613</v>
      </c>
      <c r="D97" s="150">
        <f t="shared" si="11"/>
        <v>0.018762766434938682</v>
      </c>
      <c r="E97" s="153">
        <f t="shared" si="7"/>
        <v>1</v>
      </c>
      <c r="L97" s="144">
        <v>46000</v>
      </c>
      <c r="M97" s="155">
        <f t="shared" si="8"/>
        <v>0.99</v>
      </c>
      <c r="N97" s="152">
        <f t="shared" si="12"/>
        <v>8.603582211973597</v>
      </c>
    </row>
    <row r="98" spans="1:14" ht="12.75">
      <c r="A98" s="144">
        <v>-2.06999999999998</v>
      </c>
      <c r="B98" s="146">
        <f t="shared" si="9"/>
        <v>1.2110967433156703</v>
      </c>
      <c r="C98" s="151">
        <f t="shared" si="10"/>
        <v>0.9807738277724818</v>
      </c>
      <c r="D98" s="150">
        <f t="shared" si="11"/>
        <v>0.019226172227518212</v>
      </c>
      <c r="E98" s="153">
        <f t="shared" si="7"/>
        <v>1</v>
      </c>
      <c r="L98" s="144">
        <v>46500</v>
      </c>
      <c r="M98" s="155">
        <f t="shared" si="8"/>
        <v>0.99</v>
      </c>
      <c r="N98" s="152">
        <f t="shared" si="12"/>
        <v>8.697099409929832</v>
      </c>
    </row>
    <row r="99" spans="1:14" ht="12.75">
      <c r="A99" s="144">
        <v>-2.05999999999998</v>
      </c>
      <c r="B99" s="146">
        <f t="shared" si="9"/>
        <v>1.2207743210832742</v>
      </c>
      <c r="C99" s="151">
        <f t="shared" si="10"/>
        <v>0.9803007295906222</v>
      </c>
      <c r="D99" s="150">
        <f t="shared" si="11"/>
        <v>0.0196992704093778</v>
      </c>
      <c r="E99" s="153">
        <f t="shared" si="7"/>
        <v>1</v>
      </c>
      <c r="L99" s="144">
        <v>47000</v>
      </c>
      <c r="M99" s="155">
        <f t="shared" si="8"/>
        <v>0.99</v>
      </c>
      <c r="N99" s="152">
        <f t="shared" si="12"/>
        <v>8.790616607886067</v>
      </c>
    </row>
    <row r="100" spans="1:14" ht="12.75">
      <c r="A100" s="144">
        <v>-2.04999999999998</v>
      </c>
      <c r="B100" s="146">
        <f t="shared" si="9"/>
        <v>1.2305292300070931</v>
      </c>
      <c r="C100" s="151">
        <f t="shared" si="10"/>
        <v>0.9798177845942946</v>
      </c>
      <c r="D100" s="150">
        <f t="shared" si="11"/>
        <v>0.020182215405705417</v>
      </c>
      <c r="E100" s="153">
        <f t="shared" si="7"/>
        <v>1</v>
      </c>
      <c r="L100" s="144">
        <v>47500</v>
      </c>
      <c r="M100" s="155">
        <f t="shared" si="8"/>
        <v>0.99</v>
      </c>
      <c r="N100" s="152">
        <f t="shared" si="12"/>
        <v>8.884133805842302</v>
      </c>
    </row>
    <row r="101" spans="1:14" ht="12.75">
      <c r="A101" s="144">
        <v>-2.03999999999998</v>
      </c>
      <c r="B101" s="146">
        <f t="shared" si="9"/>
        <v>1.2403620880214752</v>
      </c>
      <c r="C101" s="151">
        <f t="shared" si="10"/>
        <v>0.9793248371339289</v>
      </c>
      <c r="D101" s="150">
        <f t="shared" si="11"/>
        <v>0.020675162866071073</v>
      </c>
      <c r="E101" s="153">
        <f t="shared" si="7"/>
        <v>1</v>
      </c>
      <c r="L101" s="144">
        <v>48000</v>
      </c>
      <c r="M101" s="155">
        <f t="shared" si="8"/>
        <v>0.99</v>
      </c>
      <c r="N101" s="152">
        <f t="shared" si="12"/>
        <v>8.977651003798536</v>
      </c>
    </row>
    <row r="102" spans="1:14" ht="12.75">
      <c r="A102" s="144">
        <v>-2.02999999999998</v>
      </c>
      <c r="B102" s="146">
        <f t="shared" si="9"/>
        <v>1.2502735179985334</v>
      </c>
      <c r="C102" s="151">
        <f t="shared" si="10"/>
        <v>0.9788217303573267</v>
      </c>
      <c r="D102" s="150">
        <f t="shared" si="11"/>
        <v>0.02117826964267333</v>
      </c>
      <c r="E102" s="153">
        <f t="shared" si="7"/>
        <v>1</v>
      </c>
      <c r="L102" s="144">
        <v>48500</v>
      </c>
      <c r="M102" s="155">
        <f t="shared" si="8"/>
        <v>0.99</v>
      </c>
      <c r="N102" s="152">
        <f t="shared" si="12"/>
        <v>9.071168201754771</v>
      </c>
    </row>
    <row r="103" spans="1:14" ht="12.75">
      <c r="A103" s="144">
        <v>-2.01999999999998</v>
      </c>
      <c r="B103" s="146">
        <f t="shared" si="9"/>
        <v>1.2602641477875962</v>
      </c>
      <c r="C103" s="151">
        <f t="shared" si="10"/>
        <v>0.9783083062323522</v>
      </c>
      <c r="D103" s="150">
        <f t="shared" si="11"/>
        <v>0.02169169376764779</v>
      </c>
      <c r="E103" s="153">
        <f t="shared" si="7"/>
        <v>1</v>
      </c>
      <c r="L103" s="144">
        <v>49000</v>
      </c>
      <c r="M103" s="155">
        <f t="shared" si="8"/>
        <v>0.99</v>
      </c>
      <c r="N103" s="152">
        <f t="shared" si="12"/>
        <v>9.164685399711006</v>
      </c>
    </row>
    <row r="104" spans="1:14" ht="12.75">
      <c r="A104" s="144">
        <v>-2.00999999999998</v>
      </c>
      <c r="B104" s="146">
        <f t="shared" si="9"/>
        <v>1.270334610254986</v>
      </c>
      <c r="C104" s="151">
        <f t="shared" si="10"/>
        <v>0.9777844055705674</v>
      </c>
      <c r="D104" s="150">
        <f t="shared" si="11"/>
        <v>0.02221559442943255</v>
      </c>
      <c r="E104" s="153">
        <f t="shared" si="7"/>
        <v>1</v>
      </c>
      <c r="L104" s="144">
        <v>49500</v>
      </c>
      <c r="M104" s="155">
        <f t="shared" si="8"/>
        <v>0.99</v>
      </c>
      <c r="N104" s="152">
        <f t="shared" si="12"/>
        <v>9.25820259766724</v>
      </c>
    </row>
    <row r="105" spans="1:14" ht="12.75">
      <c r="A105" s="144">
        <v>-1.99999999999998</v>
      </c>
      <c r="B105" s="146">
        <f t="shared" si="9"/>
        <v>1.2804855433241018</v>
      </c>
      <c r="C105" s="151">
        <f t="shared" si="10"/>
        <v>0.9772498680518197</v>
      </c>
      <c r="D105" s="150">
        <f t="shared" si="11"/>
        <v>0.02275013194818032</v>
      </c>
      <c r="E105" s="153">
        <f t="shared" si="7"/>
        <v>1</v>
      </c>
      <c r="L105" s="144">
        <v>50000</v>
      </c>
      <c r="M105" s="155">
        <f t="shared" si="8"/>
        <v>0.99</v>
      </c>
      <c r="N105" s="152">
        <f t="shared" si="12"/>
        <v>9.351719795623476</v>
      </c>
    </row>
    <row r="106" spans="1:14" ht="12.75">
      <c r="A106" s="144">
        <v>-1.98999999999998</v>
      </c>
      <c r="B106" s="146">
        <f t="shared" si="9"/>
        <v>1.290717590015835</v>
      </c>
      <c r="C106" s="151">
        <f t="shared" si="10"/>
        <v>0.976704532249787</v>
      </c>
      <c r="D106" s="150">
        <f t="shared" si="11"/>
        <v>0.02329546775021296</v>
      </c>
      <c r="E106" s="153">
        <f t="shared" si="7"/>
        <v>1</v>
      </c>
      <c r="L106" s="144">
        <v>50500</v>
      </c>
      <c r="M106" s="155">
        <f t="shared" si="8"/>
        <v>0.99</v>
      </c>
      <c r="N106" s="152">
        <f t="shared" si="12"/>
        <v>9.44523699357971</v>
      </c>
    </row>
    <row r="107" spans="1:14" ht="12.75">
      <c r="A107" s="144">
        <v>-1.97999999999998</v>
      </c>
      <c r="B107" s="146">
        <f t="shared" si="9"/>
        <v>1.301031398489298</v>
      </c>
      <c r="C107" s="151">
        <f t="shared" si="10"/>
        <v>0.9761482356584904</v>
      </c>
      <c r="D107" s="150">
        <f t="shared" si="11"/>
        <v>0.023851764341509596</v>
      </c>
      <c r="E107" s="153">
        <f t="shared" si="7"/>
        <v>1</v>
      </c>
      <c r="L107" s="144">
        <v>51000</v>
      </c>
      <c r="M107" s="155">
        <f t="shared" si="8"/>
        <v>0.99</v>
      </c>
      <c r="N107" s="152">
        <f t="shared" si="12"/>
        <v>9.538754191535945</v>
      </c>
    </row>
    <row r="108" spans="1:14" ht="12.75">
      <c r="A108" s="144">
        <v>-1.96999999999998</v>
      </c>
      <c r="B108" s="146">
        <f t="shared" si="9"/>
        <v>1.3114276220828855</v>
      </c>
      <c r="C108" s="151">
        <f t="shared" si="10"/>
        <v>0.9755808147197763</v>
      </c>
      <c r="D108" s="150">
        <f t="shared" si="11"/>
        <v>0.024419185280223688</v>
      </c>
      <c r="E108" s="153">
        <f t="shared" si="7"/>
        <v>1</v>
      </c>
      <c r="L108" s="144">
        <v>51500</v>
      </c>
      <c r="M108" s="155">
        <f t="shared" si="8"/>
        <v>0.99</v>
      </c>
      <c r="N108" s="152">
        <f t="shared" si="12"/>
        <v>9.63227138949218</v>
      </c>
    </row>
    <row r="109" spans="1:14" ht="12.75">
      <c r="A109" s="144">
        <v>-1.95999999999998</v>
      </c>
      <c r="B109" s="146">
        <f t="shared" si="9"/>
        <v>1.3219069193556579</v>
      </c>
      <c r="C109" s="151">
        <f t="shared" si="10"/>
        <v>0.9750021048517784</v>
      </c>
      <c r="D109" s="150">
        <f t="shared" si="11"/>
        <v>0.024997895148221594</v>
      </c>
      <c r="E109" s="153">
        <f t="shared" si="7"/>
        <v>1</v>
      </c>
      <c r="L109" s="144">
        <v>52000</v>
      </c>
      <c r="M109" s="155">
        <f t="shared" si="8"/>
        <v>0.99</v>
      </c>
      <c r="N109" s="152">
        <f t="shared" si="12"/>
        <v>9.725788587448415</v>
      </c>
    </row>
    <row r="110" spans="1:14" ht="12.75">
      <c r="A110" s="144">
        <v>-1.94999999999998</v>
      </c>
      <c r="B110" s="146">
        <f t="shared" si="9"/>
        <v>1.332469954129061</v>
      </c>
      <c r="C110" s="151">
        <f t="shared" si="10"/>
        <v>0.9744119404783602</v>
      </c>
      <c r="D110" s="150">
        <f t="shared" si="11"/>
        <v>0.025588059521639783</v>
      </c>
      <c r="E110" s="153">
        <f t="shared" si="7"/>
        <v>1</v>
      </c>
      <c r="L110" s="144">
        <v>52500</v>
      </c>
      <c r="M110" s="155">
        <f t="shared" si="8"/>
        <v>0.99</v>
      </c>
      <c r="N110" s="152">
        <f t="shared" si="12"/>
        <v>9.81930578540465</v>
      </c>
    </row>
    <row r="111" spans="1:14" ht="12.75">
      <c r="A111" s="144">
        <v>-1.93999999999998</v>
      </c>
      <c r="B111" s="146">
        <f t="shared" si="9"/>
        <v>1.3431173955289748</v>
      </c>
      <c r="C111" s="151">
        <f t="shared" si="10"/>
        <v>0.973810155059546</v>
      </c>
      <c r="D111" s="150">
        <f t="shared" si="11"/>
        <v>0.026189844940453955</v>
      </c>
      <c r="E111" s="153">
        <f t="shared" si="7"/>
        <v>1</v>
      </c>
      <c r="L111" s="144">
        <v>53000</v>
      </c>
      <c r="M111" s="155">
        <f t="shared" si="8"/>
        <v>0.99</v>
      </c>
      <c r="N111" s="152">
        <f t="shared" si="12"/>
        <v>9.912822983360885</v>
      </c>
    </row>
    <row r="112" spans="1:14" ht="12.75">
      <c r="A112" s="144">
        <v>-1.92999999999998</v>
      </c>
      <c r="B112" s="146">
        <f t="shared" si="9"/>
        <v>1.353849918028101</v>
      </c>
      <c r="C112" s="151">
        <f t="shared" si="10"/>
        <v>0.9731965811229438</v>
      </c>
      <c r="D112" s="150">
        <f t="shared" si="11"/>
        <v>0.026803418877056173</v>
      </c>
      <c r="E112" s="153">
        <f t="shared" si="7"/>
        <v>1</v>
      </c>
      <c r="L112" s="144">
        <v>53500</v>
      </c>
      <c r="M112" s="155">
        <f t="shared" si="8"/>
        <v>0.99</v>
      </c>
      <c r="N112" s="152">
        <f t="shared" si="12"/>
        <v>10.00634018131712</v>
      </c>
    </row>
    <row r="113" spans="1:14" ht="12.75">
      <c r="A113" s="144">
        <v>-1.91999999999998</v>
      </c>
      <c r="B113" s="146">
        <f t="shared" si="9"/>
        <v>1.364668201488687</v>
      </c>
      <c r="C113" s="151">
        <f t="shared" si="10"/>
        <v>0.972571050296162</v>
      </c>
      <c r="D113" s="150">
        <f t="shared" si="11"/>
        <v>0.027428949703838024</v>
      </c>
      <c r="E113" s="153">
        <f t="shared" si="7"/>
        <v>1</v>
      </c>
      <c r="L113" s="144">
        <v>54000</v>
      </c>
      <c r="M113" s="155">
        <f t="shared" si="8"/>
        <v>0.99</v>
      </c>
      <c r="N113" s="152">
        <f t="shared" si="12"/>
        <v>10.099857379273354</v>
      </c>
    </row>
    <row r="114" spans="1:14" ht="12.75">
      <c r="A114" s="144">
        <v>-1.90999999999998</v>
      </c>
      <c r="B114" s="146">
        <f t="shared" si="9"/>
        <v>1.3755729312055938</v>
      </c>
      <c r="C114" s="151">
        <f t="shared" si="10"/>
        <v>0.9719333933402262</v>
      </c>
      <c r="D114" s="150">
        <f t="shared" si="11"/>
        <v>0.028066606659773785</v>
      </c>
      <c r="E114" s="153">
        <f t="shared" si="7"/>
        <v>1</v>
      </c>
      <c r="L114" s="144">
        <v>54500</v>
      </c>
      <c r="M114" s="155">
        <f t="shared" si="8"/>
        <v>0.99</v>
      </c>
      <c r="N114" s="152">
        <f t="shared" si="12"/>
        <v>10.193374577229589</v>
      </c>
    </row>
    <row r="115" spans="1:14" ht="12.75">
      <c r="A115" s="144">
        <v>-1.89999999999997</v>
      </c>
      <c r="B115" s="146">
        <f t="shared" si="9"/>
        <v>1.3865647979497164</v>
      </c>
      <c r="C115" s="151">
        <f t="shared" si="10"/>
        <v>0.9712834401839963</v>
      </c>
      <c r="D115" s="150">
        <f t="shared" si="11"/>
        <v>0.02871655981600374</v>
      </c>
      <c r="E115" s="153">
        <f t="shared" si="7"/>
        <v>1</v>
      </c>
      <c r="L115" s="144">
        <v>55000</v>
      </c>
      <c r="M115" s="155">
        <f t="shared" si="8"/>
        <v>0.99</v>
      </c>
      <c r="N115" s="152">
        <f t="shared" si="12"/>
        <v>10.286891775185824</v>
      </c>
    </row>
    <row r="116" spans="1:14" ht="12.75">
      <c r="A116" s="144">
        <v>-1.88999999999997</v>
      </c>
      <c r="B116" s="146">
        <f t="shared" si="9"/>
        <v>1.3976444980116984</v>
      </c>
      <c r="C116" s="151">
        <f t="shared" si="10"/>
        <v>0.9706210199595886</v>
      </c>
      <c r="D116" s="150">
        <f t="shared" si="11"/>
        <v>0.029378980040411395</v>
      </c>
      <c r="E116" s="153">
        <f t="shared" si="7"/>
        <v>1</v>
      </c>
      <c r="L116" s="144">
        <v>55500</v>
      </c>
      <c r="M116" s="155">
        <f t="shared" si="8"/>
        <v>0.99</v>
      </c>
      <c r="N116" s="152">
        <f t="shared" si="12"/>
        <v>10.380408973142059</v>
      </c>
    </row>
    <row r="117" spans="1:14" ht="12.75">
      <c r="A117" s="144">
        <v>-1.87999999999997</v>
      </c>
      <c r="B117" s="146">
        <f t="shared" si="9"/>
        <v>1.4088127332461045</v>
      </c>
      <c r="C117" s="151">
        <f t="shared" si="10"/>
        <v>0.9699459610387982</v>
      </c>
      <c r="D117" s="150">
        <f t="shared" si="11"/>
        <v>0.030054038961201845</v>
      </c>
      <c r="E117" s="153">
        <f t="shared" si="7"/>
        <v>1</v>
      </c>
      <c r="L117" s="144">
        <v>56000</v>
      </c>
      <c r="M117" s="155">
        <f t="shared" si="8"/>
        <v>0.99</v>
      </c>
      <c r="N117" s="152">
        <f t="shared" si="12"/>
        <v>10.473926171098293</v>
      </c>
    </row>
    <row r="118" spans="1:14" ht="12.75">
      <c r="A118" s="144">
        <v>-1.86999999999997</v>
      </c>
      <c r="B118" s="146">
        <f t="shared" si="9"/>
        <v>1.4200702111158363</v>
      </c>
      <c r="C118" s="151">
        <f t="shared" si="10"/>
        <v>0.969258091070532</v>
      </c>
      <c r="D118" s="150">
        <f t="shared" si="11"/>
        <v>0.030741908929468043</v>
      </c>
      <c r="E118" s="153">
        <f t="shared" si="7"/>
        <v>1</v>
      </c>
      <c r="L118" s="144">
        <v>56500</v>
      </c>
      <c r="M118" s="155">
        <f t="shared" si="8"/>
        <v>0.99</v>
      </c>
      <c r="N118" s="152">
        <f t="shared" si="12"/>
        <v>10.567443369054528</v>
      </c>
    </row>
    <row r="119" spans="1:14" ht="12.75">
      <c r="A119" s="144">
        <v>-1.85999999999997</v>
      </c>
      <c r="B119" s="146">
        <f t="shared" si="9"/>
        <v>1.4314176447369584</v>
      </c>
      <c r="C119" s="151">
        <f t="shared" si="10"/>
        <v>0.9685572370192451</v>
      </c>
      <c r="D119" s="150">
        <f t="shared" si="11"/>
        <v>0.03144276298075488</v>
      </c>
      <c r="E119" s="153">
        <f t="shared" si="7"/>
        <v>1</v>
      </c>
      <c r="L119" s="144">
        <v>57000</v>
      </c>
      <c r="M119" s="155">
        <f t="shared" si="8"/>
        <v>0.99</v>
      </c>
      <c r="N119" s="152">
        <f t="shared" si="12"/>
        <v>10.660960567010763</v>
      </c>
    </row>
    <row r="120" spans="1:14" ht="12.75">
      <c r="A120" s="144">
        <v>-1.84999999999997</v>
      </c>
      <c r="B120" s="146">
        <f t="shared" si="9"/>
        <v>1.4428557529238715</v>
      </c>
      <c r="C120" s="151">
        <f t="shared" si="10"/>
        <v>0.9678432252043841</v>
      </c>
      <c r="D120" s="150">
        <f t="shared" si="11"/>
        <v>0.03215677479561585</v>
      </c>
      <c r="E120" s="153">
        <f t="shared" si="7"/>
        <v>1</v>
      </c>
      <c r="L120" s="144">
        <v>57500</v>
      </c>
      <c r="M120" s="155">
        <f t="shared" si="8"/>
        <v>0.99</v>
      </c>
      <c r="N120" s="152">
        <f t="shared" si="12"/>
        <v>10.754477764966998</v>
      </c>
    </row>
    <row r="121" spans="1:14" ht="12.75">
      <c r="A121" s="144">
        <v>-1.83999999999997</v>
      </c>
      <c r="B121" s="146">
        <f t="shared" si="9"/>
        <v>1.4543852602348462</v>
      </c>
      <c r="C121" s="151">
        <f t="shared" si="10"/>
        <v>0.9671158813408339</v>
      </c>
      <c r="D121" s="150">
        <f t="shared" si="11"/>
        <v>0.03288411865916607</v>
      </c>
      <c r="E121" s="153">
        <f t="shared" si="7"/>
        <v>1</v>
      </c>
      <c r="L121" s="144">
        <v>58000</v>
      </c>
      <c r="M121" s="155">
        <f t="shared" si="8"/>
        <v>0.99</v>
      </c>
      <c r="N121" s="152">
        <f t="shared" si="12"/>
        <v>10.847994962923233</v>
      </c>
    </row>
    <row r="122" spans="1:14" ht="12.75">
      <c r="A122" s="144">
        <v>-1.82999999999997</v>
      </c>
      <c r="B122" s="146">
        <f t="shared" si="9"/>
        <v>1.4660068970179216</v>
      </c>
      <c r="C122" s="151">
        <f t="shared" si="10"/>
        <v>0.9663750305803694</v>
      </c>
      <c r="D122" s="150">
        <f t="shared" si="11"/>
        <v>0.03362496941963056</v>
      </c>
      <c r="E122" s="153">
        <f t="shared" si="7"/>
        <v>1</v>
      </c>
      <c r="L122" s="144">
        <v>58500</v>
      </c>
      <c r="M122" s="155">
        <f t="shared" si="8"/>
        <v>0.99</v>
      </c>
      <c r="N122" s="152">
        <f t="shared" si="12"/>
        <v>10.941512160879467</v>
      </c>
    </row>
    <row r="123" spans="1:14" ht="12.75">
      <c r="A123" s="144">
        <v>-1.81999999999997</v>
      </c>
      <c r="B123" s="146">
        <f t="shared" si="9"/>
        <v>1.4777213994571683</v>
      </c>
      <c r="C123" s="151">
        <f t="shared" si="10"/>
        <v>0.9656204975541077</v>
      </c>
      <c r="D123" s="150">
        <f t="shared" si="11"/>
        <v>0.034379502445892274</v>
      </c>
      <c r="E123" s="153">
        <f t="shared" si="7"/>
        <v>1</v>
      </c>
      <c r="L123" s="144">
        <v>59000</v>
      </c>
      <c r="M123" s="155">
        <f t="shared" si="8"/>
        <v>0.99</v>
      </c>
      <c r="N123" s="152">
        <f t="shared" si="12"/>
        <v>11.035029358835702</v>
      </c>
    </row>
    <row r="124" spans="1:14" ht="12.75">
      <c r="A124" s="144">
        <v>-1.80999999999997</v>
      </c>
      <c r="B124" s="146">
        <f t="shared" si="9"/>
        <v>1.4895295096193242</v>
      </c>
      <c r="C124" s="151">
        <f t="shared" si="10"/>
        <v>0.9648521064159589</v>
      </c>
      <c r="D124" s="150">
        <f t="shared" si="11"/>
        <v>0.035147893584041134</v>
      </c>
      <c r="E124" s="153">
        <f t="shared" si="7"/>
        <v>1</v>
      </c>
      <c r="L124" s="144">
        <v>59500</v>
      </c>
      <c r="M124" s="155">
        <f t="shared" si="8"/>
        <v>0.99</v>
      </c>
      <c r="N124" s="152">
        <f t="shared" si="12"/>
        <v>11.128546556791937</v>
      </c>
    </row>
    <row r="125" spans="1:14" ht="12.75">
      <c r="A125" s="144">
        <v>-1.79999999999997</v>
      </c>
      <c r="B125" s="146">
        <f t="shared" si="9"/>
        <v>1.5014319755008008</v>
      </c>
      <c r="C125" s="151">
        <f t="shared" si="10"/>
        <v>0.9640696808870718</v>
      </c>
      <c r="D125" s="150">
        <f t="shared" si="11"/>
        <v>0.03593031911292821</v>
      </c>
      <c r="E125" s="153">
        <f t="shared" si="7"/>
        <v>1</v>
      </c>
      <c r="L125" s="144">
        <v>60000</v>
      </c>
      <c r="M125" s="155">
        <f t="shared" si="8"/>
        <v>0.99</v>
      </c>
      <c r="N125" s="152">
        <f t="shared" si="12"/>
        <v>11.222063754748172</v>
      </c>
    </row>
    <row r="126" spans="1:14" ht="12.75">
      <c r="A126" s="144">
        <v>-1.78999999999997</v>
      </c>
      <c r="B126" s="146">
        <f t="shared" si="9"/>
        <v>1.5134295510750664</v>
      </c>
      <c r="C126" s="151">
        <f t="shared" si="10"/>
        <v>0.9632730443012713</v>
      </c>
      <c r="D126" s="150">
        <f t="shared" si="11"/>
        <v>0.03672695569872875</v>
      </c>
      <c r="E126" s="153">
        <f t="shared" si="7"/>
        <v>1</v>
      </c>
      <c r="L126" s="144">
        <v>60500</v>
      </c>
      <c r="M126" s="155">
        <f t="shared" si="8"/>
        <v>0.99</v>
      </c>
      <c r="N126" s="152">
        <f t="shared" si="12"/>
        <v>11.315580952704407</v>
      </c>
    </row>
    <row r="127" spans="1:14" ht="12.75">
      <c r="A127" s="144">
        <v>-1.77999999999997</v>
      </c>
      <c r="B127" s="146">
        <f t="shared" si="9"/>
        <v>1.5255229963404062</v>
      </c>
      <c r="C127" s="151">
        <f t="shared" si="10"/>
        <v>0.9624620196514808</v>
      </c>
      <c r="D127" s="150">
        <f t="shared" si="11"/>
        <v>0.037537980348519184</v>
      </c>
      <c r="E127" s="153">
        <f t="shared" si="7"/>
        <v>1</v>
      </c>
      <c r="L127" s="144">
        <v>61000</v>
      </c>
      <c r="M127" s="155">
        <f t="shared" si="8"/>
        <v>0.99</v>
      </c>
      <c r="N127" s="152">
        <f t="shared" si="12"/>
        <v>11.409098150660641</v>
      </c>
    </row>
    <row r="128" spans="1:14" ht="12.75">
      <c r="A128" s="144">
        <v>-1.76999999999997</v>
      </c>
      <c r="B128" s="146">
        <f t="shared" si="9"/>
        <v>1.537713077368066</v>
      </c>
      <c r="C128" s="151">
        <f t="shared" si="10"/>
        <v>0.9616364296371263</v>
      </c>
      <c r="D128" s="150">
        <f t="shared" si="11"/>
        <v>0.038363570362873745</v>
      </c>
      <c r="E128" s="153">
        <f t="shared" si="7"/>
        <v>1</v>
      </c>
      <c r="L128" s="144">
        <v>61500</v>
      </c>
      <c r="M128" s="155">
        <f t="shared" si="8"/>
        <v>0.99</v>
      </c>
      <c r="N128" s="152">
        <f t="shared" si="12"/>
        <v>11.502615348616876</v>
      </c>
    </row>
    <row r="129" spans="1:14" ht="12.75">
      <c r="A129" s="144">
        <v>-1.75999999999997</v>
      </c>
      <c r="B129" s="146">
        <f t="shared" si="9"/>
        <v>1.5500005663507797</v>
      </c>
      <c r="C129" s="151">
        <f t="shared" si="10"/>
        <v>0.9607960967125149</v>
      </c>
      <c r="D129" s="150">
        <f t="shared" si="11"/>
        <v>0.03920390328748513</v>
      </c>
      <c r="E129" s="153">
        <f t="shared" si="7"/>
        <v>1</v>
      </c>
      <c r="L129" s="144">
        <v>62000</v>
      </c>
      <c r="M129" s="155">
        <f t="shared" si="8"/>
        <v>0.99</v>
      </c>
      <c r="N129" s="152">
        <f t="shared" si="12"/>
        <v>11.596132546573111</v>
      </c>
    </row>
    <row r="130" spans="1:14" ht="12.75">
      <c r="A130" s="144">
        <v>-1.74999999999997</v>
      </c>
      <c r="B130" s="146">
        <f t="shared" si="9"/>
        <v>1.5623862416516838</v>
      </c>
      <c r="C130" s="151">
        <f t="shared" si="10"/>
        <v>0.9599408431361803</v>
      </c>
      <c r="D130" s="150">
        <f t="shared" si="11"/>
        <v>0.04005915686381967</v>
      </c>
      <c r="E130" s="153">
        <f t="shared" si="7"/>
        <v>1</v>
      </c>
      <c r="L130" s="144">
        <v>62500</v>
      </c>
      <c r="M130" s="155">
        <f t="shared" si="8"/>
        <v>0.99</v>
      </c>
      <c r="N130" s="152">
        <f t="shared" si="12"/>
        <v>11.689649744529346</v>
      </c>
    </row>
    <row r="131" spans="1:14" ht="12.75">
      <c r="A131" s="144">
        <v>-1.73999999999997</v>
      </c>
      <c r="B131" s="146">
        <f t="shared" si="9"/>
        <v>1.5748708878536248</v>
      </c>
      <c r="C131" s="151">
        <f t="shared" si="10"/>
        <v>0.95907049102119</v>
      </c>
      <c r="D131" s="150">
        <f t="shared" si="11"/>
        <v>0.04092950897880998</v>
      </c>
      <c r="E131" s="153">
        <f t="shared" si="7"/>
        <v>1</v>
      </c>
      <c r="L131" s="144">
        <v>63000</v>
      </c>
      <c r="M131" s="155">
        <f t="shared" si="8"/>
        <v>0.99</v>
      </c>
      <c r="N131" s="152">
        <f t="shared" si="12"/>
        <v>11.78316694248558</v>
      </c>
    </row>
    <row r="132" spans="1:14" ht="12.75">
      <c r="A132" s="144">
        <v>-1.72999999999997</v>
      </c>
      <c r="B132" s="146">
        <f t="shared" si="9"/>
        <v>1.5874552958088588</v>
      </c>
      <c r="C132" s="151">
        <f t="shared" si="10"/>
        <v>0.9581848623864023</v>
      </c>
      <c r="D132" s="150">
        <f t="shared" si="11"/>
        <v>0.041815137613597675</v>
      </c>
      <c r="E132" s="153">
        <f t="shared" si="7"/>
        <v>1</v>
      </c>
      <c r="L132" s="144">
        <v>63500</v>
      </c>
      <c r="M132" s="155">
        <f t="shared" si="8"/>
        <v>0.99</v>
      </c>
      <c r="N132" s="152">
        <f t="shared" si="12"/>
        <v>11.876684140441816</v>
      </c>
    </row>
    <row r="133" spans="1:14" ht="12.75">
      <c r="A133" s="144">
        <v>-1.71999999999997</v>
      </c>
      <c r="B133" s="146">
        <f t="shared" si="9"/>
        <v>1.6001402626891477</v>
      </c>
      <c r="C133" s="151">
        <f t="shared" si="10"/>
        <v>0.9572837792086684</v>
      </c>
      <c r="D133" s="150">
        <f t="shared" si="11"/>
        <v>0.04271622079133164</v>
      </c>
      <c r="E133" s="153">
        <f aca="true" t="shared" si="13" ref="E133:E196">$K$3</f>
        <v>1</v>
      </c>
      <c r="L133" s="144">
        <v>64000</v>
      </c>
      <c r="M133" s="155">
        <f aca="true" t="shared" si="14" ref="M133:M196">+$N$3</f>
        <v>0.99</v>
      </c>
      <c r="N133" s="152">
        <f t="shared" si="12"/>
        <v>11.97020133839805</v>
      </c>
    </row>
    <row r="134" spans="1:14" ht="12.75">
      <c r="A134" s="144">
        <v>-1.70999999999997</v>
      </c>
      <c r="B134" s="146">
        <f aca="true" t="shared" si="15" ref="B134:B197">EXP(A134*SQRT($H$10)+SUMPRODUCT($H$20:$H$29,$I$20:$I$29))</f>
        <v>1.6129265920362597</v>
      </c>
      <c r="C134" s="151">
        <f aca="true" t="shared" si="16" ref="C134:C197">1-(NORMDIST(A134*SQRT($H$10),0,SQRT($H$10),TRUE))</f>
        <v>0.9563670634759653</v>
      </c>
      <c r="D134" s="150">
        <f aca="true" t="shared" si="17" ref="D134:D197">1-C134</f>
        <v>0.04363293652403466</v>
      </c>
      <c r="E134" s="153">
        <f t="shared" si="13"/>
        <v>1</v>
      </c>
      <c r="L134" s="144">
        <v>64500</v>
      </c>
      <c r="M134" s="155">
        <f t="shared" si="14"/>
        <v>0.99</v>
      </c>
      <c r="N134" s="152">
        <f t="shared" si="12"/>
        <v>12.063718536354285</v>
      </c>
    </row>
    <row r="135" spans="1:14" ht="12.75">
      <c r="A135" s="144">
        <v>-1.69999999999997</v>
      </c>
      <c r="B135" s="146">
        <f t="shared" si="15"/>
        <v>1.6258150938128675</v>
      </c>
      <c r="C135" s="151">
        <f t="shared" si="16"/>
        <v>0.9554345372414541</v>
      </c>
      <c r="D135" s="150">
        <f t="shared" si="17"/>
        <v>0.04456546275854589</v>
      </c>
      <c r="E135" s="153">
        <f t="shared" si="13"/>
        <v>1</v>
      </c>
      <c r="L135" s="144">
        <v>65000</v>
      </c>
      <c r="M135" s="155">
        <f t="shared" si="14"/>
        <v>0.99</v>
      </c>
      <c r="N135" s="152">
        <f t="shared" si="12"/>
        <v>12.15723573431052</v>
      </c>
    </row>
    <row r="136" spans="1:14" ht="12.75">
      <c r="A136" s="144">
        <v>-1.68999999999997</v>
      </c>
      <c r="B136" s="146">
        <f t="shared" si="15"/>
        <v>1.6388065844538573</v>
      </c>
      <c r="C136" s="151">
        <f t="shared" si="16"/>
        <v>0.9544860226784474</v>
      </c>
      <c r="D136" s="150">
        <f t="shared" si="17"/>
        <v>0.0455139773215526</v>
      </c>
      <c r="E136" s="153">
        <f t="shared" si="13"/>
        <v>1</v>
      </c>
      <c r="L136" s="144">
        <v>65500</v>
      </c>
      <c r="M136" s="155">
        <f t="shared" si="14"/>
        <v>0.99</v>
      </c>
      <c r="N136" s="152">
        <f aca="true" t="shared" si="18" ref="N136:N199">N135+$N$6</f>
        <v>12.250752932266755</v>
      </c>
    </row>
    <row r="137" spans="1:14" ht="12.75">
      <c r="A137" s="144">
        <v>-1.67999999999997</v>
      </c>
      <c r="B137" s="146">
        <f t="shared" si="15"/>
        <v>1.6519018869180475</v>
      </c>
      <c r="C137" s="151">
        <f t="shared" si="16"/>
        <v>0.953521342136277</v>
      </c>
      <c r="D137" s="150">
        <f t="shared" si="17"/>
        <v>0.04647865786372296</v>
      </c>
      <c r="E137" s="153">
        <f t="shared" si="13"/>
        <v>1</v>
      </c>
      <c r="L137" s="144">
        <v>66000</v>
      </c>
      <c r="M137" s="155">
        <f t="shared" si="14"/>
        <v>0.99</v>
      </c>
      <c r="N137" s="152">
        <f t="shared" si="18"/>
        <v>12.34427013022299</v>
      </c>
    </row>
    <row r="138" spans="1:14" ht="12.75">
      <c r="A138" s="144">
        <v>-1.66999999999997</v>
      </c>
      <c r="B138" s="146">
        <f t="shared" si="15"/>
        <v>1.665101830740318</v>
      </c>
      <c r="C138" s="151">
        <f t="shared" si="16"/>
        <v>0.9525403181970498</v>
      </c>
      <c r="D138" s="150">
        <f t="shared" si="17"/>
        <v>0.04745968180295024</v>
      </c>
      <c r="E138" s="153">
        <f t="shared" si="13"/>
        <v>1</v>
      </c>
      <c r="L138" s="144">
        <v>66500</v>
      </c>
      <c r="M138" s="155">
        <f t="shared" si="14"/>
        <v>0.99</v>
      </c>
      <c r="N138" s="152">
        <f t="shared" si="18"/>
        <v>12.437787328179224</v>
      </c>
    </row>
    <row r="139" spans="1:14" ht="12.75">
      <c r="A139" s="144">
        <v>-1.65999999999997</v>
      </c>
      <c r="B139" s="146">
        <f t="shared" si="15"/>
        <v>1.6784072520841598</v>
      </c>
      <c r="C139" s="151">
        <f t="shared" si="16"/>
        <v>0.9515427737332742</v>
      </c>
      <c r="D139" s="150">
        <f t="shared" si="17"/>
        <v>0.04845722626672577</v>
      </c>
      <c r="E139" s="153">
        <f t="shared" si="13"/>
        <v>1</v>
      </c>
      <c r="L139" s="144">
        <v>67000</v>
      </c>
      <c r="M139" s="155">
        <f t="shared" si="14"/>
        <v>0.99</v>
      </c>
      <c r="N139" s="152">
        <f t="shared" si="18"/>
        <v>12.53130452613546</v>
      </c>
    </row>
    <row r="140" spans="1:14" ht="12.75">
      <c r="A140" s="144">
        <v>-1.64999999999997</v>
      </c>
      <c r="B140" s="146">
        <f t="shared" si="15"/>
        <v>1.6918189937946417</v>
      </c>
      <c r="C140" s="151">
        <f t="shared" si="16"/>
        <v>0.9505285319663488</v>
      </c>
      <c r="D140" s="150">
        <f t="shared" si="17"/>
        <v>0.04947146803365121</v>
      </c>
      <c r="E140" s="153">
        <f t="shared" si="13"/>
        <v>1</v>
      </c>
      <c r="L140" s="144">
        <v>67500</v>
      </c>
      <c r="M140" s="155">
        <f t="shared" si="14"/>
        <v>0.99</v>
      </c>
      <c r="N140" s="152">
        <f t="shared" si="18"/>
        <v>12.624821724091694</v>
      </c>
    </row>
    <row r="141" spans="1:14" ht="12.75">
      <c r="A141" s="144">
        <v>-1.63999999999997</v>
      </c>
      <c r="B141" s="146">
        <f t="shared" si="15"/>
        <v>1.7053379054518008</v>
      </c>
      <c r="C141" s="151">
        <f t="shared" si="16"/>
        <v>0.9494974165258931</v>
      </c>
      <c r="D141" s="150">
        <f t="shared" si="17"/>
        <v>0.050502583474106855</v>
      </c>
      <c r="E141" s="153">
        <f t="shared" si="13"/>
        <v>1</v>
      </c>
      <c r="L141" s="144">
        <v>68000</v>
      </c>
      <c r="M141" s="155">
        <f t="shared" si="14"/>
        <v>0.99</v>
      </c>
      <c r="N141" s="152">
        <f t="shared" si="18"/>
        <v>12.718338922047929</v>
      </c>
    </row>
    <row r="142" spans="1:14" ht="12.75">
      <c r="A142" s="144">
        <v>-1.62999999999997</v>
      </c>
      <c r="B142" s="146">
        <f t="shared" si="15"/>
        <v>1.7189648434244604</v>
      </c>
      <c r="C142" s="151">
        <f t="shared" si="16"/>
        <v>0.9484492515099074</v>
      </c>
      <c r="D142" s="150">
        <f t="shared" si="17"/>
        <v>0.05155074849009256</v>
      </c>
      <c r="E142" s="153">
        <f t="shared" si="13"/>
        <v>1</v>
      </c>
      <c r="L142" s="144">
        <v>68500</v>
      </c>
      <c r="M142" s="155">
        <f t="shared" si="14"/>
        <v>0.99</v>
      </c>
      <c r="N142" s="152">
        <f t="shared" si="18"/>
        <v>12.811856120004164</v>
      </c>
    </row>
    <row r="143" spans="1:14" ht="12.75">
      <c r="A143" s="144">
        <v>-1.61999999999997</v>
      </c>
      <c r="B143" s="146">
        <f t="shared" si="15"/>
        <v>1.7327006709244788</v>
      </c>
      <c r="C143" s="151">
        <f t="shared" si="16"/>
        <v>0.9473838615457447</v>
      </c>
      <c r="D143" s="150">
        <f t="shared" si="17"/>
        <v>0.05261613845425528</v>
      </c>
      <c r="E143" s="153">
        <f t="shared" si="13"/>
        <v>1</v>
      </c>
      <c r="L143" s="144">
        <v>69000</v>
      </c>
      <c r="M143" s="155">
        <f t="shared" si="14"/>
        <v>0.99</v>
      </c>
      <c r="N143" s="152">
        <f t="shared" si="18"/>
        <v>12.905373317960398</v>
      </c>
    </row>
    <row r="144" spans="1:14" ht="12.75">
      <c r="A144" s="144">
        <v>-1.60999999999997</v>
      </c>
      <c r="B144" s="146">
        <f t="shared" si="15"/>
        <v>1.7465462580614273</v>
      </c>
      <c r="C144" s="151">
        <f t="shared" si="16"/>
        <v>0.946301071851877</v>
      </c>
      <c r="D144" s="150">
        <f t="shared" si="17"/>
        <v>0.05369892814812305</v>
      </c>
      <c r="E144" s="153">
        <f t="shared" si="13"/>
        <v>1</v>
      </c>
      <c r="L144" s="144">
        <v>69500</v>
      </c>
      <c r="M144" s="155">
        <f t="shared" si="14"/>
        <v>0.99</v>
      </c>
      <c r="N144" s="152">
        <f t="shared" si="18"/>
        <v>12.998890515916633</v>
      </c>
    </row>
    <row r="145" spans="1:14" ht="12.75">
      <c r="A145" s="144">
        <v>-1.59999999999997</v>
      </c>
      <c r="B145" s="146">
        <f t="shared" si="15"/>
        <v>1.760502481897711</v>
      </c>
      <c r="C145" s="151">
        <f t="shared" si="16"/>
        <v>0.9452007083004387</v>
      </c>
      <c r="D145" s="150">
        <f t="shared" si="17"/>
        <v>0.054799291699561326</v>
      </c>
      <c r="E145" s="153">
        <f t="shared" si="13"/>
        <v>1</v>
      </c>
      <c r="L145" s="144">
        <v>70000</v>
      </c>
      <c r="M145" s="155">
        <f t="shared" si="14"/>
        <v>0.99</v>
      </c>
      <c r="N145" s="152">
        <f t="shared" si="18"/>
        <v>13.092407713872868</v>
      </c>
    </row>
    <row r="146" spans="1:14" ht="12.75">
      <c r="A146" s="144">
        <v>-1.58999999999997</v>
      </c>
      <c r="B146" s="146">
        <f t="shared" si="15"/>
        <v>1.7745702265041254</v>
      </c>
      <c r="C146" s="151">
        <f t="shared" si="16"/>
        <v>0.9440825974805271</v>
      </c>
      <c r="D146" s="150">
        <f t="shared" si="17"/>
        <v>0.05591740251947286</v>
      </c>
      <c r="E146" s="153">
        <f t="shared" si="13"/>
        <v>1</v>
      </c>
      <c r="L146" s="144">
        <v>70500</v>
      </c>
      <c r="M146" s="155">
        <f t="shared" si="14"/>
        <v>0.99</v>
      </c>
      <c r="N146" s="152">
        <f t="shared" si="18"/>
        <v>13.185924911829103</v>
      </c>
    </row>
    <row r="147" spans="1:14" ht="12.75">
      <c r="A147" s="144">
        <v>-1.57999999999997</v>
      </c>
      <c r="B147" s="146">
        <f t="shared" si="15"/>
        <v>1.7887503830158604</v>
      </c>
      <c r="C147" s="151">
        <f t="shared" si="16"/>
        <v>0.9429465667622423</v>
      </c>
      <c r="D147" s="150">
        <f t="shared" si="17"/>
        <v>0.05705343323775769</v>
      </c>
      <c r="E147" s="153">
        <f t="shared" si="13"/>
        <v>1</v>
      </c>
      <c r="L147" s="144">
        <v>71000</v>
      </c>
      <c r="M147" s="155">
        <f t="shared" si="14"/>
        <v>0.99</v>
      </c>
      <c r="N147" s="152">
        <f t="shared" si="18"/>
        <v>13.279442109785338</v>
      </c>
    </row>
    <row r="148" spans="1:14" ht="12.75">
      <c r="A148" s="144">
        <v>-1.56999999999997</v>
      </c>
      <c r="B148" s="146">
        <f t="shared" si="15"/>
        <v>1.8030438496889485</v>
      </c>
      <c r="C148" s="151">
        <f t="shared" si="16"/>
        <v>0.9417924443614435</v>
      </c>
      <c r="D148" s="150">
        <f t="shared" si="17"/>
        <v>0.05820755563855651</v>
      </c>
      <c r="E148" s="153">
        <f t="shared" si="13"/>
        <v>1</v>
      </c>
      <c r="L148" s="144">
        <v>71500</v>
      </c>
      <c r="M148" s="155">
        <f t="shared" si="14"/>
        <v>0.99</v>
      </c>
      <c r="N148" s="152">
        <f t="shared" si="18"/>
        <v>13.372959307741572</v>
      </c>
    </row>
    <row r="149" spans="1:14" ht="12.75">
      <c r="A149" s="144">
        <v>-1.55999999999997</v>
      </c>
      <c r="B149" s="146">
        <f t="shared" si="15"/>
        <v>1.8174515319571662</v>
      </c>
      <c r="C149" s="151">
        <f t="shared" si="16"/>
        <v>0.9406200594052034</v>
      </c>
      <c r="D149" s="150">
        <f t="shared" si="17"/>
        <v>0.059379940594796565</v>
      </c>
      <c r="E149" s="153">
        <f t="shared" si="13"/>
        <v>1</v>
      </c>
      <c r="L149" s="144">
        <v>72000</v>
      </c>
      <c r="M149" s="155">
        <f t="shared" si="14"/>
        <v>0.99</v>
      </c>
      <c r="N149" s="152">
        <f t="shared" si="18"/>
        <v>13.466476505697807</v>
      </c>
    </row>
    <row r="150" spans="1:14" ht="12.75">
      <c r="A150" s="144">
        <v>-1.54999999999997</v>
      </c>
      <c r="B150" s="146">
        <f t="shared" si="15"/>
        <v>1.8319743424893902</v>
      </c>
      <c r="C150" s="151">
        <f t="shared" si="16"/>
        <v>0.9394292419979374</v>
      </c>
      <c r="D150" s="150">
        <f t="shared" si="17"/>
        <v>0.060570758002062575</v>
      </c>
      <c r="E150" s="153">
        <f t="shared" si="13"/>
        <v>1</v>
      </c>
      <c r="L150" s="144">
        <v>72500</v>
      </c>
      <c r="M150" s="155">
        <f t="shared" si="14"/>
        <v>0.99</v>
      </c>
      <c r="N150" s="152">
        <f t="shared" si="18"/>
        <v>13.559993703654042</v>
      </c>
    </row>
    <row r="151" spans="1:14" ht="12.75">
      <c r="A151" s="144">
        <v>-1.53999999999997</v>
      </c>
      <c r="B151" s="146">
        <f t="shared" si="15"/>
        <v>1.8466132012474108</v>
      </c>
      <c r="C151" s="151">
        <f t="shared" si="16"/>
        <v>0.9382198232881844</v>
      </c>
      <c r="D151" s="150">
        <f t="shared" si="17"/>
        <v>0.06178017671181557</v>
      </c>
      <c r="E151" s="153">
        <f t="shared" si="13"/>
        <v>1</v>
      </c>
      <c r="L151" s="144">
        <v>73000</v>
      </c>
      <c r="M151" s="155">
        <f t="shared" si="14"/>
        <v>0.99</v>
      </c>
      <c r="N151" s="152">
        <f t="shared" si="18"/>
        <v>13.653510901610277</v>
      </c>
    </row>
    <row r="152" spans="1:14" ht="12.75">
      <c r="A152" s="144">
        <v>-1.52999999999997</v>
      </c>
      <c r="B152" s="146">
        <f t="shared" si="15"/>
        <v>1.8613690355442079</v>
      </c>
      <c r="C152" s="151">
        <f t="shared" si="16"/>
        <v>0.9369916355360178</v>
      </c>
      <c r="D152" s="150">
        <f t="shared" si="17"/>
        <v>0.06300836446398217</v>
      </c>
      <c r="E152" s="153">
        <f t="shared" si="13"/>
        <v>1</v>
      </c>
      <c r="L152" s="144">
        <v>73500</v>
      </c>
      <c r="M152" s="155">
        <f t="shared" si="14"/>
        <v>0.99</v>
      </c>
      <c r="N152" s="152">
        <f t="shared" si="18"/>
        <v>13.747028099566512</v>
      </c>
    </row>
    <row r="153" spans="1:14" ht="12.75">
      <c r="A153" s="144">
        <v>-1.51999999999997</v>
      </c>
      <c r="B153" s="146">
        <f t="shared" si="15"/>
        <v>1.876242780102692</v>
      </c>
      <c r="C153" s="151">
        <f t="shared" si="16"/>
        <v>0.9357445121810605</v>
      </c>
      <c r="D153" s="150">
        <f t="shared" si="17"/>
        <v>0.06425548781893953</v>
      </c>
      <c r="E153" s="153">
        <f t="shared" si="13"/>
        <v>1</v>
      </c>
      <c r="L153" s="144">
        <v>74000</v>
      </c>
      <c r="M153" s="155">
        <f t="shared" si="14"/>
        <v>0.99</v>
      </c>
      <c r="N153" s="152">
        <f t="shared" si="18"/>
        <v>13.840545297522747</v>
      </c>
    </row>
    <row r="154" spans="1:14" ht="12.75">
      <c r="A154" s="144">
        <v>-1.50999999999997</v>
      </c>
      <c r="B154" s="146">
        <f t="shared" si="15"/>
        <v>1.8912353771149168</v>
      </c>
      <c r="C154" s="151">
        <f t="shared" si="16"/>
        <v>0.9344782879110797</v>
      </c>
      <c r="D154" s="150">
        <f t="shared" si="17"/>
        <v>0.06552171208892033</v>
      </c>
      <c r="E154" s="153">
        <f t="shared" si="13"/>
        <v>1</v>
      </c>
      <c r="L154" s="144">
        <v>74500</v>
      </c>
      <c r="M154" s="155">
        <f t="shared" si="14"/>
        <v>0.99</v>
      </c>
      <c r="N154" s="152">
        <f t="shared" si="18"/>
        <v>13.934062495478981</v>
      </c>
    </row>
    <row r="155" spans="1:14" ht="12.75">
      <c r="A155" s="144">
        <v>-1.49999999999997</v>
      </c>
      <c r="B155" s="146">
        <f t="shared" si="15"/>
        <v>1.9063477763017616</v>
      </c>
      <c r="C155" s="151">
        <f t="shared" si="16"/>
        <v>0.933192798731138</v>
      </c>
      <c r="D155" s="150">
        <f t="shared" si="17"/>
        <v>0.06680720126886197</v>
      </c>
      <c r="E155" s="153">
        <f t="shared" si="13"/>
        <v>1</v>
      </c>
      <c r="L155" s="144">
        <v>75000</v>
      </c>
      <c r="M155" s="155">
        <f t="shared" si="14"/>
        <v>0.99</v>
      </c>
      <c r="N155" s="152">
        <f t="shared" si="18"/>
        <v>14.027579693435216</v>
      </c>
    </row>
    <row r="156" spans="1:14" ht="12.75">
      <c r="A156" s="144">
        <v>-1.48999999999997</v>
      </c>
      <c r="B156" s="146">
        <f t="shared" si="15"/>
        <v>1.9215809349730926</v>
      </c>
      <c r="C156" s="151">
        <f t="shared" si="16"/>
        <v>0.9318878820332706</v>
      </c>
      <c r="D156" s="150">
        <f t="shared" si="17"/>
        <v>0.06811211796672945</v>
      </c>
      <c r="E156" s="153">
        <f t="shared" si="13"/>
        <v>1</v>
      </c>
      <c r="L156" s="144">
        <v>75500</v>
      </c>
      <c r="M156" s="155">
        <f t="shared" si="14"/>
        <v>0.99</v>
      </c>
      <c r="N156" s="152">
        <f t="shared" si="18"/>
        <v>14.121096891391451</v>
      </c>
    </row>
    <row r="157" spans="1:14" ht="12.75">
      <c r="A157" s="144">
        <v>-1.47999999999997</v>
      </c>
      <c r="B157" s="146">
        <f t="shared" si="15"/>
        <v>1.936935818088405</v>
      </c>
      <c r="C157" s="151">
        <f t="shared" si="16"/>
        <v>0.9305633766666643</v>
      </c>
      <c r="D157" s="150">
        <f t="shared" si="17"/>
        <v>0.06943662333333567</v>
      </c>
      <c r="E157" s="153">
        <f t="shared" si="13"/>
        <v>1</v>
      </c>
      <c r="L157" s="144">
        <v>76000</v>
      </c>
      <c r="M157" s="155">
        <f t="shared" si="14"/>
        <v>0.99</v>
      </c>
      <c r="N157" s="152">
        <f t="shared" si="18"/>
        <v>14.214614089347686</v>
      </c>
    </row>
    <row r="158" spans="1:14" ht="12.75">
      <c r="A158" s="144">
        <v>-1.46999999999996</v>
      </c>
      <c r="B158" s="146">
        <f t="shared" si="15"/>
        <v>1.9524133983179657</v>
      </c>
      <c r="C158" s="151">
        <f t="shared" si="16"/>
        <v>0.9292191230083091</v>
      </c>
      <c r="D158" s="150">
        <f t="shared" si="17"/>
        <v>0.07078087699169089</v>
      </c>
      <c r="E158" s="153">
        <f t="shared" si="13"/>
        <v>1</v>
      </c>
      <c r="L158" s="144">
        <v>76500</v>
      </c>
      <c r="M158" s="155">
        <f t="shared" si="14"/>
        <v>0.99</v>
      </c>
      <c r="N158" s="152">
        <f t="shared" si="18"/>
        <v>14.30813128730392</v>
      </c>
    </row>
    <row r="159" spans="1:14" ht="12.75">
      <c r="A159" s="144">
        <v>-1.45999999999996</v>
      </c>
      <c r="B159" s="146">
        <f t="shared" si="15"/>
        <v>1.9680146561043634</v>
      </c>
      <c r="C159" s="151">
        <f t="shared" si="16"/>
        <v>0.9278549630341006</v>
      </c>
      <c r="D159" s="150">
        <f t="shared" si="17"/>
        <v>0.07214503696589936</v>
      </c>
      <c r="E159" s="153">
        <f t="shared" si="13"/>
        <v>1</v>
      </c>
      <c r="L159" s="144">
        <v>77000</v>
      </c>
      <c r="M159" s="155">
        <f t="shared" si="14"/>
        <v>0.99</v>
      </c>
      <c r="N159" s="152">
        <f t="shared" si="18"/>
        <v>14.401648485260155</v>
      </c>
    </row>
    <row r="160" spans="1:14" ht="12.75">
      <c r="A160" s="144">
        <v>-1.44999999999996</v>
      </c>
      <c r="B160" s="146">
        <f t="shared" si="15"/>
        <v>1.9837405797247114</v>
      </c>
      <c r="C160" s="151">
        <f t="shared" si="16"/>
        <v>0.9264707403903462</v>
      </c>
      <c r="D160" s="150">
        <f t="shared" si="17"/>
        <v>0.07352925960965384</v>
      </c>
      <c r="E160" s="153">
        <f t="shared" si="13"/>
        <v>1</v>
      </c>
      <c r="L160" s="144">
        <v>77500</v>
      </c>
      <c r="M160" s="155">
        <f t="shared" si="14"/>
        <v>0.99</v>
      </c>
      <c r="N160" s="152">
        <f t="shared" si="18"/>
        <v>14.49516568321639</v>
      </c>
    </row>
    <row r="161" spans="1:14" ht="12.75">
      <c r="A161" s="144">
        <v>-1.43999999999996</v>
      </c>
      <c r="B161" s="146">
        <f t="shared" si="15"/>
        <v>1.9995921653531887</v>
      </c>
      <c r="C161" s="151">
        <f t="shared" si="16"/>
        <v>0.9250663004656673</v>
      </c>
      <c r="D161" s="150">
        <f t="shared" si="17"/>
        <v>0.07493369953433271</v>
      </c>
      <c r="E161" s="153">
        <f t="shared" si="13"/>
        <v>1</v>
      </c>
      <c r="L161" s="144">
        <v>78000</v>
      </c>
      <c r="M161" s="155">
        <f t="shared" si="14"/>
        <v>0.99</v>
      </c>
      <c r="N161" s="152">
        <f t="shared" si="18"/>
        <v>14.588682881172625</v>
      </c>
    </row>
    <row r="162" spans="1:14" ht="12.75">
      <c r="A162" s="144">
        <v>-1.42999999999996</v>
      </c>
      <c r="B162" s="146">
        <f t="shared" si="15"/>
        <v>2.0155704171241573</v>
      </c>
      <c r="C162" s="151">
        <f t="shared" si="16"/>
        <v>0.9236414904632552</v>
      </c>
      <c r="D162" s="150">
        <f t="shared" si="17"/>
        <v>0.07635850953674483</v>
      </c>
      <c r="E162" s="153">
        <f t="shared" si="13"/>
        <v>1</v>
      </c>
      <c r="L162" s="144">
        <v>78500</v>
      </c>
      <c r="M162" s="155">
        <f t="shared" si="14"/>
        <v>0.99</v>
      </c>
      <c r="N162" s="152">
        <f t="shared" si="18"/>
        <v>14.68220007912886</v>
      </c>
    </row>
    <row r="163" spans="1:14" ht="12.75">
      <c r="A163" s="144">
        <v>-1.41999999999996</v>
      </c>
      <c r="B163" s="146">
        <f t="shared" si="15"/>
        <v>2.0316763471957713</v>
      </c>
      <c r="C163" s="151">
        <f t="shared" si="16"/>
        <v>0.9221961594734478</v>
      </c>
      <c r="D163" s="150">
        <f t="shared" si="17"/>
        <v>0.0778038405265522</v>
      </c>
      <c r="E163" s="153">
        <f t="shared" si="13"/>
        <v>1</v>
      </c>
      <c r="L163" s="144">
        <v>79000</v>
      </c>
      <c r="M163" s="155">
        <f t="shared" si="14"/>
        <v>0.99</v>
      </c>
      <c r="N163" s="152">
        <f t="shared" si="18"/>
        <v>14.775717277085095</v>
      </c>
    </row>
    <row r="164" spans="1:14" ht="12.75">
      <c r="A164" s="144">
        <v>-1.40999999999996</v>
      </c>
      <c r="B164" s="146">
        <f t="shared" si="15"/>
        <v>2.0479109758140934</v>
      </c>
      <c r="C164" s="151">
        <f t="shared" si="16"/>
        <v>0.9207301585466017</v>
      </c>
      <c r="D164" s="150">
        <f t="shared" si="17"/>
        <v>0.07926984145339833</v>
      </c>
      <c r="E164" s="153">
        <f t="shared" si="13"/>
        <v>1</v>
      </c>
      <c r="L164" s="144">
        <v>79500</v>
      </c>
      <c r="M164" s="155">
        <f t="shared" si="14"/>
        <v>0.99</v>
      </c>
      <c r="N164" s="152">
        <f t="shared" si="18"/>
        <v>14.86923447504133</v>
      </c>
    </row>
    <row r="165" spans="1:14" ht="12.75">
      <c r="A165" s="144">
        <v>-1.39999999999996</v>
      </c>
      <c r="B165" s="146">
        <f t="shared" si="15"/>
        <v>2.064275331377723</v>
      </c>
      <c r="C165" s="151">
        <f t="shared" si="16"/>
        <v>0.9192433407662229</v>
      </c>
      <c r="D165" s="150">
        <f t="shared" si="17"/>
        <v>0.08075665923377706</v>
      </c>
      <c r="E165" s="153">
        <f t="shared" si="13"/>
        <v>1</v>
      </c>
      <c r="L165" s="144">
        <v>80000</v>
      </c>
      <c r="M165" s="155">
        <f t="shared" si="14"/>
        <v>0.99</v>
      </c>
      <c r="N165" s="152">
        <f t="shared" si="18"/>
        <v>14.962751672997564</v>
      </c>
    </row>
    <row r="166" spans="1:14" ht="12.75">
      <c r="A166" s="144">
        <v>-1.38999999999996</v>
      </c>
      <c r="B166" s="146">
        <f t="shared" si="15"/>
        <v>2.0807704505029405</v>
      </c>
      <c r="C166" s="151">
        <f t="shared" si="16"/>
        <v>0.917735561322325</v>
      </c>
      <c r="D166" s="150">
        <f t="shared" si="17"/>
        <v>0.08226443867767497</v>
      </c>
      <c r="E166" s="153">
        <f t="shared" si="13"/>
        <v>1</v>
      </c>
      <c r="L166" s="144">
        <v>80500</v>
      </c>
      <c r="M166" s="155">
        <f t="shared" si="14"/>
        <v>0.99</v>
      </c>
      <c r="N166" s="152">
        <f t="shared" si="18"/>
        <v>15.056268870953799</v>
      </c>
    </row>
    <row r="167" spans="1:14" ht="12.75">
      <c r="A167" s="144">
        <v>-1.37999999999996</v>
      </c>
      <c r="B167" s="146">
        <f t="shared" si="15"/>
        <v>2.097397378089374</v>
      </c>
      <c r="C167" s="151">
        <f t="shared" si="16"/>
        <v>0.9162066775849796</v>
      </c>
      <c r="D167" s="150">
        <f t="shared" si="17"/>
        <v>0.08379332241502035</v>
      </c>
      <c r="E167" s="153">
        <f t="shared" si="13"/>
        <v>1</v>
      </c>
      <c r="L167" s="144">
        <v>81000</v>
      </c>
      <c r="M167" s="155">
        <f t="shared" si="14"/>
        <v>0.99</v>
      </c>
      <c r="N167" s="152">
        <f t="shared" si="18"/>
        <v>15.149786068910034</v>
      </c>
    </row>
    <row r="168" spans="1:14" ht="12.75">
      <c r="A168" s="144">
        <v>-1.36999999999996</v>
      </c>
      <c r="B168" s="146">
        <f t="shared" si="15"/>
        <v>2.114157167386189</v>
      </c>
      <c r="C168" s="151">
        <f t="shared" si="16"/>
        <v>0.9146565491780267</v>
      </c>
      <c r="D168" s="150">
        <f t="shared" si="17"/>
        <v>0.08534345082197325</v>
      </c>
      <c r="E168" s="153">
        <f t="shared" si="13"/>
        <v>1</v>
      </c>
      <c r="L168" s="144">
        <v>81500</v>
      </c>
      <c r="M168" s="155">
        <f t="shared" si="14"/>
        <v>0.99</v>
      </c>
      <c r="N168" s="152">
        <f t="shared" si="18"/>
        <v>15.243303266866269</v>
      </c>
    </row>
    <row r="169" spans="1:14" ht="12.75">
      <c r="A169" s="144">
        <v>-1.35999999999996</v>
      </c>
      <c r="B169" s="146">
        <f t="shared" si="15"/>
        <v>2.131050880058806</v>
      </c>
      <c r="C169" s="151">
        <f t="shared" si="16"/>
        <v>0.9130850380529086</v>
      </c>
      <c r="D169" s="150">
        <f t="shared" si="17"/>
        <v>0.08691496194709136</v>
      </c>
      <c r="E169" s="153">
        <f t="shared" si="13"/>
        <v>1</v>
      </c>
      <c r="L169" s="144">
        <v>82000</v>
      </c>
      <c r="M169" s="155">
        <f t="shared" si="14"/>
        <v>0.99</v>
      </c>
      <c r="N169" s="152">
        <f t="shared" si="18"/>
        <v>15.336820464822503</v>
      </c>
    </row>
    <row r="170" spans="1:14" ht="12.75">
      <c r="A170" s="144">
        <v>-1.34999999999996</v>
      </c>
      <c r="B170" s="146">
        <f t="shared" si="15"/>
        <v>2.1480795862561566</v>
      </c>
      <c r="C170" s="151">
        <f t="shared" si="16"/>
        <v>0.9114920085625915</v>
      </c>
      <c r="D170" s="150">
        <f t="shared" si="17"/>
        <v>0.0885079914374085</v>
      </c>
      <c r="E170" s="153">
        <f t="shared" si="13"/>
        <v>1</v>
      </c>
      <c r="L170" s="144">
        <v>82500</v>
      </c>
      <c r="M170" s="155">
        <f t="shared" si="14"/>
        <v>0.99</v>
      </c>
      <c r="N170" s="152">
        <f t="shared" si="18"/>
        <v>15.430337662778738</v>
      </c>
    </row>
    <row r="171" spans="1:14" ht="12.75">
      <c r="A171" s="144">
        <v>-1.33999999999996</v>
      </c>
      <c r="B171" s="146">
        <f t="shared" si="15"/>
        <v>2.1652443646784687</v>
      </c>
      <c r="C171" s="151">
        <f t="shared" si="16"/>
        <v>0.909877327535541</v>
      </c>
      <c r="D171" s="150">
        <f t="shared" si="17"/>
        <v>0.09012267246445904</v>
      </c>
      <c r="E171" s="153">
        <f t="shared" si="13"/>
        <v>1</v>
      </c>
      <c r="L171" s="144">
        <v>83000</v>
      </c>
      <c r="M171" s="155">
        <f t="shared" si="14"/>
        <v>0.99</v>
      </c>
      <c r="N171" s="152">
        <f t="shared" si="18"/>
        <v>15.523854860734973</v>
      </c>
    </row>
    <row r="172" spans="1:14" ht="12.75">
      <c r="A172" s="144">
        <v>-1.32999999999996</v>
      </c>
      <c r="B172" s="146">
        <f t="shared" si="15"/>
        <v>2.1825463026455996</v>
      </c>
      <c r="C172" s="151">
        <f t="shared" si="16"/>
        <v>0.9082408643497126</v>
      </c>
      <c r="D172" s="150">
        <f t="shared" si="17"/>
        <v>0.09175913565028737</v>
      </c>
      <c r="E172" s="153">
        <f t="shared" si="13"/>
        <v>1</v>
      </c>
      <c r="L172" s="144">
        <v>83500</v>
      </c>
      <c r="M172" s="155">
        <f t="shared" si="14"/>
        <v>0.99</v>
      </c>
      <c r="N172" s="152">
        <f t="shared" si="18"/>
        <v>15.617372058691208</v>
      </c>
    </row>
    <row r="173" spans="1:14" ht="12.75">
      <c r="A173" s="144">
        <v>-1.31999999999996</v>
      </c>
      <c r="B173" s="146">
        <f t="shared" si="15"/>
        <v>2.199986496165916</v>
      </c>
      <c r="C173" s="151">
        <f t="shared" si="16"/>
        <v>0.9065824910065216</v>
      </c>
      <c r="D173" s="150">
        <f t="shared" si="17"/>
        <v>0.09341750899347845</v>
      </c>
      <c r="E173" s="153">
        <f t="shared" si="13"/>
        <v>1</v>
      </c>
      <c r="L173" s="144">
        <v>84000</v>
      </c>
      <c r="M173" s="155">
        <f t="shared" si="14"/>
        <v>0.99</v>
      </c>
      <c r="N173" s="152">
        <f t="shared" si="18"/>
        <v>15.710889256647443</v>
      </c>
    </row>
    <row r="174" spans="1:14" ht="12.75">
      <c r="A174" s="144">
        <v>-1.30999999999996</v>
      </c>
      <c r="B174" s="146">
        <f t="shared" si="15"/>
        <v>2.2175660500057166</v>
      </c>
      <c r="C174" s="151">
        <f t="shared" si="16"/>
        <v>0.9049020822047542</v>
      </c>
      <c r="D174" s="150">
        <f t="shared" si="17"/>
        <v>0.09509791779524579</v>
      </c>
      <c r="E174" s="153">
        <f t="shared" si="13"/>
        <v>1</v>
      </c>
      <c r="L174" s="144">
        <v>84500</v>
      </c>
      <c r="M174" s="155">
        <f t="shared" si="14"/>
        <v>0.99</v>
      </c>
      <c r="N174" s="152">
        <f t="shared" si="18"/>
        <v>15.804406454603678</v>
      </c>
    </row>
    <row r="175" spans="1:14" ht="12.75">
      <c r="A175" s="144">
        <v>-1.29999999999996</v>
      </c>
      <c r="B175" s="146">
        <f t="shared" si="15"/>
        <v>2.2352860777592185</v>
      </c>
      <c r="C175" s="151">
        <f t="shared" si="16"/>
        <v>0.9031995154143828</v>
      </c>
      <c r="D175" s="150">
        <f t="shared" si="17"/>
        <v>0.09680048458561719</v>
      </c>
      <c r="E175" s="153">
        <f t="shared" si="13"/>
        <v>1</v>
      </c>
      <c r="L175" s="144">
        <v>85000</v>
      </c>
      <c r="M175" s="155">
        <f t="shared" si="14"/>
        <v>0.99</v>
      </c>
      <c r="N175" s="152">
        <f t="shared" si="18"/>
        <v>15.897923652559912</v>
      </c>
    </row>
    <row r="176" spans="1:14" ht="12.75">
      <c r="A176" s="144">
        <v>-1.28999999999996</v>
      </c>
      <c r="B176" s="146">
        <f t="shared" si="15"/>
        <v>2.2531477019190973</v>
      </c>
      <c r="C176" s="151">
        <f t="shared" si="16"/>
        <v>0.9014746709502452</v>
      </c>
      <c r="D176" s="150">
        <f t="shared" si="17"/>
        <v>0.09852532904975475</v>
      </c>
      <c r="E176" s="153">
        <f t="shared" si="13"/>
        <v>1</v>
      </c>
      <c r="L176" s="144">
        <v>85500</v>
      </c>
      <c r="M176" s="155">
        <f t="shared" si="14"/>
        <v>0.99</v>
      </c>
      <c r="N176" s="152">
        <f t="shared" si="18"/>
        <v>15.991440850516147</v>
      </c>
    </row>
    <row r="177" spans="1:14" ht="12.75">
      <c r="A177" s="144">
        <v>-1.27999999999996</v>
      </c>
      <c r="B177" s="146">
        <f t="shared" si="15"/>
        <v>2.271152053947594</v>
      </c>
      <c r="C177" s="151">
        <f t="shared" si="16"/>
        <v>0.899727432045551</v>
      </c>
      <c r="D177" s="150">
        <f t="shared" si="17"/>
        <v>0.10027256795444905</v>
      </c>
      <c r="E177" s="153">
        <f t="shared" si="13"/>
        <v>1</v>
      </c>
      <c r="L177" s="144">
        <v>86000</v>
      </c>
      <c r="M177" s="155">
        <f t="shared" si="14"/>
        <v>0.99</v>
      </c>
      <c r="N177" s="152">
        <f t="shared" si="18"/>
        <v>16.08495804847238</v>
      </c>
    </row>
    <row r="178" spans="1:14" ht="12.75">
      <c r="A178" s="144">
        <v>-1.26999999999996</v>
      </c>
      <c r="B178" s="146">
        <f t="shared" si="15"/>
        <v>2.289300274348186</v>
      </c>
      <c r="C178" s="151">
        <f t="shared" si="16"/>
        <v>0.8979576849251738</v>
      </c>
      <c r="D178" s="150">
        <f t="shared" si="17"/>
        <v>0.1020423150748262</v>
      </c>
      <c r="E178" s="153">
        <f t="shared" si="13"/>
        <v>1</v>
      </c>
      <c r="L178" s="144">
        <v>86500</v>
      </c>
      <c r="M178" s="155">
        <f t="shared" si="14"/>
        <v>0.99</v>
      </c>
      <c r="N178" s="152">
        <f t="shared" si="18"/>
        <v>16.178475246428615</v>
      </c>
    </row>
    <row r="179" spans="1:14" ht="12.75">
      <c r="A179" s="144">
        <v>-1.25999999999996</v>
      </c>
      <c r="B179" s="146">
        <f t="shared" si="15"/>
        <v>2.307593512737836</v>
      </c>
      <c r="C179" s="151">
        <f t="shared" si="16"/>
        <v>0.8961653188786923</v>
      </c>
      <c r="D179" s="150">
        <f t="shared" si="17"/>
        <v>0.10383468112130767</v>
      </c>
      <c r="E179" s="153">
        <f t="shared" si="13"/>
        <v>1</v>
      </c>
      <c r="L179" s="144">
        <v>87000</v>
      </c>
      <c r="M179" s="155">
        <f t="shared" si="14"/>
        <v>0.99</v>
      </c>
      <c r="N179" s="152">
        <f t="shared" si="18"/>
        <v>16.27199244438485</v>
      </c>
    </row>
    <row r="180" spans="1:14" ht="12.75">
      <c r="A180" s="144">
        <v>-1.24999999999996</v>
      </c>
      <c r="B180" s="146">
        <f t="shared" si="15"/>
        <v>2.3260329279198144</v>
      </c>
      <c r="C180" s="151">
        <f t="shared" si="16"/>
        <v>0.8943502263331374</v>
      </c>
      <c r="D180" s="150">
        <f t="shared" si="17"/>
        <v>0.10564977366686257</v>
      </c>
      <c r="E180" s="153">
        <f t="shared" si="13"/>
        <v>1</v>
      </c>
      <c r="L180" s="144">
        <v>87500</v>
      </c>
      <c r="M180" s="155">
        <f t="shared" si="14"/>
        <v>0.99</v>
      </c>
      <c r="N180" s="152">
        <f t="shared" si="18"/>
        <v>16.365509642341085</v>
      </c>
    </row>
    <row r="181" spans="1:14" ht="12.75">
      <c r="A181" s="144">
        <v>-1.23999999999996</v>
      </c>
      <c r="B181" s="146">
        <f t="shared" si="15"/>
        <v>2.344619687957105</v>
      </c>
      <c r="C181" s="151">
        <f t="shared" si="16"/>
        <v>0.8925123029254057</v>
      </c>
      <c r="D181" s="150">
        <f t="shared" si="17"/>
        <v>0.10748769707459427</v>
      </c>
      <c r="E181" s="153">
        <f t="shared" si="13"/>
        <v>1</v>
      </c>
      <c r="L181" s="144">
        <v>88000</v>
      </c>
      <c r="M181" s="155">
        <f t="shared" si="14"/>
        <v>0.99</v>
      </c>
      <c r="N181" s="152">
        <f t="shared" si="18"/>
        <v>16.45902684029732</v>
      </c>
    </row>
    <row r="182" spans="1:14" ht="12.75">
      <c r="A182" s="144">
        <v>-1.22999999999996</v>
      </c>
      <c r="B182" s="146">
        <f t="shared" si="15"/>
        <v>2.3633549702463963</v>
      </c>
      <c r="C182" s="151">
        <f t="shared" si="16"/>
        <v>0.8906514475743006</v>
      </c>
      <c r="D182" s="150">
        <f t="shared" si="17"/>
        <v>0.10934855242569941</v>
      </c>
      <c r="E182" s="153">
        <f t="shared" si="13"/>
        <v>1</v>
      </c>
      <c r="L182" s="144">
        <v>88500</v>
      </c>
      <c r="M182" s="155">
        <f t="shared" si="14"/>
        <v>0.99</v>
      </c>
      <c r="N182" s="152">
        <f t="shared" si="18"/>
        <v>16.552544038253554</v>
      </c>
    </row>
    <row r="183" spans="1:14" ht="12.75">
      <c r="A183" s="144">
        <v>-1.21999999999996</v>
      </c>
      <c r="B183" s="146">
        <f t="shared" si="15"/>
        <v>2.3822399615926675</v>
      </c>
      <c r="C183" s="151">
        <f t="shared" si="16"/>
        <v>0.8887675625521578</v>
      </c>
      <c r="D183" s="150">
        <f t="shared" si="17"/>
        <v>0.11123243744784217</v>
      </c>
      <c r="E183" s="153">
        <f t="shared" si="13"/>
        <v>1</v>
      </c>
      <c r="L183" s="144">
        <v>89000</v>
      </c>
      <c r="M183" s="155">
        <f t="shared" si="14"/>
        <v>0.99</v>
      </c>
      <c r="N183" s="152">
        <f t="shared" si="18"/>
        <v>16.64606123620979</v>
      </c>
    </row>
    <row r="184" spans="1:14" ht="12.75">
      <c r="A184" s="144">
        <v>-1.20999999999996</v>
      </c>
      <c r="B184" s="146">
        <f t="shared" si="15"/>
        <v>2.401275858284364</v>
      </c>
      <c r="C184" s="151">
        <f t="shared" si="16"/>
        <v>0.886860553556015</v>
      </c>
      <c r="D184" s="150">
        <f t="shared" si="17"/>
        <v>0.11313944644398499</v>
      </c>
      <c r="E184" s="153">
        <f t="shared" si="13"/>
        <v>1</v>
      </c>
      <c r="L184" s="144">
        <v>89500</v>
      </c>
      <c r="M184" s="155">
        <f t="shared" si="14"/>
        <v>0.99</v>
      </c>
      <c r="N184" s="152">
        <f t="shared" si="18"/>
        <v>16.739578434166024</v>
      </c>
    </row>
    <row r="185" spans="1:14" ht="12.75">
      <c r="A185" s="144">
        <v>-1.19999999999996</v>
      </c>
      <c r="B185" s="146">
        <f t="shared" si="15"/>
        <v>2.4204638661691815</v>
      </c>
      <c r="C185" s="151">
        <f t="shared" si="16"/>
        <v>0.884930329778284</v>
      </c>
      <c r="D185" s="150">
        <f t="shared" si="17"/>
        <v>0.11506967022171599</v>
      </c>
      <c r="E185" s="153">
        <f t="shared" si="13"/>
        <v>1</v>
      </c>
      <c r="L185" s="144">
        <v>90000</v>
      </c>
      <c r="M185" s="155">
        <f t="shared" si="14"/>
        <v>0.99</v>
      </c>
      <c r="N185" s="152">
        <f t="shared" si="18"/>
        <v>16.83309563212226</v>
      </c>
    </row>
    <row r="186" spans="1:14" ht="12.75">
      <c r="A186" s="144">
        <v>-1.18999999999996</v>
      </c>
      <c r="B186" s="146">
        <f t="shared" si="15"/>
        <v>2.4398052007304476</v>
      </c>
      <c r="C186" s="151">
        <f t="shared" si="16"/>
        <v>0.8829768039768834</v>
      </c>
      <c r="D186" s="150">
        <f t="shared" si="17"/>
        <v>0.11702319602311662</v>
      </c>
      <c r="E186" s="153">
        <f t="shared" si="13"/>
        <v>1</v>
      </c>
      <c r="L186" s="144">
        <v>90500</v>
      </c>
      <c r="M186" s="155">
        <f t="shared" si="14"/>
        <v>0.99</v>
      </c>
      <c r="N186" s="152">
        <f t="shared" si="18"/>
        <v>16.926612830078493</v>
      </c>
    </row>
    <row r="187" spans="1:14" ht="12.75">
      <c r="A187" s="144">
        <v>-1.17999999999996</v>
      </c>
      <c r="B187" s="146">
        <f t="shared" si="15"/>
        <v>2.459301087164121</v>
      </c>
      <c r="C187" s="151">
        <f t="shared" si="16"/>
        <v>0.8809998925447914</v>
      </c>
      <c r="D187" s="150">
        <f t="shared" si="17"/>
        <v>0.11900010745520861</v>
      </c>
      <c r="E187" s="153">
        <f t="shared" si="13"/>
        <v>1</v>
      </c>
      <c r="L187" s="144">
        <v>91000</v>
      </c>
      <c r="M187" s="155">
        <f t="shared" si="14"/>
        <v>0.99</v>
      </c>
      <c r="N187" s="152">
        <f t="shared" si="18"/>
        <v>17.02013002803473</v>
      </c>
    </row>
    <row r="188" spans="1:14" ht="12.75">
      <c r="A188" s="144">
        <v>-1.16999999999996</v>
      </c>
      <c r="B188" s="146">
        <f t="shared" si="15"/>
        <v>2.478952760456402</v>
      </c>
      <c r="C188" s="151">
        <f t="shared" si="16"/>
        <v>0.8789995155789737</v>
      </c>
      <c r="D188" s="150">
        <f t="shared" si="17"/>
        <v>0.12100048442102629</v>
      </c>
      <c r="E188" s="153">
        <f t="shared" si="13"/>
        <v>1</v>
      </c>
      <c r="L188" s="144">
        <v>91500</v>
      </c>
      <c r="M188" s="155">
        <f t="shared" si="14"/>
        <v>0.99</v>
      </c>
      <c r="N188" s="152">
        <f t="shared" si="18"/>
        <v>17.113647225990963</v>
      </c>
    </row>
    <row r="189" spans="1:14" ht="12.75">
      <c r="A189" s="144">
        <v>-1.15999999999996</v>
      </c>
      <c r="B189" s="146">
        <f t="shared" si="15"/>
        <v>2.4987614654619614</v>
      </c>
      <c r="C189" s="151">
        <f t="shared" si="16"/>
        <v>0.8769755969486485</v>
      </c>
      <c r="D189" s="150">
        <f t="shared" si="17"/>
        <v>0.12302440305135154</v>
      </c>
      <c r="E189" s="153">
        <f t="shared" si="13"/>
        <v>1</v>
      </c>
      <c r="L189" s="144">
        <v>92000</v>
      </c>
      <c r="M189" s="155">
        <f t="shared" si="14"/>
        <v>0.99</v>
      </c>
      <c r="N189" s="152">
        <f t="shared" si="18"/>
        <v>17.207164423947198</v>
      </c>
    </row>
    <row r="190" spans="1:14" ht="12.75">
      <c r="A190" s="144">
        <v>-1.14999999999996</v>
      </c>
      <c r="B190" s="146">
        <f t="shared" si="15"/>
        <v>2.5187284569828017</v>
      </c>
      <c r="C190" s="151">
        <f t="shared" si="16"/>
        <v>0.8749280643628415</v>
      </c>
      <c r="D190" s="150">
        <f t="shared" si="17"/>
        <v>0.12507193563715846</v>
      </c>
      <c r="E190" s="153">
        <f t="shared" si="13"/>
        <v>1</v>
      </c>
      <c r="L190" s="144">
        <v>92500</v>
      </c>
      <c r="M190" s="155">
        <f t="shared" si="14"/>
        <v>0.99</v>
      </c>
      <c r="N190" s="152">
        <f t="shared" si="18"/>
        <v>17.300681621903433</v>
      </c>
    </row>
    <row r="191" spans="1:14" ht="12.75">
      <c r="A191" s="144">
        <v>-1.13999999999996</v>
      </c>
      <c r="B191" s="146">
        <f t="shared" si="15"/>
        <v>2.538854999847739</v>
      </c>
      <c r="C191" s="151">
        <f t="shared" si="16"/>
        <v>0.8728568494371934</v>
      </c>
      <c r="D191" s="150">
        <f t="shared" si="17"/>
        <v>0.12714315056280656</v>
      </c>
      <c r="E191" s="153">
        <f t="shared" si="13"/>
        <v>1</v>
      </c>
      <c r="L191" s="144">
        <v>93000</v>
      </c>
      <c r="M191" s="155">
        <f t="shared" si="14"/>
        <v>0.99</v>
      </c>
      <c r="N191" s="152">
        <f t="shared" si="18"/>
        <v>17.394198819859668</v>
      </c>
    </row>
    <row r="192" spans="1:14" ht="12.75">
      <c r="A192" s="144">
        <v>-1.12999999999996</v>
      </c>
      <c r="B192" s="146">
        <f t="shared" si="15"/>
        <v>2.5591423689925286</v>
      </c>
      <c r="C192" s="151">
        <f t="shared" si="16"/>
        <v>0.8707618877599738</v>
      </c>
      <c r="D192" s="150">
        <f t="shared" si="17"/>
        <v>0.12923811224002624</v>
      </c>
      <c r="E192" s="153">
        <f t="shared" si="13"/>
        <v>1</v>
      </c>
      <c r="L192" s="144">
        <v>93500</v>
      </c>
      <c r="M192" s="155">
        <f t="shared" si="14"/>
        <v>0.99</v>
      </c>
      <c r="N192" s="152">
        <f t="shared" si="18"/>
        <v>17.487716017815902</v>
      </c>
    </row>
    <row r="193" spans="1:14" ht="12.75">
      <c r="A193" s="144">
        <v>-1.11999999999996</v>
      </c>
      <c r="B193" s="146">
        <f t="shared" si="15"/>
        <v>2.5795918495406243</v>
      </c>
      <c r="C193" s="151">
        <f t="shared" si="16"/>
        <v>0.8686431189572608</v>
      </c>
      <c r="D193" s="150">
        <f t="shared" si="17"/>
        <v>0.13135688104273924</v>
      </c>
      <c r="E193" s="153">
        <f t="shared" si="13"/>
        <v>1</v>
      </c>
      <c r="L193" s="144">
        <v>94000</v>
      </c>
      <c r="M193" s="155">
        <f t="shared" si="14"/>
        <v>0.99</v>
      </c>
      <c r="N193" s="152">
        <f t="shared" si="18"/>
        <v>17.581233215772137</v>
      </c>
    </row>
    <row r="194" spans="1:14" ht="12.75">
      <c r="A194" s="144">
        <v>-1.10999999999996</v>
      </c>
      <c r="B194" s="146">
        <f t="shared" si="15"/>
        <v>2.6002047368845886</v>
      </c>
      <c r="C194" s="151">
        <f t="shared" si="16"/>
        <v>0.8665004867572441</v>
      </c>
      <c r="D194" s="150">
        <f t="shared" si="17"/>
        <v>0.13349951324275589</v>
      </c>
      <c r="E194" s="153">
        <f t="shared" si="13"/>
        <v>1</v>
      </c>
      <c r="L194" s="144">
        <v>94500</v>
      </c>
      <c r="M194" s="155">
        <f t="shared" si="14"/>
        <v>0.99</v>
      </c>
      <c r="N194" s="152">
        <f t="shared" si="18"/>
        <v>17.674750413728372</v>
      </c>
    </row>
    <row r="195" spans="1:14" ht="12.75">
      <c r="A195" s="144">
        <v>-1.09999999999996</v>
      </c>
      <c r="B195" s="146">
        <f t="shared" si="15"/>
        <v>2.6209823367681464</v>
      </c>
      <c r="C195" s="151">
        <f t="shared" si="16"/>
        <v>0.8643339390536087</v>
      </c>
      <c r="D195" s="150">
        <f t="shared" si="17"/>
        <v>0.13566606094639133</v>
      </c>
      <c r="E195" s="153">
        <f t="shared" si="13"/>
        <v>1</v>
      </c>
      <c r="L195" s="144">
        <v>95000</v>
      </c>
      <c r="M195" s="155">
        <f t="shared" si="14"/>
        <v>0.99</v>
      </c>
      <c r="N195" s="152">
        <f t="shared" si="18"/>
        <v>17.768267611684607</v>
      </c>
    </row>
    <row r="196" spans="1:14" ht="12.75">
      <c r="A196" s="144">
        <v>-1.08999999999996</v>
      </c>
      <c r="B196" s="146">
        <f t="shared" si="15"/>
        <v>2.6419259653689044</v>
      </c>
      <c r="C196" s="151">
        <f t="shared" si="16"/>
        <v>0.8621434279679556</v>
      </c>
      <c r="D196" s="150">
        <f t="shared" si="17"/>
        <v>0.13785657203204438</v>
      </c>
      <c r="E196" s="153">
        <f t="shared" si="13"/>
        <v>1</v>
      </c>
      <c r="L196" s="144">
        <v>95500</v>
      </c>
      <c r="M196" s="155">
        <f t="shared" si="14"/>
        <v>0.99</v>
      </c>
      <c r="N196" s="152">
        <f t="shared" si="18"/>
        <v>17.86178480964084</v>
      </c>
    </row>
    <row r="197" spans="1:14" ht="12.75">
      <c r="A197" s="144">
        <v>-1.07999999999996</v>
      </c>
      <c r="B197" s="146">
        <f t="shared" si="15"/>
        <v>2.66303694938172</v>
      </c>
      <c r="C197" s="151">
        <f t="shared" si="16"/>
        <v>0.8599289099112221</v>
      </c>
      <c r="D197" s="150">
        <f t="shared" si="17"/>
        <v>0.14007109008877794</v>
      </c>
      <c r="E197" s="153">
        <f aca="true" t="shared" si="19" ref="E197:E260">$K$3</f>
        <v>1</v>
      </c>
      <c r="L197" s="144">
        <v>96000</v>
      </c>
      <c r="M197" s="155">
        <f aca="true" t="shared" si="20" ref="M197:M260">+$N$3</f>
        <v>0.99</v>
      </c>
      <c r="N197" s="152">
        <f t="shared" si="18"/>
        <v>17.955302007597076</v>
      </c>
    </row>
    <row r="198" spans="1:14" ht="12.75">
      <c r="A198" s="144">
        <v>-1.06999999999996</v>
      </c>
      <c r="B198" s="146">
        <f aca="true" t="shared" si="21" ref="B198:B261">EXP(A198*SQRT($H$10)+SUMPRODUCT($H$20:$H$29,$I$20:$I$29))</f>
        <v>2.6843166261027465</v>
      </c>
      <c r="C198" s="151">
        <f aca="true" t="shared" si="22" ref="C198:C261">1-(NORMDIST(A198*SQRT($H$10),0,SQRT($H$10),TRUE))</f>
        <v>0.8576903456440519</v>
      </c>
      <c r="D198" s="150">
        <f aca="true" t="shared" si="23" ref="D198:D261">1-C198</f>
        <v>0.1423096543559481</v>
      </c>
      <c r="E198" s="153">
        <f t="shared" si="19"/>
        <v>1</v>
      </c>
      <c r="L198" s="144">
        <v>96500</v>
      </c>
      <c r="M198" s="155">
        <f t="shared" si="20"/>
        <v>0.99</v>
      </c>
      <c r="N198" s="152">
        <f t="shared" si="18"/>
        <v>18.04881920555331</v>
      </c>
    </row>
    <row r="199" spans="1:14" ht="12.75">
      <c r="A199" s="144">
        <v>-1.05999999999996</v>
      </c>
      <c r="B199" s="146">
        <f t="shared" si="21"/>
        <v>2.7057663435141417</v>
      </c>
      <c r="C199" s="151">
        <f t="shared" si="22"/>
        <v>0.8554277003360813</v>
      </c>
      <c r="D199" s="150">
        <f t="shared" si="23"/>
        <v>0.1445722996639187</v>
      </c>
      <c r="E199" s="153">
        <f t="shared" si="19"/>
        <v>1</v>
      </c>
      <c r="L199" s="144">
        <v>97000</v>
      </c>
      <c r="M199" s="155">
        <f t="shared" si="20"/>
        <v>0.99</v>
      </c>
      <c r="N199" s="152">
        <f t="shared" si="18"/>
        <v>18.142336403509546</v>
      </c>
    </row>
    <row r="200" spans="1:14" ht="12.75">
      <c r="A200" s="144">
        <v>-1.04999999999996</v>
      </c>
      <c r="B200" s="146">
        <f t="shared" si="21"/>
        <v>2.7273874603694606</v>
      </c>
      <c r="C200" s="151">
        <f t="shared" si="22"/>
        <v>0.8531409436240949</v>
      </c>
      <c r="D200" s="150">
        <f t="shared" si="23"/>
        <v>0.14685905637590513</v>
      </c>
      <c r="E200" s="153">
        <f t="shared" si="19"/>
        <v>1</v>
      </c>
      <c r="L200" s="144">
        <v>97500</v>
      </c>
      <c r="M200" s="155">
        <f t="shared" si="20"/>
        <v>0.99</v>
      </c>
      <c r="N200" s="152">
        <f aca="true" t="shared" si="24" ref="N200:N263">N199+$N$6</f>
        <v>18.23585360146578</v>
      </c>
    </row>
    <row r="201" spans="1:14" ht="12.75">
      <c r="A201" s="144">
        <v>-1.03999999999995</v>
      </c>
      <c r="B201" s="146">
        <f t="shared" si="21"/>
        <v>2.7491813462797468</v>
      </c>
      <c r="C201" s="151">
        <f t="shared" si="22"/>
        <v>0.850830049669007</v>
      </c>
      <c r="D201" s="150">
        <f t="shared" si="23"/>
        <v>0.149169950330993</v>
      </c>
      <c r="E201" s="153">
        <f t="shared" si="19"/>
        <v>1</v>
      </c>
      <c r="L201" s="144">
        <v>98000</v>
      </c>
      <c r="M201" s="155">
        <f t="shared" si="20"/>
        <v>0.99</v>
      </c>
      <c r="N201" s="152">
        <f t="shared" si="24"/>
        <v>18.329370799422016</v>
      </c>
    </row>
    <row r="202" spans="1:14" ht="12.75">
      <c r="A202" s="144">
        <v>-1.02999999999995</v>
      </c>
      <c r="B202" s="146">
        <f t="shared" si="21"/>
        <v>2.7711493818002046</v>
      </c>
      <c r="C202" s="151">
        <f t="shared" si="22"/>
        <v>0.8484949972116446</v>
      </c>
      <c r="D202" s="150">
        <f t="shared" si="23"/>
        <v>0.15150500278835544</v>
      </c>
      <c r="E202" s="153">
        <f t="shared" si="19"/>
        <v>1</v>
      </c>
      <c r="L202" s="144">
        <v>98500</v>
      </c>
      <c r="M202" s="155">
        <f t="shared" si="20"/>
        <v>0.99</v>
      </c>
      <c r="N202" s="152">
        <f t="shared" si="24"/>
        <v>18.42288799737825</v>
      </c>
    </row>
    <row r="203" spans="1:14" ht="12.75">
      <c r="A203" s="144">
        <v>-1.01999999999995</v>
      </c>
      <c r="B203" s="146">
        <f t="shared" si="21"/>
        <v>2.793292958517783</v>
      </c>
      <c r="C203" s="151">
        <f t="shared" si="22"/>
        <v>0.8461357696272532</v>
      </c>
      <c r="D203" s="150">
        <f t="shared" si="23"/>
        <v>0.15386423037274677</v>
      </c>
      <c r="E203" s="153">
        <f t="shared" si="19"/>
        <v>1</v>
      </c>
      <c r="L203" s="144">
        <v>99000</v>
      </c>
      <c r="M203" s="155">
        <f t="shared" si="20"/>
        <v>0.99</v>
      </c>
      <c r="N203" s="152">
        <f t="shared" si="24"/>
        <v>18.516405195334485</v>
      </c>
    </row>
    <row r="204" spans="1:14" ht="12.75">
      <c r="A204" s="144">
        <v>-1.00999999999995</v>
      </c>
      <c r="B204" s="146">
        <f t="shared" si="21"/>
        <v>2.81561347913924</v>
      </c>
      <c r="C204" s="151">
        <f t="shared" si="22"/>
        <v>0.8437523549787335</v>
      </c>
      <c r="D204" s="150">
        <f t="shared" si="23"/>
        <v>0.15624764502126653</v>
      </c>
      <c r="E204" s="153">
        <f t="shared" si="19"/>
        <v>1</v>
      </c>
      <c r="L204" s="144">
        <v>99500</v>
      </c>
      <c r="M204" s="155">
        <f t="shared" si="20"/>
        <v>0.99</v>
      </c>
      <c r="N204" s="152">
        <f t="shared" si="24"/>
        <v>18.60992239329072</v>
      </c>
    </row>
    <row r="205" spans="1:14" ht="12.75">
      <c r="A205" s="144">
        <v>-0.99999999999995</v>
      </c>
      <c r="B205" s="146">
        <f t="shared" si="21"/>
        <v>2.8381123575800213</v>
      </c>
      <c r="C205" s="151">
        <f t="shared" si="22"/>
        <v>0.8413447460685309</v>
      </c>
      <c r="D205" s="150">
        <f t="shared" si="23"/>
        <v>0.15865525393146906</v>
      </c>
      <c r="E205" s="153">
        <f t="shared" si="19"/>
        <v>1</v>
      </c>
      <c r="L205" s="144">
        <v>100000</v>
      </c>
      <c r="M205" s="155">
        <f t="shared" si="20"/>
        <v>0.99</v>
      </c>
      <c r="N205" s="152">
        <f t="shared" si="24"/>
        <v>18.703439591246955</v>
      </c>
    </row>
    <row r="206" spans="1:14" ht="12.75">
      <c r="A206" s="144">
        <v>-0.98999999999995</v>
      </c>
      <c r="B206" s="146">
        <f t="shared" si="21"/>
        <v>2.860791019053823</v>
      </c>
      <c r="C206" s="151">
        <f t="shared" si="22"/>
        <v>0.8389129404891569</v>
      </c>
      <c r="D206" s="150">
        <f t="shared" si="23"/>
        <v>0.16108705951084312</v>
      </c>
      <c r="E206" s="153">
        <f t="shared" si="19"/>
        <v>1</v>
      </c>
      <c r="L206" s="144">
        <v>100500</v>
      </c>
      <c r="M206" s="155">
        <f t="shared" si="20"/>
        <v>0.99</v>
      </c>
      <c r="N206" s="152">
        <f t="shared" si="24"/>
        <v>18.79695678920319</v>
      </c>
    </row>
    <row r="207" spans="1:14" ht="12.75">
      <c r="A207" s="144">
        <v>-0.97999999999995</v>
      </c>
      <c r="B207" s="146">
        <f t="shared" si="21"/>
        <v>2.8836509001628756</v>
      </c>
      <c r="C207" s="151">
        <f t="shared" si="22"/>
        <v>0.8364569406722953</v>
      </c>
      <c r="D207" s="150">
        <f t="shared" si="23"/>
        <v>0.16354305932770474</v>
      </c>
      <c r="E207" s="153">
        <f t="shared" si="19"/>
        <v>1</v>
      </c>
      <c r="L207" s="144">
        <v>101000</v>
      </c>
      <c r="M207" s="155">
        <f t="shared" si="20"/>
        <v>0.99</v>
      </c>
      <c r="N207" s="152">
        <f t="shared" si="24"/>
        <v>18.890473987159424</v>
      </c>
    </row>
    <row r="208" spans="1:14" ht="12.75">
      <c r="A208" s="144">
        <v>-0.96999999999995</v>
      </c>
      <c r="B208" s="146">
        <f t="shared" si="21"/>
        <v>2.906693448988947</v>
      </c>
      <c r="C208" s="151">
        <f t="shared" si="22"/>
        <v>0.833976753936458</v>
      </c>
      <c r="D208" s="150">
        <f t="shared" si="23"/>
        <v>0.16602324606354202</v>
      </c>
      <c r="E208" s="153">
        <f t="shared" si="19"/>
        <v>1</v>
      </c>
      <c r="L208" s="144">
        <v>101500</v>
      </c>
      <c r="M208" s="155">
        <f t="shared" si="20"/>
        <v>0.99</v>
      </c>
      <c r="N208" s="152">
        <f t="shared" si="24"/>
        <v>18.98399118511566</v>
      </c>
    </row>
    <row r="209" spans="1:14" ht="12.75">
      <c r="A209" s="144">
        <v>-0.95999999999995</v>
      </c>
      <c r="B209" s="146">
        <f t="shared" si="21"/>
        <v>2.9299201251850735</v>
      </c>
      <c r="C209" s="151">
        <f t="shared" si="22"/>
        <v>0.8314723925331496</v>
      </c>
      <c r="D209" s="150">
        <f t="shared" si="23"/>
        <v>0.16852760746685036</v>
      </c>
      <c r="E209" s="153">
        <f t="shared" si="19"/>
        <v>1</v>
      </c>
      <c r="L209" s="144">
        <v>102000</v>
      </c>
      <c r="M209" s="155">
        <f t="shared" si="20"/>
        <v>0.99</v>
      </c>
      <c r="N209" s="152">
        <f t="shared" si="24"/>
        <v>19.077508383071894</v>
      </c>
    </row>
    <row r="210" spans="1:14" ht="12.75">
      <c r="A210" s="144">
        <v>-0.94999999999995</v>
      </c>
      <c r="B210" s="146">
        <f t="shared" si="21"/>
        <v>2.95333240006802</v>
      </c>
      <c r="C210" s="151">
        <f t="shared" si="22"/>
        <v>0.8289438736915056</v>
      </c>
      <c r="D210" s="150">
        <f t="shared" si="23"/>
        <v>0.17105612630849443</v>
      </c>
      <c r="E210" s="153">
        <f t="shared" si="19"/>
        <v>1</v>
      </c>
      <c r="L210" s="144">
        <v>102500</v>
      </c>
      <c r="M210" s="155">
        <f t="shared" si="20"/>
        <v>0.99</v>
      </c>
      <c r="N210" s="152">
        <f t="shared" si="24"/>
        <v>19.17102558102813</v>
      </c>
    </row>
    <row r="211" spans="1:14" ht="12.75">
      <c r="A211" s="144">
        <v>-0.93999999999995</v>
      </c>
      <c r="B211" s="146">
        <f t="shared" si="21"/>
        <v>2.9769317567114832</v>
      </c>
      <c r="C211" s="151">
        <f t="shared" si="22"/>
        <v>0.8263912196613626</v>
      </c>
      <c r="D211" s="150">
        <f t="shared" si="23"/>
        <v>0.17360878033863736</v>
      </c>
      <c r="E211" s="153">
        <f t="shared" si="19"/>
        <v>1</v>
      </c>
      <c r="L211" s="144">
        <v>103000</v>
      </c>
      <c r="M211" s="155">
        <f t="shared" si="20"/>
        <v>0.99</v>
      </c>
      <c r="N211" s="152">
        <f t="shared" si="24"/>
        <v>19.264542778984364</v>
      </c>
    </row>
    <row r="212" spans="1:14" ht="12.75">
      <c r="A212" s="144">
        <v>-0.92999999999995</v>
      </c>
      <c r="B212" s="146">
        <f t="shared" si="21"/>
        <v>3.000719690040041</v>
      </c>
      <c r="C212" s="151">
        <f t="shared" si="22"/>
        <v>0.8238144577547291</v>
      </c>
      <c r="D212" s="150">
        <f t="shared" si="23"/>
        <v>0.17618554224527094</v>
      </c>
      <c r="E212" s="153">
        <f t="shared" si="19"/>
        <v>1</v>
      </c>
      <c r="L212" s="144">
        <v>103500</v>
      </c>
      <c r="M212" s="155">
        <f t="shared" si="20"/>
        <v>0.99</v>
      </c>
      <c r="N212" s="152">
        <f t="shared" si="24"/>
        <v>19.3580599769406</v>
      </c>
    </row>
    <row r="213" spans="1:14" ht="12.75">
      <c r="A213" s="144">
        <v>-0.91999999999995</v>
      </c>
      <c r="B213" s="146">
        <f t="shared" si="21"/>
        <v>3.024697706923845</v>
      </c>
      <c r="C213" s="151">
        <f t="shared" si="22"/>
        <v>0.8212136203856153</v>
      </c>
      <c r="D213" s="150">
        <f t="shared" si="23"/>
        <v>0.1787863796143847</v>
      </c>
      <c r="E213" s="153">
        <f t="shared" si="19"/>
        <v>1</v>
      </c>
      <c r="L213" s="144">
        <v>104000</v>
      </c>
      <c r="M213" s="155">
        <f t="shared" si="20"/>
        <v>0.99</v>
      </c>
      <c r="N213" s="152">
        <f t="shared" si="24"/>
        <v>19.451577174896833</v>
      </c>
    </row>
    <row r="214" spans="1:14" ht="12.75">
      <c r="A214" s="144">
        <v>-0.90999999999995</v>
      </c>
      <c r="B214" s="146">
        <f t="shared" si="21"/>
        <v>3.0488673262740806</v>
      </c>
      <c r="C214" s="151">
        <f t="shared" si="22"/>
        <v>0.8185887451081896</v>
      </c>
      <c r="D214" s="150">
        <f t="shared" si="23"/>
        <v>0.18141125489181043</v>
      </c>
      <c r="E214" s="153">
        <f t="shared" si="19"/>
        <v>1</v>
      </c>
      <c r="L214" s="144">
        <v>104500</v>
      </c>
      <c r="M214" s="155">
        <f t="shared" si="20"/>
        <v>0.99</v>
      </c>
      <c r="N214" s="152">
        <f t="shared" si="24"/>
        <v>19.545094372853068</v>
      </c>
    </row>
    <row r="215" spans="1:14" ht="12.75">
      <c r="A215" s="144">
        <v>-0.89999999999995</v>
      </c>
      <c r="B215" s="146">
        <f t="shared" si="21"/>
        <v>3.073230079139179</v>
      </c>
      <c r="C215" s="151">
        <f t="shared" si="22"/>
        <v>0.8159398746532271</v>
      </c>
      <c r="D215" s="150">
        <f t="shared" si="23"/>
        <v>0.18406012534677285</v>
      </c>
      <c r="E215" s="153">
        <f t="shared" si="19"/>
        <v>1</v>
      </c>
      <c r="L215" s="144">
        <v>105000</v>
      </c>
      <c r="M215" s="155">
        <f t="shared" si="20"/>
        <v>0.99</v>
      </c>
      <c r="N215" s="152">
        <f t="shared" si="24"/>
        <v>19.638611570809303</v>
      </c>
    </row>
    <row r="216" spans="1:14" ht="12.75">
      <c r="A216" s="144">
        <v>-0.88999999999995</v>
      </c>
      <c r="B216" s="146">
        <f t="shared" si="21"/>
        <v>3.097787508801805</v>
      </c>
      <c r="C216" s="151">
        <f t="shared" si="22"/>
        <v>0.813267056962814</v>
      </c>
      <c r="D216" s="150">
        <f t="shared" si="23"/>
        <v>0.18673294303718602</v>
      </c>
      <c r="E216" s="153">
        <f t="shared" si="19"/>
        <v>1</v>
      </c>
      <c r="L216" s="144">
        <v>105500</v>
      </c>
      <c r="M216" s="155">
        <f t="shared" si="20"/>
        <v>0.99</v>
      </c>
      <c r="N216" s="152">
        <f t="shared" si="24"/>
        <v>19.732128768765538</v>
      </c>
    </row>
    <row r="217" spans="1:14" ht="12.75">
      <c r="A217" s="144">
        <v>-0.87999999999995</v>
      </c>
      <c r="B217" s="146">
        <f t="shared" si="21"/>
        <v>3.122541170876618</v>
      </c>
      <c r="C217" s="151">
        <f t="shared" si="22"/>
        <v>0.8105703452232743</v>
      </c>
      <c r="D217" s="150">
        <f t="shared" si="23"/>
        <v>0.1894296547767257</v>
      </c>
      <c r="E217" s="153">
        <f t="shared" si="19"/>
        <v>1</v>
      </c>
      <c r="L217" s="144">
        <v>106000</v>
      </c>
      <c r="M217" s="155">
        <f t="shared" si="20"/>
        <v>0.99</v>
      </c>
      <c r="N217" s="152">
        <f t="shared" si="24"/>
        <v>19.825645966721773</v>
      </c>
    </row>
    <row r="218" spans="1:14" ht="12.75">
      <c r="A218" s="144">
        <v>-0.86999999999995</v>
      </c>
      <c r="B218" s="146">
        <f t="shared" si="21"/>
        <v>3.147492633408813</v>
      </c>
      <c r="C218" s="151">
        <f t="shared" si="22"/>
        <v>0.8078497978962902</v>
      </c>
      <c r="D218" s="150">
        <f t="shared" si="23"/>
        <v>0.1921502021037098</v>
      </c>
      <c r="E218" s="153">
        <f t="shared" si="19"/>
        <v>1</v>
      </c>
      <c r="L218" s="144">
        <v>106500</v>
      </c>
      <c r="M218" s="155">
        <f t="shared" si="20"/>
        <v>0.99</v>
      </c>
      <c r="N218" s="152">
        <f t="shared" si="24"/>
        <v>19.919163164678007</v>
      </c>
    </row>
    <row r="219" spans="1:14" ht="12.75">
      <c r="A219" s="144">
        <v>-0.85999999999995</v>
      </c>
      <c r="B219" s="146">
        <f t="shared" si="21"/>
        <v>3.1726434769734517</v>
      </c>
      <c r="C219" s="151">
        <f t="shared" si="22"/>
        <v>0.8051054787481778</v>
      </c>
      <c r="D219" s="150">
        <f t="shared" si="23"/>
        <v>0.19489452125182216</v>
      </c>
      <c r="E219" s="153">
        <f t="shared" si="19"/>
        <v>1</v>
      </c>
      <c r="L219" s="144">
        <v>107000</v>
      </c>
      <c r="M219" s="155">
        <f t="shared" si="20"/>
        <v>0.99</v>
      </c>
      <c r="N219" s="152">
        <f t="shared" si="24"/>
        <v>20.012680362634242</v>
      </c>
    </row>
    <row r="220" spans="1:14" ht="12.75">
      <c r="A220" s="144">
        <v>-0.84999999999995</v>
      </c>
      <c r="B220" s="146">
        <f t="shared" si="21"/>
        <v>3.1979952947755828</v>
      </c>
      <c r="C220" s="151">
        <f t="shared" si="22"/>
        <v>0.8023374568772937</v>
      </c>
      <c r="D220" s="150">
        <f t="shared" si="23"/>
        <v>0.19766254312270626</v>
      </c>
      <c r="E220" s="153">
        <f t="shared" si="19"/>
        <v>1</v>
      </c>
      <c r="L220" s="144">
        <v>107500</v>
      </c>
      <c r="M220" s="155">
        <f t="shared" si="20"/>
        <v>0.99</v>
      </c>
      <c r="N220" s="152">
        <f t="shared" si="24"/>
        <v>20.106197560590477</v>
      </c>
    </row>
    <row r="221" spans="1:14" ht="12.75">
      <c r="A221" s="144">
        <v>-0.83999999999995</v>
      </c>
      <c r="B221" s="146">
        <f t="shared" si="21"/>
        <v>3.2235496927511673</v>
      </c>
      <c r="C221" s="151">
        <f t="shared" si="22"/>
        <v>0.7995458067395363</v>
      </c>
      <c r="D221" s="150">
        <f t="shared" si="23"/>
        <v>0.20045419326046365</v>
      </c>
      <c r="E221" s="153">
        <f t="shared" si="19"/>
        <v>1</v>
      </c>
      <c r="L221" s="144">
        <v>108000</v>
      </c>
      <c r="M221" s="155">
        <f t="shared" si="20"/>
        <v>0.99</v>
      </c>
      <c r="N221" s="152">
        <f t="shared" si="24"/>
        <v>20.199714758546712</v>
      </c>
    </row>
    <row r="222" spans="1:14" ht="12.75">
      <c r="A222" s="144">
        <v>-0.82999999999995</v>
      </c>
      <c r="B222" s="146">
        <f t="shared" si="21"/>
        <v>3.2493082896688086</v>
      </c>
      <c r="C222" s="151">
        <f t="shared" si="22"/>
        <v>0.7967306081719174</v>
      </c>
      <c r="D222" s="150">
        <f t="shared" si="23"/>
        <v>0.20326939182808257</v>
      </c>
      <c r="E222" s="153">
        <f t="shared" si="19"/>
        <v>1</v>
      </c>
      <c r="L222" s="144">
        <v>108500</v>
      </c>
      <c r="M222" s="155">
        <f t="shared" si="20"/>
        <v>0.99</v>
      </c>
      <c r="N222" s="152">
        <f t="shared" si="24"/>
        <v>20.293231956502947</v>
      </c>
    </row>
    <row r="223" spans="1:14" ht="12.75">
      <c r="A223" s="144">
        <v>-0.81999999999995</v>
      </c>
      <c r="B223" s="146">
        <f t="shared" si="21"/>
        <v>3.275272717232292</v>
      </c>
      <c r="C223" s="151">
        <f t="shared" si="22"/>
        <v>0.7938919464141726</v>
      </c>
      <c r="D223" s="150">
        <f t="shared" si="23"/>
        <v>0.2061080535858274</v>
      </c>
      <c r="E223" s="153">
        <f t="shared" si="19"/>
        <v>1</v>
      </c>
      <c r="L223" s="144">
        <v>109000</v>
      </c>
      <c r="M223" s="155">
        <f t="shared" si="20"/>
        <v>0.99</v>
      </c>
      <c r="N223" s="152">
        <f t="shared" si="24"/>
        <v>20.38674915445918</v>
      </c>
    </row>
    <row r="224" spans="1:14" ht="12.75">
      <c r="A224" s="144">
        <v>-0.80999999999995</v>
      </c>
      <c r="B224" s="146">
        <f t="shared" si="21"/>
        <v>3.3014446201839514</v>
      </c>
      <c r="C224" s="151">
        <f t="shared" si="22"/>
        <v>0.791029912128384</v>
      </c>
      <c r="D224" s="150">
        <f t="shared" si="23"/>
        <v>0.20897008787161597</v>
      </c>
      <c r="E224" s="153">
        <f t="shared" si="19"/>
        <v>1</v>
      </c>
      <c r="L224" s="144">
        <v>109500</v>
      </c>
      <c r="M224" s="155">
        <f t="shared" si="20"/>
        <v>0.99</v>
      </c>
      <c r="N224" s="152">
        <f t="shared" si="24"/>
        <v>20.480266352415416</v>
      </c>
    </row>
    <row r="225" spans="1:14" ht="12.75">
      <c r="A225" s="144">
        <v>-0.79999999999995</v>
      </c>
      <c r="B225" s="146">
        <f t="shared" si="21"/>
        <v>3.327825656408851</v>
      </c>
      <c r="C225" s="151">
        <f t="shared" si="22"/>
        <v>0.7881446014165888</v>
      </c>
      <c r="D225" s="150">
        <f t="shared" si="23"/>
        <v>0.21185539858341118</v>
      </c>
      <c r="E225" s="153">
        <f t="shared" si="19"/>
        <v>1</v>
      </c>
      <c r="L225" s="144">
        <v>110000</v>
      </c>
      <c r="M225" s="155">
        <f t="shared" si="20"/>
        <v>0.99</v>
      </c>
      <c r="N225" s="152">
        <f t="shared" si="24"/>
        <v>20.57378355037165</v>
      </c>
    </row>
    <row r="226" spans="1:14" ht="12.75">
      <c r="A226" s="144">
        <v>-0.78999999999995</v>
      </c>
      <c r="B226" s="146">
        <f t="shared" si="21"/>
        <v>3.3544174970398117</v>
      </c>
      <c r="C226" s="151">
        <f t="shared" si="22"/>
        <v>0.7852361158363483</v>
      </c>
      <c r="D226" s="150">
        <f t="shared" si="23"/>
        <v>0.21476388416365166</v>
      </c>
      <c r="E226" s="153">
        <f t="shared" si="19"/>
        <v>1</v>
      </c>
      <c r="L226" s="144">
        <v>110500</v>
      </c>
      <c r="M226" s="155">
        <f t="shared" si="20"/>
        <v>0.99</v>
      </c>
      <c r="N226" s="152">
        <f t="shared" si="24"/>
        <v>20.667300748327886</v>
      </c>
    </row>
    <row r="227" spans="1:14" ht="12.75">
      <c r="A227" s="144">
        <v>-0.77999999999995</v>
      </c>
      <c r="B227" s="146">
        <f t="shared" si="21"/>
        <v>3.381221826563265</v>
      </c>
      <c r="C227" s="151">
        <f t="shared" si="22"/>
        <v>0.7823045624142522</v>
      </c>
      <c r="D227" s="150">
        <f t="shared" si="23"/>
        <v>0.21769543758574783</v>
      </c>
      <c r="E227" s="153">
        <f t="shared" si="19"/>
        <v>1</v>
      </c>
      <c r="L227" s="144">
        <v>111000</v>
      </c>
      <c r="M227" s="155">
        <f t="shared" si="20"/>
        <v>0.99</v>
      </c>
      <c r="N227" s="152">
        <f t="shared" si="24"/>
        <v>20.76081794628412</v>
      </c>
    </row>
    <row r="228" spans="1:14" ht="12.75">
      <c r="A228" s="144">
        <v>-0.76999999999995</v>
      </c>
      <c r="B228" s="146">
        <f t="shared" si="21"/>
        <v>3.4082403429259647</v>
      </c>
      <c r="C228" s="151">
        <f t="shared" si="22"/>
        <v>0.7793500536573356</v>
      </c>
      <c r="D228" s="150">
        <f t="shared" si="23"/>
        <v>0.22064994634266444</v>
      </c>
      <c r="E228" s="153">
        <f t="shared" si="19"/>
        <v>1</v>
      </c>
      <c r="L228" s="144">
        <v>111500</v>
      </c>
      <c r="M228" s="155">
        <f t="shared" si="20"/>
        <v>0.99</v>
      </c>
      <c r="N228" s="152">
        <f t="shared" si="24"/>
        <v>20.854335144240356</v>
      </c>
    </row>
    <row r="229" spans="1:14" ht="12.75">
      <c r="A229" s="144">
        <v>-0.75999999999995</v>
      </c>
      <c r="B229" s="146">
        <f t="shared" si="21"/>
        <v>3.43547475764254</v>
      </c>
      <c r="C229" s="151">
        <f t="shared" si="22"/>
        <v>0.7763727075623856</v>
      </c>
      <c r="D229" s="150">
        <f t="shared" si="23"/>
        <v>0.22362729243761437</v>
      </c>
      <c r="E229" s="153">
        <f t="shared" si="19"/>
        <v>1</v>
      </c>
      <c r="L229" s="144">
        <v>112000</v>
      </c>
      <c r="M229" s="155">
        <f t="shared" si="20"/>
        <v>0.99</v>
      </c>
      <c r="N229" s="152">
        <f t="shared" si="24"/>
        <v>20.94785234219659</v>
      </c>
    </row>
    <row r="230" spans="1:14" ht="12.75">
      <c r="A230" s="144">
        <v>-0.74999999999995</v>
      </c>
      <c r="B230" s="146">
        <f t="shared" si="21"/>
        <v>3.462926795903914</v>
      </c>
      <c r="C230" s="151">
        <f t="shared" si="22"/>
        <v>0.7733726476231167</v>
      </c>
      <c r="D230" s="150">
        <f t="shared" si="23"/>
        <v>0.22662735237688325</v>
      </c>
      <c r="E230" s="153">
        <f t="shared" si="19"/>
        <v>1</v>
      </c>
      <c r="L230" s="144">
        <v>112500</v>
      </c>
      <c r="M230" s="155">
        <f t="shared" si="20"/>
        <v>0.99</v>
      </c>
      <c r="N230" s="152">
        <f t="shared" si="24"/>
        <v>21.041369540152825</v>
      </c>
    </row>
    <row r="231" spans="1:14" ht="12.75">
      <c r="A231" s="144">
        <v>-0.73999999999995</v>
      </c>
      <c r="B231" s="146">
        <f t="shared" si="21"/>
        <v>3.490598196686589</v>
      </c>
      <c r="C231" s="151">
        <f t="shared" si="22"/>
        <v>0.7703500028351942</v>
      </c>
      <c r="D231" s="150">
        <f t="shared" si="23"/>
        <v>0.22964999716480583</v>
      </c>
      <c r="E231" s="153">
        <f t="shared" si="19"/>
        <v>1</v>
      </c>
      <c r="L231" s="144">
        <v>113000</v>
      </c>
      <c r="M231" s="155">
        <f t="shared" si="20"/>
        <v>0.99</v>
      </c>
      <c r="N231" s="152">
        <f t="shared" si="24"/>
        <v>21.13488673810906</v>
      </c>
    </row>
    <row r="232" spans="1:14" ht="12.75">
      <c r="A232" s="144">
        <v>-0.72999999999995</v>
      </c>
      <c r="B232" s="146">
        <f t="shared" si="21"/>
        <v>3.5184907128628042</v>
      </c>
      <c r="C232" s="151">
        <f t="shared" si="22"/>
        <v>0.7673049076990873</v>
      </c>
      <c r="D232" s="150">
        <f t="shared" si="23"/>
        <v>0.23269509230091268</v>
      </c>
      <c r="E232" s="153">
        <f t="shared" si="19"/>
        <v>1</v>
      </c>
      <c r="L232" s="144">
        <v>113500</v>
      </c>
      <c r="M232" s="155">
        <f t="shared" si="20"/>
        <v>0.99</v>
      </c>
      <c r="N232" s="152">
        <f t="shared" si="24"/>
        <v>21.228403936065295</v>
      </c>
    </row>
    <row r="233" spans="1:14" ht="12.75">
      <c r="A233" s="144">
        <v>-0.71999999999995</v>
      </c>
      <c r="B233" s="146">
        <f t="shared" si="21"/>
        <v>3.5466061113115708</v>
      </c>
      <c r="C233" s="151">
        <f t="shared" si="22"/>
        <v>0.7642375022207335</v>
      </c>
      <c r="D233" s="150">
        <f t="shared" si="23"/>
        <v>0.2357624977792665</v>
      </c>
      <c r="E233" s="153">
        <f t="shared" si="19"/>
        <v>1</v>
      </c>
      <c r="L233" s="144">
        <v>114000</v>
      </c>
      <c r="M233" s="155">
        <f t="shared" si="20"/>
        <v>0.99</v>
      </c>
      <c r="N233" s="152">
        <f t="shared" si="24"/>
        <v>21.32192113402153</v>
      </c>
    </row>
    <row r="234" spans="1:14" ht="12.75">
      <c r="A234" s="144">
        <v>-0.70999999999995</v>
      </c>
      <c r="B234" s="146">
        <f t="shared" si="21"/>
        <v>3.574946173030597</v>
      </c>
      <c r="C234" s="151">
        <f t="shared" si="22"/>
        <v>0.7611479319099977</v>
      </c>
      <c r="D234" s="150">
        <f t="shared" si="23"/>
        <v>0.23885206809000226</v>
      </c>
      <c r="E234" s="153">
        <f t="shared" si="19"/>
        <v>1</v>
      </c>
      <c r="L234" s="144">
        <v>114500</v>
      </c>
      <c r="M234" s="155">
        <f t="shared" si="20"/>
        <v>0.99</v>
      </c>
      <c r="N234" s="152">
        <f t="shared" si="24"/>
        <v>21.415438331977764</v>
      </c>
    </row>
    <row r="235" spans="1:14" ht="12.75">
      <c r="A235" s="144">
        <v>-0.69999999999995</v>
      </c>
      <c r="B235" s="146">
        <f t="shared" si="21"/>
        <v>3.603512693249111</v>
      </c>
      <c r="C235" s="151">
        <f t="shared" si="22"/>
        <v>0.7580363477769114</v>
      </c>
      <c r="D235" s="150">
        <f t="shared" si="23"/>
        <v>0.24196365222308858</v>
      </c>
      <c r="E235" s="153">
        <f t="shared" si="19"/>
        <v>1</v>
      </c>
      <c r="L235" s="144">
        <v>115000</v>
      </c>
      <c r="M235" s="155">
        <f t="shared" si="20"/>
        <v>0.99</v>
      </c>
      <c r="N235" s="152">
        <f t="shared" si="24"/>
        <v>21.508955529934</v>
      </c>
    </row>
    <row r="236" spans="1:14" ht="12.75">
      <c r="A236" s="144">
        <v>-0.68999999999995</v>
      </c>
      <c r="B236" s="146">
        <f t="shared" si="21"/>
        <v>3.632307481541575</v>
      </c>
      <c r="C236" s="211">
        <f t="shared" si="22"/>
        <v>0.7549029063256748</v>
      </c>
      <c r="D236" s="150">
        <f t="shared" si="23"/>
        <v>0.2450970936743252</v>
      </c>
      <c r="E236" s="153">
        <f t="shared" si="19"/>
        <v>1</v>
      </c>
      <c r="L236" s="144">
        <v>115500</v>
      </c>
      <c r="M236" s="155">
        <f t="shared" si="20"/>
        <v>0.99</v>
      </c>
      <c r="N236" s="152">
        <f t="shared" si="24"/>
        <v>21.602472727890234</v>
      </c>
    </row>
    <row r="237" spans="1:14" ht="12.75">
      <c r="A237" s="144">
        <v>-0.67999999999995</v>
      </c>
      <c r="B237" s="146">
        <f t="shared" si="21"/>
        <v>3.6613323619423195</v>
      </c>
      <c r="C237" s="211">
        <f t="shared" si="22"/>
        <v>0.7517477695464136</v>
      </c>
      <c r="D237" s="150">
        <f t="shared" si="23"/>
        <v>0.24825223045358635</v>
      </c>
      <c r="E237" s="153">
        <f t="shared" si="19"/>
        <v>1</v>
      </c>
      <c r="L237" s="144">
        <v>116000</v>
      </c>
      <c r="M237" s="155">
        <f t="shared" si="20"/>
        <v>0.99</v>
      </c>
      <c r="N237" s="152">
        <f t="shared" si="24"/>
        <v>21.69598992584647</v>
      </c>
    </row>
    <row r="238" spans="1:14" ht="12.75">
      <c r="A238" s="144">
        <v>-0.66999999999995</v>
      </c>
      <c r="B238" s="146">
        <f t="shared" si="21"/>
        <v>3.6905891730610887</v>
      </c>
      <c r="C238" s="211">
        <f t="shared" si="22"/>
        <v>0.7485711049046739</v>
      </c>
      <c r="D238" s="150">
        <f t="shared" si="23"/>
        <v>0.25142889509532607</v>
      </c>
      <c r="E238" s="153">
        <f t="shared" si="19"/>
        <v>1</v>
      </c>
      <c r="L238" s="144">
        <v>116500</v>
      </c>
      <c r="M238" s="155">
        <f t="shared" si="20"/>
        <v>0.99</v>
      </c>
      <c r="N238" s="152">
        <f t="shared" si="24"/>
        <v>21.789507123802704</v>
      </c>
    </row>
    <row r="239" spans="1:14" ht="12.75">
      <c r="A239" s="144">
        <v>-0.65999999999995</v>
      </c>
      <c r="B239" s="146">
        <f t="shared" si="21"/>
        <v>3.720079768199505</v>
      </c>
      <c r="C239" s="211">
        <f t="shared" si="22"/>
        <v>0.7453730853286479</v>
      </c>
      <c r="D239" s="150">
        <f t="shared" si="23"/>
        <v>0.2546269146713521</v>
      </c>
      <c r="E239" s="153">
        <f t="shared" si="19"/>
        <v>1</v>
      </c>
      <c r="L239" s="144">
        <v>117000</v>
      </c>
      <c r="M239" s="155">
        <f t="shared" si="20"/>
        <v>0.99</v>
      </c>
      <c r="N239" s="152">
        <f t="shared" si="24"/>
        <v>21.88302432175894</v>
      </c>
    </row>
    <row r="240" spans="1:14" ht="12.75">
      <c r="A240" s="144">
        <v>-0.64999999999995</v>
      </c>
      <c r="B240" s="146">
        <f t="shared" si="21"/>
        <v>3.749806015468472</v>
      </c>
      <c r="C240" s="151">
        <f t="shared" si="22"/>
        <v>0.7421538891941191</v>
      </c>
      <c r="D240" s="150">
        <f t="shared" si="23"/>
        <v>0.25784611080588093</v>
      </c>
      <c r="E240" s="153">
        <f t="shared" si="19"/>
        <v>1</v>
      </c>
      <c r="L240" s="144">
        <v>117500</v>
      </c>
      <c r="M240" s="155">
        <f t="shared" si="20"/>
        <v>0.99</v>
      </c>
      <c r="N240" s="152">
        <f t="shared" si="24"/>
        <v>21.976541519715173</v>
      </c>
    </row>
    <row r="241" spans="1:14" ht="12.75">
      <c r="A241" s="144">
        <v>-0.63999999999995</v>
      </c>
      <c r="B241" s="146">
        <f t="shared" si="21"/>
        <v>3.779769797906509</v>
      </c>
      <c r="C241" s="151">
        <f t="shared" si="22"/>
        <v>0.7389137003071222</v>
      </c>
      <c r="D241" s="150">
        <f t="shared" si="23"/>
        <v>0.2610862996928778</v>
      </c>
      <c r="E241" s="153">
        <f t="shared" si="19"/>
        <v>1</v>
      </c>
      <c r="L241" s="144">
        <v>118000</v>
      </c>
      <c r="M241" s="155">
        <f t="shared" si="20"/>
        <v>0.99</v>
      </c>
      <c r="N241" s="152">
        <f t="shared" si="24"/>
        <v>22.070058717671408</v>
      </c>
    </row>
    <row r="242" spans="1:14" ht="12.75">
      <c r="A242" s="144">
        <v>-0.62999999999995</v>
      </c>
      <c r="B242" s="146">
        <f t="shared" si="21"/>
        <v>3.8099730135990373</v>
      </c>
      <c r="C242" s="151">
        <f t="shared" si="22"/>
        <v>0.7356527078843061</v>
      </c>
      <c r="D242" s="150">
        <f t="shared" si="23"/>
        <v>0.26434729211569385</v>
      </c>
      <c r="E242" s="153">
        <f t="shared" si="19"/>
        <v>1</v>
      </c>
      <c r="L242" s="144">
        <v>118500</v>
      </c>
      <c r="M242" s="155">
        <f t="shared" si="20"/>
        <v>0.99</v>
      </c>
      <c r="N242" s="152">
        <f t="shared" si="24"/>
        <v>22.163575915627643</v>
      </c>
    </row>
    <row r="243" spans="1:14" ht="12.75">
      <c r="A243" s="144">
        <v>-0.61999999999995</v>
      </c>
      <c r="B243" s="146">
        <f t="shared" si="21"/>
        <v>3.8404175757986136</v>
      </c>
      <c r="C243" s="151">
        <f t="shared" si="22"/>
        <v>0.7323711065310006</v>
      </c>
      <c r="D243" s="150">
        <f t="shared" si="23"/>
        <v>0.26762889346899943</v>
      </c>
      <c r="E243" s="153">
        <f t="shared" si="19"/>
        <v>1</v>
      </c>
      <c r="L243" s="144">
        <v>119000</v>
      </c>
      <c r="M243" s="155">
        <f t="shared" si="20"/>
        <v>0.99</v>
      </c>
      <c r="N243" s="152">
        <f t="shared" si="24"/>
        <v>22.257093113583878</v>
      </c>
    </row>
    <row r="244" spans="1:14" ht="12.75">
      <c r="A244" s="144">
        <v>-0.60999999999995</v>
      </c>
      <c r="B244" s="146">
        <f t="shared" si="21"/>
        <v>3.8711054130461275</v>
      </c>
      <c r="C244" s="151">
        <f t="shared" si="22"/>
        <v>0.7290690962169778</v>
      </c>
      <c r="D244" s="150">
        <f t="shared" si="23"/>
        <v>0.2709309037830222</v>
      </c>
      <c r="E244" s="153">
        <f t="shared" si="19"/>
        <v>1</v>
      </c>
      <c r="L244" s="144">
        <v>119500</v>
      </c>
      <c r="M244" s="155">
        <f t="shared" si="20"/>
        <v>0.99</v>
      </c>
      <c r="N244" s="152">
        <f t="shared" si="24"/>
        <v>22.350610311540112</v>
      </c>
    </row>
    <row r="245" spans="1:14" ht="12.75">
      <c r="A245" s="144">
        <v>-0.59999999999994</v>
      </c>
      <c r="B245" s="146">
        <f t="shared" si="21"/>
        <v>3.9020384692929984</v>
      </c>
      <c r="C245" s="151">
        <f t="shared" si="22"/>
        <v>0.7257468822499065</v>
      </c>
      <c r="D245" s="150">
        <f t="shared" si="23"/>
        <v>0.27425311775009353</v>
      </c>
      <c r="E245" s="153">
        <f t="shared" si="19"/>
        <v>1</v>
      </c>
      <c r="L245" s="144">
        <v>120000</v>
      </c>
      <c r="M245" s="155">
        <f t="shared" si="20"/>
        <v>0.99</v>
      </c>
      <c r="N245" s="152">
        <f t="shared" si="24"/>
        <v>22.444127509496347</v>
      </c>
    </row>
    <row r="246" spans="1:14" ht="12.75">
      <c r="A246" s="144">
        <v>-0.58999999999994</v>
      </c>
      <c r="B246" s="146">
        <f t="shared" si="21"/>
        <v>3.933218704024192</v>
      </c>
      <c r="C246" s="151">
        <f t="shared" si="22"/>
        <v>0.722404675246515</v>
      </c>
      <c r="D246" s="150">
        <f t="shared" si="23"/>
        <v>0.27759532475348503</v>
      </c>
      <c r="E246" s="153">
        <f t="shared" si="19"/>
        <v>1</v>
      </c>
      <c r="L246" s="144">
        <v>120500</v>
      </c>
      <c r="M246" s="155">
        <f t="shared" si="20"/>
        <v>0.99</v>
      </c>
      <c r="N246" s="152">
        <f t="shared" si="24"/>
        <v>22.537644707452582</v>
      </c>
    </row>
    <row r="247" spans="1:14" ht="12.75">
      <c r="A247" s="144">
        <v>-0.57999999999994</v>
      </c>
      <c r="B247" s="146">
        <f t="shared" si="21"/>
        <v>3.9646480923825327</v>
      </c>
      <c r="C247" s="151">
        <f t="shared" si="22"/>
        <v>0.7190426911014154</v>
      </c>
      <c r="D247" s="150">
        <f t="shared" si="23"/>
        <v>0.2809573088985846</v>
      </c>
      <c r="E247" s="153">
        <f t="shared" si="19"/>
        <v>1</v>
      </c>
      <c r="L247" s="144">
        <v>121000</v>
      </c>
      <c r="M247" s="155">
        <f t="shared" si="20"/>
        <v>0.99</v>
      </c>
      <c r="N247" s="152">
        <f t="shared" si="24"/>
        <v>22.631161905408817</v>
      </c>
    </row>
    <row r="248" spans="1:14" ht="12.75">
      <c r="A248" s="144">
        <v>-0.56999999999994</v>
      </c>
      <c r="B248" s="146">
        <f t="shared" si="21"/>
        <v>3.996328625293696</v>
      </c>
      <c r="C248" s="151">
        <f t="shared" si="22"/>
        <v>0.7156611509536555</v>
      </c>
      <c r="D248" s="150">
        <f t="shared" si="23"/>
        <v>0.28433884904634454</v>
      </c>
      <c r="E248" s="153">
        <f t="shared" si="19"/>
        <v>1</v>
      </c>
      <c r="L248" s="144">
        <v>121500</v>
      </c>
      <c r="M248" s="155">
        <f t="shared" si="20"/>
        <v>0.99</v>
      </c>
      <c r="N248" s="152">
        <f t="shared" si="24"/>
        <v>22.72467910336505</v>
      </c>
    </row>
    <row r="249" spans="1:14" ht="12.75">
      <c r="A249" s="144">
        <v>-0.55999999999994</v>
      </c>
      <c r="B249" s="146">
        <f t="shared" si="21"/>
        <v>4.02826230959236</v>
      </c>
      <c r="C249" s="151">
        <f t="shared" si="22"/>
        <v>0.7122602811509525</v>
      </c>
      <c r="D249" s="150">
        <f t="shared" si="23"/>
        <v>0.2877397188490475</v>
      </c>
      <c r="E249" s="153">
        <f t="shared" si="19"/>
        <v>1</v>
      </c>
      <c r="L249" s="144">
        <v>122000</v>
      </c>
      <c r="M249" s="155">
        <f t="shared" si="20"/>
        <v>0.99</v>
      </c>
      <c r="N249" s="152">
        <f t="shared" si="24"/>
        <v>22.818196301321287</v>
      </c>
    </row>
    <row r="250" spans="1:14" ht="12.75">
      <c r="A250" s="144">
        <v>-0.54999999999994</v>
      </c>
      <c r="B250" s="146">
        <f t="shared" si="21"/>
        <v>4.060451168149325</v>
      </c>
      <c r="C250" s="151">
        <f t="shared" si="22"/>
        <v>0.7088403132116331</v>
      </c>
      <c r="D250" s="150">
        <f t="shared" si="23"/>
        <v>0.2911596867883669</v>
      </c>
      <c r="E250" s="153">
        <f t="shared" si="19"/>
        <v>1</v>
      </c>
      <c r="L250" s="144">
        <v>122500</v>
      </c>
      <c r="M250" s="155">
        <f t="shared" si="20"/>
        <v>0.99</v>
      </c>
      <c r="N250" s="152">
        <f t="shared" si="24"/>
        <v>22.91171349927752</v>
      </c>
    </row>
    <row r="251" spans="1:14" ht="12.75">
      <c r="A251" s="144">
        <v>-0.53999999999994</v>
      </c>
      <c r="B251" s="146">
        <f t="shared" si="21"/>
        <v>4.092897239999659</v>
      </c>
      <c r="C251" s="151">
        <f t="shared" si="22"/>
        <v>0.7054014837842812</v>
      </c>
      <c r="D251" s="150">
        <f t="shared" si="23"/>
        <v>0.29459851621571875</v>
      </c>
      <c r="E251" s="153">
        <f t="shared" si="19"/>
        <v>1</v>
      </c>
      <c r="L251" s="144">
        <v>123000</v>
      </c>
      <c r="M251" s="155">
        <f t="shared" si="20"/>
        <v>0.99</v>
      </c>
      <c r="N251" s="152">
        <f t="shared" si="24"/>
        <v>23.005230697233756</v>
      </c>
    </row>
    <row r="252" spans="1:14" ht="12.75">
      <c r="A252" s="144">
        <v>-0.52999999999994</v>
      </c>
      <c r="B252" s="146">
        <f t="shared" si="21"/>
        <v>4.125602580471857</v>
      </c>
      <c r="C252" s="151">
        <f t="shared" si="22"/>
        <v>0.7019440346051028</v>
      </c>
      <c r="D252" s="150">
        <f t="shared" si="23"/>
        <v>0.2980559653948972</v>
      </c>
      <c r="E252" s="153">
        <f t="shared" si="19"/>
        <v>1</v>
      </c>
      <c r="L252" s="144">
        <v>123500</v>
      </c>
      <c r="M252" s="155">
        <f t="shared" si="20"/>
        <v>0.99</v>
      </c>
      <c r="N252" s="152">
        <f t="shared" si="24"/>
        <v>23.09874789518999</v>
      </c>
    </row>
    <row r="253" spans="1:14" ht="12.75">
      <c r="A253" s="144">
        <v>-0.51999999999994</v>
      </c>
      <c r="B253" s="146">
        <f t="shared" si="21"/>
        <v>4.158569261318045</v>
      </c>
      <c r="C253" s="151">
        <f t="shared" si="22"/>
        <v>0.6984682124530129</v>
      </c>
      <c r="D253" s="150">
        <f t="shared" si="23"/>
        <v>0.30153178754698706</v>
      </c>
      <c r="E253" s="153">
        <f t="shared" si="19"/>
        <v>1</v>
      </c>
      <c r="L253" s="144">
        <v>124000</v>
      </c>
      <c r="M253" s="155">
        <f t="shared" si="20"/>
        <v>0.99</v>
      </c>
      <c r="N253" s="152">
        <f t="shared" si="24"/>
        <v>23.192265093146226</v>
      </c>
    </row>
    <row r="254" spans="1:14" ht="12.75">
      <c r="A254" s="144">
        <v>-0.50999999999994</v>
      </c>
      <c r="B254" s="146">
        <f t="shared" si="21"/>
        <v>4.191799370845211</v>
      </c>
      <c r="C254" s="151">
        <f t="shared" si="22"/>
        <v>0.6949742691024595</v>
      </c>
      <c r="D254" s="150">
        <f t="shared" si="23"/>
        <v>0.3050257308975405</v>
      </c>
      <c r="E254" s="153">
        <f t="shared" si="19"/>
        <v>1</v>
      </c>
      <c r="L254" s="144">
        <v>124500</v>
      </c>
      <c r="M254" s="155">
        <f t="shared" si="20"/>
        <v>0.99</v>
      </c>
      <c r="N254" s="152">
        <f t="shared" si="24"/>
        <v>23.28578229110246</v>
      </c>
    </row>
    <row r="255" spans="1:14" ht="12.75">
      <c r="A255" s="144">
        <v>-0.49999999999994</v>
      </c>
      <c r="B255" s="146">
        <f t="shared" si="21"/>
        <v>4.225295014047494</v>
      </c>
      <c r="C255" s="151">
        <f t="shared" si="22"/>
        <v>0.691462461273992</v>
      </c>
      <c r="D255" s="150">
        <f t="shared" si="23"/>
        <v>0.308537538726008</v>
      </c>
      <c r="E255" s="153">
        <f t="shared" si="19"/>
        <v>1</v>
      </c>
      <c r="L255" s="144">
        <v>125000</v>
      </c>
      <c r="M255" s="155">
        <f t="shared" si="20"/>
        <v>0.99</v>
      </c>
      <c r="N255" s="152">
        <f t="shared" si="24"/>
        <v>23.379299489058695</v>
      </c>
    </row>
    <row r="256" spans="1:14" ht="12.75">
      <c r="A256" s="144">
        <v>-0.48999999999994</v>
      </c>
      <c r="B256" s="146">
        <f t="shared" si="21"/>
        <v>4.259058312739527</v>
      </c>
      <c r="C256" s="151">
        <f t="shared" si="22"/>
        <v>0.6879330505825882</v>
      </c>
      <c r="D256" s="150">
        <f t="shared" si="23"/>
        <v>0.31206694941741175</v>
      </c>
      <c r="E256" s="153">
        <f t="shared" si="19"/>
        <v>1</v>
      </c>
      <c r="L256" s="144">
        <v>125500</v>
      </c>
      <c r="M256" s="155">
        <f t="shared" si="20"/>
        <v>0.99</v>
      </c>
      <c r="N256" s="152">
        <f t="shared" si="24"/>
        <v>23.47281668701493</v>
      </c>
    </row>
    <row r="257" spans="1:14" ht="12.75">
      <c r="A257" s="144">
        <v>-0.47999999999994</v>
      </c>
      <c r="B257" s="146">
        <f t="shared" si="21"/>
        <v>4.293091405690843</v>
      </c>
      <c r="C257" s="151">
        <f t="shared" si="22"/>
        <v>0.6843863034837561</v>
      </c>
      <c r="D257" s="150">
        <f t="shared" si="23"/>
        <v>0.31561369651624394</v>
      </c>
      <c r="E257" s="153">
        <f t="shared" si="19"/>
        <v>1</v>
      </c>
      <c r="L257" s="144">
        <v>126000</v>
      </c>
      <c r="M257" s="155">
        <f t="shared" si="20"/>
        <v>0.99</v>
      </c>
      <c r="N257" s="152">
        <f t="shared" si="24"/>
        <v>23.566333884971165</v>
      </c>
    </row>
    <row r="258" spans="1:14" ht="12.75">
      <c r="A258" s="144">
        <v>-0.46999999999994</v>
      </c>
      <c r="B258" s="146">
        <f t="shared" si="21"/>
        <v>4.32739644876136</v>
      </c>
      <c r="C258" s="151">
        <f t="shared" si="22"/>
        <v>0.6808224912174228</v>
      </c>
      <c r="D258" s="150">
        <f t="shared" si="23"/>
        <v>0.3191775087825772</v>
      </c>
      <c r="E258" s="153">
        <f t="shared" si="19"/>
        <v>1</v>
      </c>
      <c r="L258" s="144">
        <v>126500</v>
      </c>
      <c r="M258" s="155">
        <f t="shared" si="20"/>
        <v>0.99</v>
      </c>
      <c r="N258" s="152">
        <f t="shared" si="24"/>
        <v>23.6598510829274</v>
      </c>
    </row>
    <row r="259" spans="1:14" ht="12.75">
      <c r="A259" s="144">
        <v>-0.45999999999994</v>
      </c>
      <c r="B259" s="146">
        <f t="shared" si="21"/>
        <v>4.361975615037944</v>
      </c>
      <c r="C259" s="151">
        <f t="shared" si="22"/>
        <v>0.6772418897496308</v>
      </c>
      <c r="D259" s="150">
        <f t="shared" si="23"/>
        <v>0.32275811025036916</v>
      </c>
      <c r="E259" s="153">
        <f t="shared" si="19"/>
        <v>1</v>
      </c>
      <c r="L259" s="144">
        <v>127000</v>
      </c>
      <c r="M259" s="155">
        <f t="shared" si="20"/>
        <v>0.99</v>
      </c>
      <c r="N259" s="152">
        <f t="shared" si="24"/>
        <v>23.753368280883635</v>
      </c>
    </row>
    <row r="260" spans="1:14" ht="12.75">
      <c r="A260" s="144">
        <v>-0.44999999999994</v>
      </c>
      <c r="B260" s="146">
        <f t="shared" si="21"/>
        <v>4.396831094972069</v>
      </c>
      <c r="C260" s="151">
        <f t="shared" si="22"/>
        <v>0.6736447797120584</v>
      </c>
      <c r="D260" s="150">
        <f t="shared" si="23"/>
        <v>0.3263552202879416</v>
      </c>
      <c r="E260" s="153">
        <f t="shared" si="19"/>
        <v>1</v>
      </c>
      <c r="L260" s="144">
        <v>127500</v>
      </c>
      <c r="M260" s="155">
        <f t="shared" si="20"/>
        <v>0.99</v>
      </c>
      <c r="N260" s="152">
        <f t="shared" si="24"/>
        <v>23.84688547883987</v>
      </c>
    </row>
    <row r="261" spans="1:14" ht="12.75">
      <c r="A261" s="144">
        <v>-0.43999999999994</v>
      </c>
      <c r="B261" s="146">
        <f t="shared" si="21"/>
        <v>4.431965096518568</v>
      </c>
      <c r="C261" s="151">
        <f t="shared" si="22"/>
        <v>0.6700314463393846</v>
      </c>
      <c r="D261" s="150">
        <f t="shared" si="23"/>
        <v>0.3299685536606154</v>
      </c>
      <c r="E261" s="153">
        <f aca="true" t="shared" si="25" ref="E261:E324">$K$3</f>
        <v>1</v>
      </c>
      <c r="L261" s="144">
        <v>128000</v>
      </c>
      <c r="M261" s="155">
        <f aca="true" t="shared" si="26" ref="M261:M324">+$N$3</f>
        <v>0.99</v>
      </c>
      <c r="N261" s="152">
        <f t="shared" si="24"/>
        <v>23.940402676796104</v>
      </c>
    </row>
    <row r="262" spans="1:14" ht="12.75">
      <c r="A262" s="144">
        <v>-0.42999999999994</v>
      </c>
      <c r="B262" s="146">
        <f aca="true" t="shared" si="27" ref="B262:B325">EXP(A262*SQRT($H$10)+SUMPRODUCT($H$20:$H$29,$I$20:$I$29))</f>
        <v>4.467379845275502</v>
      </c>
      <c r="C262" s="151">
        <f aca="true" t="shared" si="28" ref="C262:C325">1-(NORMDIST(A262*SQRT($H$10),0,SQRT($H$10),TRUE))</f>
        <v>0.6664021794045205</v>
      </c>
      <c r="D262" s="150">
        <f aca="true" t="shared" si="29" ref="D262:D325">1-C262</f>
        <v>0.3335978205954795</v>
      </c>
      <c r="E262" s="153">
        <f t="shared" si="25"/>
        <v>1</v>
      </c>
      <c r="L262" s="144">
        <v>128500</v>
      </c>
      <c r="M262" s="155">
        <f t="shared" si="26"/>
        <v>0.99</v>
      </c>
      <c r="N262" s="152">
        <f t="shared" si="24"/>
        <v>24.03391987475234</v>
      </c>
    </row>
    <row r="263" spans="1:14" ht="12.75">
      <c r="A263" s="144">
        <v>-0.41999999999994</v>
      </c>
      <c r="B263" s="146">
        <f t="shared" si="27"/>
        <v>4.503077584625143</v>
      </c>
      <c r="C263" s="151">
        <f t="shared" si="28"/>
        <v>0.6627572731517286</v>
      </c>
      <c r="D263" s="150">
        <f t="shared" si="29"/>
        <v>0.3372427268482714</v>
      </c>
      <c r="E263" s="153">
        <f t="shared" si="25"/>
        <v>1</v>
      </c>
      <c r="L263" s="144">
        <v>129000</v>
      </c>
      <c r="M263" s="155">
        <f t="shared" si="26"/>
        <v>0.99</v>
      </c>
      <c r="N263" s="152">
        <f t="shared" si="24"/>
        <v>24.127437072708574</v>
      </c>
    </row>
    <row r="264" spans="1:14" ht="12.75">
      <c r="A264" s="144">
        <v>-0.40999999999994</v>
      </c>
      <c r="B264" s="146">
        <f t="shared" si="27"/>
        <v>4.539060575876079</v>
      </c>
      <c r="C264" s="151">
        <f t="shared" si="28"/>
        <v>0.6590970262276554</v>
      </c>
      <c r="D264" s="150">
        <f t="shared" si="29"/>
        <v>0.3409029737723446</v>
      </c>
      <c r="E264" s="153">
        <f t="shared" si="25"/>
        <v>1</v>
      </c>
      <c r="L264" s="144">
        <v>129500</v>
      </c>
      <c r="M264" s="155">
        <f t="shared" si="26"/>
        <v>0.99</v>
      </c>
      <c r="N264" s="152">
        <f aca="true" t="shared" si="30" ref="N264:N327">N263+$N$6</f>
        <v>24.22095427066481</v>
      </c>
    </row>
    <row r="265" spans="1:14" ht="12.75">
      <c r="A265" s="144">
        <v>-0.39999999999994</v>
      </c>
      <c r="B265" s="146">
        <f t="shared" si="27"/>
        <v>4.5753310984064655</v>
      </c>
      <c r="C265" s="151">
        <f t="shared" si="28"/>
        <v>0.6554217416103021</v>
      </c>
      <c r="D265" s="150">
        <f t="shared" si="29"/>
        <v>0.3445782583896979</v>
      </c>
      <c r="E265" s="153">
        <f t="shared" si="25"/>
        <v>1</v>
      </c>
      <c r="L265" s="144">
        <v>130000</v>
      </c>
      <c r="M265" s="155">
        <f t="shared" si="26"/>
        <v>0.99</v>
      </c>
      <c r="N265" s="152">
        <f t="shared" si="30"/>
        <v>24.314471468621043</v>
      </c>
    </row>
    <row r="266" spans="1:14" ht="12.75">
      <c r="A266" s="144">
        <v>-0.38999999999994</v>
      </c>
      <c r="B266" s="146">
        <f t="shared" si="27"/>
        <v>4.611891449808406</v>
      </c>
      <c r="C266" s="151">
        <f t="shared" si="28"/>
        <v>0.6517317265359602</v>
      </c>
      <c r="D266" s="150">
        <f t="shared" si="29"/>
        <v>0.34826827346403977</v>
      </c>
      <c r="E266" s="153">
        <f t="shared" si="25"/>
        <v>1</v>
      </c>
      <c r="L266" s="144">
        <v>130500</v>
      </c>
      <c r="M266" s="155">
        <f t="shared" si="26"/>
        <v>0.99</v>
      </c>
      <c r="N266" s="152">
        <f t="shared" si="30"/>
        <v>24.40798866657728</v>
      </c>
    </row>
    <row r="267" spans="1:14" ht="12.75">
      <c r="A267" s="144">
        <v>-0.37999999999994</v>
      </c>
      <c r="B267" s="146">
        <f t="shared" si="27"/>
        <v>4.648743946033504</v>
      </c>
      <c r="C267" s="151">
        <f t="shared" si="28"/>
        <v>0.6480272924241406</v>
      </c>
      <c r="D267" s="150">
        <f t="shared" si="29"/>
        <v>0.3519727075758594</v>
      </c>
      <c r="E267" s="153">
        <f t="shared" si="25"/>
        <v>1</v>
      </c>
      <c r="L267" s="144">
        <v>131000</v>
      </c>
      <c r="M267" s="155">
        <f t="shared" si="26"/>
        <v>0.99</v>
      </c>
      <c r="N267" s="152">
        <f t="shared" si="30"/>
        <v>24.501505864533513</v>
      </c>
    </row>
    <row r="268" spans="1:14" ht="12.75">
      <c r="A268" s="144">
        <v>-0.36999999999994</v>
      </c>
      <c r="B268" s="146">
        <f t="shared" si="27"/>
        <v>4.685890921539566</v>
      </c>
      <c r="C268" s="151">
        <f t="shared" si="28"/>
        <v>0.6443087548005244</v>
      </c>
      <c r="D268" s="150">
        <f t="shared" si="29"/>
        <v>0.3556912451994756</v>
      </c>
      <c r="E268" s="153">
        <f t="shared" si="25"/>
        <v>1</v>
      </c>
      <c r="L268" s="144">
        <v>131500</v>
      </c>
      <c r="M268" s="155">
        <f t="shared" si="26"/>
        <v>0.99</v>
      </c>
      <c r="N268" s="152">
        <f t="shared" si="30"/>
        <v>24.595023062489748</v>
      </c>
    </row>
    <row r="269" spans="1:14" ht="12.75">
      <c r="A269" s="144">
        <v>-0.35999999999994</v>
      </c>
      <c r="B269" s="146">
        <f t="shared" si="27"/>
        <v>4.723334729438478</v>
      </c>
      <c r="C269" s="151">
        <f t="shared" si="28"/>
        <v>0.6405764332179689</v>
      </c>
      <c r="D269" s="150">
        <f t="shared" si="29"/>
        <v>0.35942356678203113</v>
      </c>
      <c r="E269" s="153">
        <f t="shared" si="25"/>
        <v>1</v>
      </c>
      <c r="L269" s="144">
        <v>132000</v>
      </c>
      <c r="M269" s="155">
        <f t="shared" si="26"/>
        <v>0.99</v>
      </c>
      <c r="N269" s="152">
        <f t="shared" si="30"/>
        <v>24.688540260445983</v>
      </c>
    </row>
    <row r="270" spans="1:14" ht="12.75">
      <c r="A270" s="144">
        <v>-0.34999999999994</v>
      </c>
      <c r="B270" s="146">
        <f t="shared" si="27"/>
        <v>4.761077741645268</v>
      </c>
      <c r="C270" s="151">
        <f t="shared" si="28"/>
        <v>0.6368306511755966</v>
      </c>
      <c r="D270" s="150">
        <f t="shared" si="29"/>
        <v>0.36316934882440344</v>
      </c>
      <c r="E270" s="153">
        <f t="shared" si="25"/>
        <v>1</v>
      </c>
      <c r="L270" s="144">
        <v>132500</v>
      </c>
      <c r="M270" s="155">
        <f t="shared" si="26"/>
        <v>0.99</v>
      </c>
      <c r="N270" s="152">
        <f t="shared" si="30"/>
        <v>24.782057458402218</v>
      </c>
    </row>
    <row r="271" spans="1:14" ht="12.75">
      <c r="A271" s="144">
        <v>-0.33999999999994</v>
      </c>
      <c r="B271" s="146">
        <f t="shared" si="27"/>
        <v>4.799122349028357</v>
      </c>
      <c r="C271" s="151">
        <f t="shared" si="28"/>
        <v>0.6330717360360054</v>
      </c>
      <c r="D271" s="150">
        <f t="shared" si="29"/>
        <v>0.3669282639639946</v>
      </c>
      <c r="E271" s="153">
        <f t="shared" si="25"/>
        <v>1</v>
      </c>
      <c r="L271" s="144">
        <v>133000</v>
      </c>
      <c r="M271" s="155">
        <f t="shared" si="26"/>
        <v>0.99</v>
      </c>
      <c r="N271" s="152">
        <f t="shared" si="30"/>
        <v>24.875574656358452</v>
      </c>
    </row>
    <row r="272" spans="1:14" ht="12.75">
      <c r="A272" s="144">
        <v>-0.32999999999994</v>
      </c>
      <c r="B272" s="146">
        <f t="shared" si="27"/>
        <v>4.837470961561009</v>
      </c>
      <c r="C272" s="151">
        <f t="shared" si="28"/>
        <v>0.6293000189406308</v>
      </c>
      <c r="D272" s="150">
        <f t="shared" si="29"/>
        <v>0.3706999810593692</v>
      </c>
      <c r="E272" s="153">
        <f t="shared" si="25"/>
        <v>1</v>
      </c>
      <c r="L272" s="144">
        <v>133500</v>
      </c>
      <c r="M272" s="155">
        <f t="shared" si="26"/>
        <v>0.99</v>
      </c>
      <c r="N272" s="152">
        <f t="shared" si="30"/>
        <v>24.969091854314687</v>
      </c>
    </row>
    <row r="273" spans="1:14" ht="12.75">
      <c r="A273" s="144">
        <v>-0.31999999999994</v>
      </c>
      <c r="B273" s="146">
        <f t="shared" si="27"/>
        <v>4.876126008473997</v>
      </c>
      <c r="C273" s="151">
        <f t="shared" si="28"/>
        <v>0.6255158347232973</v>
      </c>
      <c r="D273" s="150">
        <f t="shared" si="29"/>
        <v>0.3744841652767027</v>
      </c>
      <c r="E273" s="153">
        <f t="shared" si="25"/>
        <v>1</v>
      </c>
      <c r="L273" s="144">
        <v>134000</v>
      </c>
      <c r="M273" s="155">
        <f t="shared" si="26"/>
        <v>0.99</v>
      </c>
      <c r="N273" s="152">
        <f t="shared" si="30"/>
        <v>25.062609052270922</v>
      </c>
    </row>
    <row r="274" spans="1:14" ht="12.75">
      <c r="A274" s="144">
        <v>-0.30999999999994</v>
      </c>
      <c r="B274" s="146">
        <f t="shared" si="27"/>
        <v>4.915089938409481</v>
      </c>
      <c r="C274" s="151">
        <f t="shared" si="28"/>
        <v>0.6217195218219965</v>
      </c>
      <c r="D274" s="150">
        <f t="shared" si="29"/>
        <v>0.3782804781780035</v>
      </c>
      <c r="E274" s="153">
        <f t="shared" si="25"/>
        <v>1</v>
      </c>
      <c r="L274" s="144">
        <v>134500</v>
      </c>
      <c r="M274" s="155">
        <f t="shared" si="26"/>
        <v>0.99</v>
      </c>
      <c r="N274" s="152">
        <f t="shared" si="30"/>
        <v>25.156126250227157</v>
      </c>
    </row>
    <row r="275" spans="1:14" ht="12.75">
      <c r="A275" s="144">
        <v>-0.29999999999994</v>
      </c>
      <c r="B275" s="146">
        <f t="shared" si="27"/>
        <v>4.954365219576123</v>
      </c>
      <c r="C275" s="151">
        <f t="shared" si="28"/>
        <v>0.6179114221889298</v>
      </c>
      <c r="D275" s="150">
        <f t="shared" si="29"/>
        <v>0.3820885778110702</v>
      </c>
      <c r="E275" s="153">
        <f t="shared" si="25"/>
        <v>1</v>
      </c>
      <c r="L275" s="144">
        <v>135000</v>
      </c>
      <c r="M275" s="155">
        <f t="shared" si="26"/>
        <v>0.99</v>
      </c>
      <c r="N275" s="152">
        <f t="shared" si="30"/>
        <v>25.24964344818339</v>
      </c>
    </row>
    <row r="276" spans="1:14" ht="12.75">
      <c r="A276" s="144">
        <v>-0.28999999999994</v>
      </c>
      <c r="B276" s="146">
        <f t="shared" si="27"/>
        <v>4.993954339905434</v>
      </c>
      <c r="C276" s="151">
        <f t="shared" si="28"/>
        <v>0.6140918811988544</v>
      </c>
      <c r="D276" s="150">
        <f t="shared" si="29"/>
        <v>0.3859081188011456</v>
      </c>
      <c r="E276" s="153">
        <f t="shared" si="25"/>
        <v>1</v>
      </c>
      <c r="L276" s="144">
        <v>135500</v>
      </c>
      <c r="M276" s="155">
        <f t="shared" si="26"/>
        <v>0.99</v>
      </c>
      <c r="N276" s="152">
        <f t="shared" si="30"/>
        <v>25.343160646139626</v>
      </c>
    </row>
    <row r="277" spans="1:14" ht="12.75">
      <c r="A277" s="144">
        <v>-0.27999999999994</v>
      </c>
      <c r="B277" s="146">
        <f t="shared" si="27"/>
        <v>5.033859807209381</v>
      </c>
      <c r="C277" s="151">
        <f t="shared" si="28"/>
        <v>0.6102612475557743</v>
      </c>
      <c r="D277" s="150">
        <f t="shared" si="29"/>
        <v>0.38973875244422573</v>
      </c>
      <c r="E277" s="153">
        <f t="shared" si="25"/>
        <v>1</v>
      </c>
      <c r="L277" s="144">
        <v>136000</v>
      </c>
      <c r="M277" s="155">
        <f t="shared" si="26"/>
        <v>0.99</v>
      </c>
      <c r="N277" s="152">
        <f t="shared" si="30"/>
        <v>25.43667784409586</v>
      </c>
    </row>
    <row r="278" spans="1:14" ht="12.75">
      <c r="A278" s="144">
        <v>-0.26999999999994</v>
      </c>
      <c r="B278" s="146">
        <f t="shared" si="27"/>
        <v>5.074084149339239</v>
      </c>
      <c r="C278" s="151">
        <f t="shared" si="28"/>
        <v>0.6064198731980164</v>
      </c>
      <c r="D278" s="150">
        <f t="shared" si="29"/>
        <v>0.3935801268019836</v>
      </c>
      <c r="E278" s="153">
        <f t="shared" si="25"/>
        <v>1</v>
      </c>
      <c r="L278" s="144">
        <v>136500</v>
      </c>
      <c r="M278" s="155">
        <f t="shared" si="26"/>
        <v>0.99</v>
      </c>
      <c r="N278" s="152">
        <f t="shared" si="30"/>
        <v>25.530195042052096</v>
      </c>
    </row>
    <row r="279" spans="1:14" ht="12.75">
      <c r="A279" s="144">
        <v>-0.25999999999994</v>
      </c>
      <c r="B279" s="146">
        <f t="shared" si="27"/>
        <v>5.114629914345725</v>
      </c>
      <c r="C279" s="151">
        <f t="shared" si="28"/>
        <v>0.6025681132017373</v>
      </c>
      <c r="D279" s="150">
        <f t="shared" si="29"/>
        <v>0.3974318867982627</v>
      </c>
      <c r="E279" s="153">
        <f t="shared" si="25"/>
        <v>1</v>
      </c>
      <c r="L279" s="144">
        <v>137000</v>
      </c>
      <c r="M279" s="155">
        <f t="shared" si="26"/>
        <v>0.99</v>
      </c>
      <c r="N279" s="152">
        <f t="shared" si="30"/>
        <v>25.62371224000833</v>
      </c>
    </row>
    <row r="280" spans="1:14" ht="12.75">
      <c r="A280" s="144">
        <v>-0.24999999999994</v>
      </c>
      <c r="B280" s="146">
        <f t="shared" si="27"/>
        <v>5.155499670640409</v>
      </c>
      <c r="C280" s="151">
        <f t="shared" si="28"/>
        <v>0.5987063256829006</v>
      </c>
      <c r="D280" s="150">
        <f t="shared" si="29"/>
        <v>0.4012936743170994</v>
      </c>
      <c r="E280" s="153">
        <f t="shared" si="25"/>
        <v>1</v>
      </c>
      <c r="L280" s="144">
        <v>137500</v>
      </c>
      <c r="M280" s="155">
        <f t="shared" si="26"/>
        <v>0.99</v>
      </c>
      <c r="N280" s="152">
        <f t="shared" si="30"/>
        <v>25.717229437964566</v>
      </c>
    </row>
    <row r="281" spans="1:14" ht="12.75">
      <c r="A281" s="144">
        <v>-0.23999999999994</v>
      </c>
      <c r="B281" s="146">
        <f t="shared" si="27"/>
        <v>5.196696007158403</v>
      </c>
      <c r="C281" s="151">
        <f t="shared" si="28"/>
        <v>0.5948348716977726</v>
      </c>
      <c r="D281" s="150">
        <f t="shared" si="29"/>
        <v>0.4051651283022274</v>
      </c>
      <c r="E281" s="153">
        <f t="shared" si="25"/>
        <v>1</v>
      </c>
      <c r="L281" s="144">
        <v>138000</v>
      </c>
      <c r="M281" s="155">
        <f t="shared" si="26"/>
        <v>0.99</v>
      </c>
      <c r="N281" s="152">
        <f t="shared" si="30"/>
        <v>25.8107466359208</v>
      </c>
    </row>
    <row r="282" spans="1:14" ht="12.75">
      <c r="A282" s="144">
        <v>-0.22999999999994</v>
      </c>
      <c r="B282" s="146">
        <f t="shared" si="27"/>
        <v>5.238221533522374</v>
      </c>
      <c r="C282" s="151">
        <f t="shared" si="28"/>
        <v>0.5909541151419826</v>
      </c>
      <c r="D282" s="150">
        <f t="shared" si="29"/>
        <v>0.4090458848580174</v>
      </c>
      <c r="E282" s="153">
        <f t="shared" si="25"/>
        <v>1</v>
      </c>
      <c r="L282" s="144">
        <v>138500</v>
      </c>
      <c r="M282" s="155">
        <f t="shared" si="26"/>
        <v>0.99</v>
      </c>
      <c r="N282" s="152">
        <f t="shared" si="30"/>
        <v>25.904263833877035</v>
      </c>
    </row>
    <row r="283" spans="1:14" ht="12.75">
      <c r="A283" s="144">
        <v>-0.21999999999994</v>
      </c>
      <c r="B283" s="146">
        <f t="shared" si="27"/>
        <v>5.2800788802078396</v>
      </c>
      <c r="C283" s="151">
        <f t="shared" si="28"/>
        <v>0.5870644226481913</v>
      </c>
      <c r="D283" s="150">
        <f t="shared" si="29"/>
        <v>0.41293557735180875</v>
      </c>
      <c r="E283" s="153">
        <f t="shared" si="25"/>
        <v>1</v>
      </c>
      <c r="L283" s="144">
        <v>139000</v>
      </c>
      <c r="M283" s="155">
        <f t="shared" si="26"/>
        <v>0.99</v>
      </c>
      <c r="N283" s="152">
        <f t="shared" si="30"/>
        <v>25.99778103183327</v>
      </c>
    </row>
    <row r="284" spans="1:14" ht="12.75">
      <c r="A284" s="144">
        <v>-0.20999999999994</v>
      </c>
      <c r="B284" s="146">
        <f t="shared" si="27"/>
        <v>5.322270698709805</v>
      </c>
      <c r="C284" s="151">
        <f t="shared" si="28"/>
        <v>0.5831661634824189</v>
      </c>
      <c r="D284" s="150">
        <f t="shared" si="29"/>
        <v>0.4168338365175811</v>
      </c>
      <c r="E284" s="153">
        <f t="shared" si="25"/>
        <v>1</v>
      </c>
      <c r="L284" s="144">
        <v>139500</v>
      </c>
      <c r="M284" s="155">
        <f t="shared" si="26"/>
        <v>0.99</v>
      </c>
      <c r="N284" s="152">
        <f t="shared" si="30"/>
        <v>26.091298229789505</v>
      </c>
    </row>
    <row r="285" spans="1:14" ht="12.75">
      <c r="A285" s="144">
        <v>-0.19999999999994</v>
      </c>
      <c r="B285" s="146">
        <f t="shared" si="27"/>
        <v>5.364799661710724</v>
      </c>
      <c r="C285" s="151">
        <f t="shared" si="28"/>
        <v>0.5792597094390796</v>
      </c>
      <c r="D285" s="150">
        <f t="shared" si="29"/>
        <v>0.42074029056092044</v>
      </c>
      <c r="E285" s="153">
        <f t="shared" si="25"/>
        <v>1</v>
      </c>
      <c r="L285" s="144">
        <v>140000</v>
      </c>
      <c r="M285" s="155">
        <f t="shared" si="26"/>
        <v>0.99</v>
      </c>
      <c r="N285" s="152">
        <f t="shared" si="30"/>
        <v>26.18481542774574</v>
      </c>
    </row>
    <row r="286" spans="1:14" ht="12.75">
      <c r="A286" s="144">
        <v>-0.18999999999994</v>
      </c>
      <c r="B286" s="146">
        <f t="shared" si="27"/>
        <v>5.407668463249802</v>
      </c>
      <c r="C286" s="151">
        <f t="shared" si="28"/>
        <v>0.575345434734772</v>
      </c>
      <c r="D286" s="150">
        <f t="shared" si="29"/>
        <v>0.42465456526522805</v>
      </c>
      <c r="E286" s="153">
        <f t="shared" si="25"/>
        <v>1</v>
      </c>
      <c r="L286" s="144">
        <v>140500</v>
      </c>
      <c r="M286" s="155">
        <f t="shared" si="26"/>
        <v>0.99</v>
      </c>
      <c r="N286" s="152">
        <f t="shared" si="30"/>
        <v>26.278332625701974</v>
      </c>
    </row>
    <row r="287" spans="1:14" ht="12.75">
      <c r="A287" s="144">
        <v>-0.17999999999994</v>
      </c>
      <c r="B287" s="146">
        <f t="shared" si="27"/>
        <v>5.450879818893651</v>
      </c>
      <c r="C287" s="151">
        <f t="shared" si="28"/>
        <v>0.5714237159008771</v>
      </c>
      <c r="D287" s="150">
        <f t="shared" si="29"/>
        <v>0.42857628409912285</v>
      </c>
      <c r="E287" s="153">
        <f t="shared" si="25"/>
        <v>1</v>
      </c>
      <c r="L287" s="144">
        <v>141000</v>
      </c>
      <c r="M287" s="155">
        <f t="shared" si="26"/>
        <v>0.99</v>
      </c>
      <c r="N287" s="152">
        <f t="shared" si="30"/>
        <v>26.37184982365821</v>
      </c>
    </row>
    <row r="288" spans="1:14" ht="12.75">
      <c r="A288" s="144">
        <v>-0.16999999999993</v>
      </c>
      <c r="B288" s="146">
        <f t="shared" si="27"/>
        <v>5.494436465908357</v>
      </c>
      <c r="C288" s="151">
        <f t="shared" si="28"/>
        <v>0.5674949316750109</v>
      </c>
      <c r="D288" s="150">
        <f t="shared" si="29"/>
        <v>0.43250506832498914</v>
      </c>
      <c r="E288" s="153">
        <f t="shared" si="25"/>
        <v>1</v>
      </c>
      <c r="L288" s="144">
        <v>141500</v>
      </c>
      <c r="M288" s="155">
        <f t="shared" si="26"/>
        <v>0.99</v>
      </c>
      <c r="N288" s="152">
        <f t="shared" si="30"/>
        <v>26.465367021614444</v>
      </c>
    </row>
    <row r="289" spans="1:14" ht="12.75">
      <c r="A289" s="144">
        <v>-0.15999999999993</v>
      </c>
      <c r="B289" s="146">
        <f t="shared" si="27"/>
        <v>5.5383411634326976</v>
      </c>
      <c r="C289" s="151">
        <f t="shared" si="28"/>
        <v>0.5635594628914053</v>
      </c>
      <c r="D289" s="150">
        <f t="shared" si="29"/>
        <v>0.43644053710859465</v>
      </c>
      <c r="E289" s="153">
        <f t="shared" si="25"/>
        <v>1</v>
      </c>
      <c r="L289" s="144">
        <v>142000</v>
      </c>
      <c r="M289" s="155">
        <f t="shared" si="26"/>
        <v>0.99</v>
      </c>
      <c r="N289" s="152">
        <f t="shared" si="30"/>
        <v>26.55888421957068</v>
      </c>
    </row>
    <row r="290" spans="1:14" ht="12.75">
      <c r="A290" s="144">
        <v>-0.14999999999993</v>
      </c>
      <c r="B290" s="146">
        <f t="shared" si="27"/>
        <v>5.582596692653185</v>
      </c>
      <c r="C290" s="151">
        <f t="shared" si="28"/>
        <v>0.559617692370215</v>
      </c>
      <c r="D290" s="150">
        <f t="shared" si="29"/>
        <v>0.44038230762978503</v>
      </c>
      <c r="E290" s="153">
        <f t="shared" si="25"/>
        <v>1</v>
      </c>
      <c r="L290" s="144">
        <v>142500</v>
      </c>
      <c r="M290" s="155">
        <f t="shared" si="26"/>
        <v>0.99</v>
      </c>
      <c r="N290" s="152">
        <f t="shared" si="30"/>
        <v>26.652401417526914</v>
      </c>
    </row>
    <row r="291" spans="1:14" ht="12.75">
      <c r="A291" s="144">
        <v>-0.13999999999993</v>
      </c>
      <c r="B291" s="146">
        <f t="shared" si="27"/>
        <v>5.627205856980068</v>
      </c>
      <c r="C291" s="151">
        <f t="shared" si="28"/>
        <v>0.5556700048058788</v>
      </c>
      <c r="D291" s="150">
        <f t="shared" si="29"/>
        <v>0.4443299951941212</v>
      </c>
      <c r="E291" s="153">
        <f t="shared" si="25"/>
        <v>1</v>
      </c>
      <c r="L291" s="144">
        <v>143000</v>
      </c>
      <c r="M291" s="155">
        <f t="shared" si="26"/>
        <v>0.99</v>
      </c>
      <c r="N291" s="152">
        <f t="shared" si="30"/>
        <v>26.74591861548315</v>
      </c>
    </row>
    <row r="292" spans="1:14" ht="12.75">
      <c r="A292" s="144">
        <v>-0.12999999999993</v>
      </c>
      <c r="B292" s="146">
        <f t="shared" si="27"/>
        <v>5.672171482224962</v>
      </c>
      <c r="C292" s="151">
        <f t="shared" si="28"/>
        <v>0.5517167866545334</v>
      </c>
      <c r="D292" s="150">
        <f t="shared" si="29"/>
        <v>0.4482832133454666</v>
      </c>
      <c r="E292" s="153">
        <f t="shared" si="25"/>
        <v>1</v>
      </c>
      <c r="L292" s="144">
        <v>143500</v>
      </c>
      <c r="M292" s="155">
        <f t="shared" si="26"/>
        <v>0.99</v>
      </c>
      <c r="N292" s="152">
        <f t="shared" si="30"/>
        <v>26.839435813439383</v>
      </c>
    </row>
    <row r="293" spans="1:14" ht="12.75">
      <c r="A293" s="144">
        <v>-0.11999999999993</v>
      </c>
      <c r="B293" s="146">
        <f t="shared" si="27"/>
        <v>5.7174964167798485</v>
      </c>
      <c r="C293" s="151">
        <f t="shared" si="28"/>
        <v>0.5477584260205561</v>
      </c>
      <c r="D293" s="150">
        <f t="shared" si="29"/>
        <v>0.45224157397944387</v>
      </c>
      <c r="E293" s="153">
        <f t="shared" si="25"/>
        <v>1</v>
      </c>
      <c r="L293" s="144">
        <v>144000</v>
      </c>
      <c r="M293" s="155">
        <f t="shared" si="26"/>
        <v>0.99</v>
      </c>
      <c r="N293" s="152">
        <f t="shared" si="30"/>
        <v>26.932953011395618</v>
      </c>
    </row>
    <row r="294" spans="1:14" ht="12.75">
      <c r="A294" s="144">
        <v>-0.10999999999993</v>
      </c>
      <c r="B294" s="146">
        <f t="shared" si="27"/>
        <v>5.763183531797515</v>
      </c>
      <c r="C294" s="151">
        <f t="shared" si="28"/>
        <v>0.543795312542289</v>
      </c>
      <c r="D294" s="150">
        <f t="shared" si="29"/>
        <v>0.45620468745771103</v>
      </c>
      <c r="E294" s="153">
        <f t="shared" si="25"/>
        <v>1</v>
      </c>
      <c r="L294" s="144">
        <v>144500</v>
      </c>
      <c r="M294" s="155">
        <f t="shared" si="26"/>
        <v>0.99</v>
      </c>
      <c r="N294" s="152">
        <f t="shared" si="30"/>
        <v>27.026470209351853</v>
      </c>
    </row>
    <row r="295" spans="1:14" ht="12.75">
      <c r="A295" s="144">
        <v>-0.0999999999999304</v>
      </c>
      <c r="B295" s="146">
        <f t="shared" si="27"/>
        <v>5.809235721373429</v>
      </c>
      <c r="C295" s="151">
        <f t="shared" si="28"/>
        <v>0.5398278372770013</v>
      </c>
      <c r="D295" s="150">
        <f t="shared" si="29"/>
        <v>0.46017216272299866</v>
      </c>
      <c r="E295" s="153">
        <f t="shared" si="25"/>
        <v>1</v>
      </c>
      <c r="L295" s="144">
        <v>145000</v>
      </c>
      <c r="M295" s="155">
        <f t="shared" si="26"/>
        <v>0.99</v>
      </c>
      <c r="N295" s="152">
        <f t="shared" si="30"/>
        <v>27.119987407308088</v>
      </c>
    </row>
    <row r="296" spans="1:14" ht="12.75">
      <c r="A296" s="144">
        <v>-0.0899999999999301</v>
      </c>
      <c r="B296" s="146">
        <f t="shared" si="27"/>
        <v>5.855655902729068</v>
      </c>
      <c r="C296" s="151">
        <f t="shared" si="28"/>
        <v>0.5358563925851443</v>
      </c>
      <c r="D296" s="150">
        <f t="shared" si="29"/>
        <v>0.4641436074148557</v>
      </c>
      <c r="E296" s="153">
        <f t="shared" si="25"/>
        <v>1</v>
      </c>
      <c r="L296" s="144">
        <v>145500</v>
      </c>
      <c r="M296" s="155">
        <f t="shared" si="26"/>
        <v>0.99</v>
      </c>
      <c r="N296" s="152">
        <f t="shared" si="30"/>
        <v>27.213504605264323</v>
      </c>
    </row>
    <row r="297" spans="1:14" ht="12.75">
      <c r="A297" s="144">
        <v>-0.0799999999999303</v>
      </c>
      <c r="B297" s="146">
        <f t="shared" si="27"/>
        <v>5.902447016396707</v>
      </c>
      <c r="C297" s="151">
        <f t="shared" si="28"/>
        <v>0.5318813720139597</v>
      </c>
      <c r="D297" s="150">
        <f t="shared" si="29"/>
        <v>0.4681186279860403</v>
      </c>
      <c r="E297" s="153">
        <f t="shared" si="25"/>
        <v>1</v>
      </c>
      <c r="L297" s="144">
        <v>146000</v>
      </c>
      <c r="M297" s="155">
        <f t="shared" si="26"/>
        <v>0.99</v>
      </c>
      <c r="N297" s="152">
        <f t="shared" si="30"/>
        <v>27.307021803220557</v>
      </c>
    </row>
    <row r="298" spans="1:14" ht="12.75">
      <c r="A298" s="144">
        <v>-0.0699999999999301</v>
      </c>
      <c r="B298" s="146">
        <f t="shared" si="27"/>
        <v>5.949612026405702</v>
      </c>
      <c r="C298" s="151">
        <f t="shared" si="28"/>
        <v>0.5279031701804933</v>
      </c>
      <c r="D298" s="150">
        <f t="shared" si="29"/>
        <v>0.47209682981950674</v>
      </c>
      <c r="E298" s="153">
        <f t="shared" si="25"/>
        <v>1</v>
      </c>
      <c r="L298" s="144">
        <v>146500</v>
      </c>
      <c r="M298" s="155">
        <f t="shared" si="26"/>
        <v>0.99</v>
      </c>
      <c r="N298" s="152">
        <f t="shared" si="30"/>
        <v>27.400539001176792</v>
      </c>
    </row>
    <row r="299" spans="1:14" ht="12.75">
      <c r="A299" s="144">
        <v>-0.0599999999999303</v>
      </c>
      <c r="B299" s="146">
        <f t="shared" si="27"/>
        <v>5.997153920470233</v>
      </c>
      <c r="C299" s="151">
        <f t="shared" si="28"/>
        <v>0.5239221826540791</v>
      </c>
      <c r="D299" s="150">
        <f t="shared" si="29"/>
        <v>0.4760778173459209</v>
      </c>
      <c r="E299" s="153">
        <f t="shared" si="25"/>
        <v>1</v>
      </c>
      <c r="L299" s="144">
        <v>147000</v>
      </c>
      <c r="M299" s="155">
        <f t="shared" si="26"/>
        <v>0.99</v>
      </c>
      <c r="N299" s="152">
        <f t="shared" si="30"/>
        <v>27.494056199133027</v>
      </c>
    </row>
    <row r="300" spans="1:14" ht="12.75">
      <c r="A300" s="144">
        <v>-0.0499999999999301</v>
      </c>
      <c r="B300" s="146">
        <f t="shared" si="27"/>
        <v>6.045075710178586</v>
      </c>
      <c r="C300" s="151">
        <f t="shared" si="28"/>
        <v>0.5199388058383446</v>
      </c>
      <c r="D300" s="150">
        <f t="shared" si="29"/>
        <v>0.4800611941616554</v>
      </c>
      <c r="E300" s="153">
        <f t="shared" si="25"/>
        <v>1</v>
      </c>
      <c r="L300" s="144">
        <v>147500</v>
      </c>
      <c r="M300" s="155">
        <f t="shared" si="26"/>
        <v>0.99</v>
      </c>
      <c r="N300" s="152">
        <f t="shared" si="30"/>
        <v>27.587573397089262</v>
      </c>
    </row>
    <row r="301" spans="1:14" ht="12.75">
      <c r="A301" s="144">
        <v>-0.0399999999999303</v>
      </c>
      <c r="B301" s="146">
        <f t="shared" si="27"/>
        <v>6.093380431183899</v>
      </c>
      <c r="C301" s="151">
        <f t="shared" si="28"/>
        <v>0.5159534368528029</v>
      </c>
      <c r="D301" s="150">
        <f t="shared" si="29"/>
        <v>0.4840465631471971</v>
      </c>
      <c r="E301" s="153">
        <f t="shared" si="25"/>
        <v>1</v>
      </c>
      <c r="L301" s="144">
        <v>148000</v>
      </c>
      <c r="M301" s="155">
        <f t="shared" si="26"/>
        <v>0.99</v>
      </c>
      <c r="N301" s="152">
        <f t="shared" si="30"/>
        <v>27.681090595045497</v>
      </c>
    </row>
    <row r="302" spans="1:14" ht="12.75">
      <c r="A302" s="144">
        <v>-0.0299999999999301</v>
      </c>
      <c r="B302" s="146">
        <f t="shared" si="27"/>
        <v>6.1420711433964845</v>
      </c>
      <c r="C302" s="151">
        <f t="shared" si="28"/>
        <v>0.5119664734140847</v>
      </c>
      <c r="D302" s="150">
        <f t="shared" si="29"/>
        <v>0.48803352658591526</v>
      </c>
      <c r="E302" s="153">
        <f t="shared" si="25"/>
        <v>1</v>
      </c>
      <c r="L302" s="144">
        <v>148500</v>
      </c>
      <c r="M302" s="155">
        <f t="shared" si="26"/>
        <v>0.99</v>
      </c>
      <c r="N302" s="152">
        <f t="shared" si="30"/>
        <v>27.77460779300173</v>
      </c>
    </row>
    <row r="303" spans="1:14" ht="12.75">
      <c r="A303" s="144">
        <v>-0.0199999999999303</v>
      </c>
      <c r="B303" s="146">
        <f t="shared" si="27"/>
        <v>6.191150931177635</v>
      </c>
      <c r="C303" s="151">
        <f t="shared" si="28"/>
        <v>0.5079783137168742</v>
      </c>
      <c r="D303" s="150">
        <f t="shared" si="29"/>
        <v>0.4920216862831258</v>
      </c>
      <c r="E303" s="153">
        <f t="shared" si="25"/>
        <v>1</v>
      </c>
      <c r="L303" s="144">
        <v>149000</v>
      </c>
      <c r="M303" s="155">
        <f t="shared" si="26"/>
        <v>0.99</v>
      </c>
      <c r="N303" s="152">
        <f t="shared" si="30"/>
        <v>27.868124990957966</v>
      </c>
    </row>
    <row r="304" spans="1:14" ht="12.75">
      <c r="A304" s="144">
        <v>-0.00999999999993006</v>
      </c>
      <c r="B304" s="146">
        <f t="shared" si="27"/>
        <v>6.2406229035350345</v>
      </c>
      <c r="C304" s="151">
        <f t="shared" si="28"/>
        <v>0.5039893563146037</v>
      </c>
      <c r="D304" s="150">
        <f t="shared" si="29"/>
        <v>0.49601064368539627</v>
      </c>
      <c r="E304" s="153">
        <f t="shared" si="25"/>
        <v>1</v>
      </c>
      <c r="L304" s="144">
        <v>149500</v>
      </c>
      <c r="M304" s="155">
        <f t="shared" si="26"/>
        <v>0.99</v>
      </c>
      <c r="N304" s="152">
        <f t="shared" si="30"/>
        <v>27.9616421889142</v>
      </c>
    </row>
    <row r="305" spans="1:14" ht="12.75">
      <c r="A305" s="144">
        <v>6.97220059464598E-14</v>
      </c>
      <c r="B305" s="146">
        <f t="shared" si="27"/>
        <v>6.2904901943196725</v>
      </c>
      <c r="C305" s="151">
        <f t="shared" si="28"/>
        <v>0.49999999999997224</v>
      </c>
      <c r="D305" s="150">
        <f t="shared" si="29"/>
        <v>0.5000000000000278</v>
      </c>
      <c r="E305" s="153">
        <f t="shared" si="25"/>
        <v>1</v>
      </c>
      <c r="L305" s="144">
        <v>150000</v>
      </c>
      <c r="M305" s="155">
        <f t="shared" si="26"/>
        <v>0.99</v>
      </c>
      <c r="N305" s="152">
        <f t="shared" si="30"/>
        <v>28.055159386870436</v>
      </c>
    </row>
    <row r="306" spans="1:14" ht="12.75">
      <c r="A306" s="144">
        <v>0.01000000000007</v>
      </c>
      <c r="B306" s="146">
        <f t="shared" si="27"/>
        <v>6.340755962424389</v>
      </c>
      <c r="C306" s="151">
        <f t="shared" si="28"/>
        <v>0.4960106436853404</v>
      </c>
      <c r="D306" s="150">
        <f t="shared" si="29"/>
        <v>0.5039893563146596</v>
      </c>
      <c r="E306" s="153">
        <f t="shared" si="25"/>
        <v>1</v>
      </c>
      <c r="L306" s="144">
        <v>150500</v>
      </c>
      <c r="M306" s="155">
        <f t="shared" si="26"/>
        <v>0.99</v>
      </c>
      <c r="N306" s="152">
        <f t="shared" si="30"/>
        <v>28.14867658482667</v>
      </c>
    </row>
    <row r="307" spans="1:14" ht="12.75">
      <c r="A307" s="144">
        <v>0.0200000000000697</v>
      </c>
      <c r="B307" s="146">
        <f t="shared" si="27"/>
        <v>6.39142339198395</v>
      </c>
      <c r="C307" s="151">
        <f t="shared" si="28"/>
        <v>0.4920216862830702</v>
      </c>
      <c r="D307" s="150">
        <f t="shared" si="29"/>
        <v>0.5079783137169298</v>
      </c>
      <c r="E307" s="153">
        <f t="shared" si="25"/>
        <v>1</v>
      </c>
      <c r="L307" s="144">
        <v>151000</v>
      </c>
      <c r="M307" s="155">
        <f t="shared" si="26"/>
        <v>0.99</v>
      </c>
      <c r="N307" s="152">
        <f t="shared" si="30"/>
        <v>28.242193782782905</v>
      </c>
    </row>
    <row r="308" spans="1:14" ht="12.75">
      <c r="A308" s="144">
        <v>0.03000000000007</v>
      </c>
      <c r="B308" s="146">
        <f t="shared" si="27"/>
        <v>6.442495692576776</v>
      </c>
      <c r="C308" s="151">
        <f t="shared" si="28"/>
        <v>0.4880335265858595</v>
      </c>
      <c r="D308" s="150">
        <f t="shared" si="29"/>
        <v>0.5119664734141405</v>
      </c>
      <c r="E308" s="153">
        <f t="shared" si="25"/>
        <v>1</v>
      </c>
      <c r="L308" s="144">
        <v>151500</v>
      </c>
      <c r="M308" s="155">
        <f t="shared" si="26"/>
        <v>0.99</v>
      </c>
      <c r="N308" s="152">
        <f t="shared" si="30"/>
        <v>28.33571098073914</v>
      </c>
    </row>
    <row r="309" spans="1:14" ht="12.75">
      <c r="A309" s="144">
        <v>0.0400000000000698</v>
      </c>
      <c r="B309" s="146">
        <f t="shared" si="27"/>
        <v>6.4939760994282345</v>
      </c>
      <c r="C309" s="151">
        <f t="shared" si="28"/>
        <v>0.48404656314714134</v>
      </c>
      <c r="D309" s="150">
        <f t="shared" si="29"/>
        <v>0.5159534368528587</v>
      </c>
      <c r="E309" s="153">
        <f t="shared" si="25"/>
        <v>1</v>
      </c>
      <c r="L309" s="144">
        <v>152000</v>
      </c>
      <c r="M309" s="155">
        <f t="shared" si="26"/>
        <v>0.99</v>
      </c>
      <c r="N309" s="152">
        <f t="shared" si="30"/>
        <v>28.429228178695375</v>
      </c>
    </row>
    <row r="310" spans="1:14" ht="12.75">
      <c r="A310" s="144">
        <v>0.05000000000007</v>
      </c>
      <c r="B310" s="146">
        <f t="shared" si="27"/>
        <v>6.545867873615592</v>
      </c>
      <c r="C310" s="151">
        <f t="shared" si="28"/>
        <v>0.48006119416159965</v>
      </c>
      <c r="D310" s="150">
        <f t="shared" si="29"/>
        <v>0.5199388058384004</v>
      </c>
      <c r="E310" s="153">
        <f t="shared" si="25"/>
        <v>1</v>
      </c>
      <c r="L310" s="144">
        <v>152500</v>
      </c>
      <c r="M310" s="155">
        <f t="shared" si="26"/>
        <v>0.99</v>
      </c>
      <c r="N310" s="152">
        <f t="shared" si="30"/>
        <v>28.52274537665161</v>
      </c>
    </row>
    <row r="311" spans="1:14" ht="12.75">
      <c r="A311" s="144">
        <v>0.0600000000000698</v>
      </c>
      <c r="B311" s="146">
        <f t="shared" si="27"/>
        <v>6.598174302274581</v>
      </c>
      <c r="C311" s="151">
        <f t="shared" si="28"/>
        <v>0.4760778173458653</v>
      </c>
      <c r="D311" s="150">
        <f t="shared" si="29"/>
        <v>0.5239221826541347</v>
      </c>
      <c r="E311" s="153">
        <f t="shared" si="25"/>
        <v>1</v>
      </c>
      <c r="L311" s="144">
        <v>153000</v>
      </c>
      <c r="M311" s="155">
        <f t="shared" si="26"/>
        <v>0.99</v>
      </c>
      <c r="N311" s="152">
        <f t="shared" si="30"/>
        <v>28.616262574607845</v>
      </c>
    </row>
    <row r="312" spans="1:14" ht="12.75">
      <c r="A312" s="144">
        <v>0.07000000000007</v>
      </c>
      <c r="B312" s="146">
        <f t="shared" si="27"/>
        <v>6.650898698807641</v>
      </c>
      <c r="C312" s="151">
        <f t="shared" si="28"/>
        <v>0.472096829819451</v>
      </c>
      <c r="D312" s="150">
        <f t="shared" si="29"/>
        <v>0.527903170180549</v>
      </c>
      <c r="E312" s="153">
        <f t="shared" si="25"/>
        <v>1</v>
      </c>
      <c r="L312" s="144">
        <v>153500</v>
      </c>
      <c r="M312" s="155">
        <f t="shared" si="26"/>
        <v>0.99</v>
      </c>
      <c r="N312" s="152">
        <f t="shared" si="30"/>
        <v>28.70977977256408</v>
      </c>
    </row>
    <row r="313" spans="1:14" ht="12.75">
      <c r="A313" s="144">
        <v>0.08000000000006979</v>
      </c>
      <c r="B313" s="146">
        <f t="shared" si="27"/>
        <v>6.704044403093785</v>
      </c>
      <c r="C313" s="151">
        <f t="shared" si="28"/>
        <v>0.4681186279859848</v>
      </c>
      <c r="D313" s="150">
        <f t="shared" si="29"/>
        <v>0.5318813720140152</v>
      </c>
      <c r="E313" s="153">
        <f t="shared" si="25"/>
        <v>1</v>
      </c>
      <c r="L313" s="144">
        <v>154000</v>
      </c>
      <c r="M313" s="155">
        <f t="shared" si="26"/>
        <v>0.99</v>
      </c>
      <c r="N313" s="152">
        <f t="shared" si="30"/>
        <v>28.803296970520314</v>
      </c>
    </row>
    <row r="314" spans="1:14" ht="12.75">
      <c r="A314" s="144">
        <v>0.0900000000000696</v>
      </c>
      <c r="B314" s="146">
        <f t="shared" si="27"/>
        <v>6.7576147817001955</v>
      </c>
      <c r="C314" s="151">
        <f t="shared" si="28"/>
        <v>0.4641436074148002</v>
      </c>
      <c r="D314" s="150">
        <f t="shared" si="29"/>
        <v>0.5358563925851998</v>
      </c>
      <c r="E314" s="153">
        <f t="shared" si="25"/>
        <v>1</v>
      </c>
      <c r="L314" s="144">
        <v>154500</v>
      </c>
      <c r="M314" s="155">
        <f t="shared" si="26"/>
        <v>0.99</v>
      </c>
      <c r="N314" s="152">
        <f t="shared" si="30"/>
        <v>28.89681416847655</v>
      </c>
    </row>
    <row r="315" spans="1:14" ht="12.75">
      <c r="A315" s="144">
        <v>0.10000000000007</v>
      </c>
      <c r="B315" s="146">
        <f t="shared" si="27"/>
        <v>6.811613228095467</v>
      </c>
      <c r="C315" s="151">
        <f t="shared" si="28"/>
        <v>0.46017216272294315</v>
      </c>
      <c r="D315" s="150">
        <f t="shared" si="29"/>
        <v>0.5398278372770569</v>
      </c>
      <c r="E315" s="153">
        <f t="shared" si="25"/>
        <v>1</v>
      </c>
      <c r="L315" s="144">
        <v>155000</v>
      </c>
      <c r="M315" s="155">
        <f t="shared" si="26"/>
        <v>0.99</v>
      </c>
      <c r="N315" s="152">
        <f t="shared" si="30"/>
        <v>28.990331366432784</v>
      </c>
    </row>
    <row r="316" spans="1:14" ht="12.75">
      <c r="A316" s="144">
        <v>0.11000000000007</v>
      </c>
      <c r="B316" s="146">
        <f t="shared" si="27"/>
        <v>6.866043162864561</v>
      </c>
      <c r="C316" s="151">
        <f t="shared" si="28"/>
        <v>0.4562046874576555</v>
      </c>
      <c r="D316" s="150">
        <f t="shared" si="29"/>
        <v>0.5437953125423445</v>
      </c>
      <c r="E316" s="153">
        <f t="shared" si="25"/>
        <v>1</v>
      </c>
      <c r="L316" s="144">
        <v>155500</v>
      </c>
      <c r="M316" s="155">
        <f t="shared" si="26"/>
        <v>0.99</v>
      </c>
      <c r="N316" s="152">
        <f t="shared" si="30"/>
        <v>29.08384856438902</v>
      </c>
    </row>
    <row r="317" spans="1:14" ht="12.75">
      <c r="A317" s="144">
        <v>0.12000000000007</v>
      </c>
      <c r="B317" s="146">
        <f t="shared" si="27"/>
        <v>6.92090803392551</v>
      </c>
      <c r="C317" s="151">
        <f t="shared" si="28"/>
        <v>0.45224157397938836</v>
      </c>
      <c r="D317" s="150">
        <f t="shared" si="29"/>
        <v>0.5477584260206116</v>
      </c>
      <c r="E317" s="153">
        <f t="shared" si="25"/>
        <v>1</v>
      </c>
      <c r="L317" s="144">
        <v>156000</v>
      </c>
      <c r="M317" s="155">
        <f t="shared" si="26"/>
        <v>0.99</v>
      </c>
      <c r="N317" s="152">
        <f t="shared" si="30"/>
        <v>29.177365762345254</v>
      </c>
    </row>
    <row r="318" spans="1:14" ht="12.75">
      <c r="A318" s="144">
        <v>0.13000000000007</v>
      </c>
      <c r="B318" s="146">
        <f t="shared" si="27"/>
        <v>6.976211316747809</v>
      </c>
      <c r="C318" s="151">
        <f t="shared" si="28"/>
        <v>0.4482832133454111</v>
      </c>
      <c r="D318" s="150">
        <f t="shared" si="29"/>
        <v>0.5517167866545889</v>
      </c>
      <c r="E318" s="153">
        <f t="shared" si="25"/>
        <v>1</v>
      </c>
      <c r="L318" s="144">
        <v>156500</v>
      </c>
      <c r="M318" s="155">
        <f t="shared" si="26"/>
        <v>0.99</v>
      </c>
      <c r="N318" s="152">
        <f t="shared" si="30"/>
        <v>29.27088296030149</v>
      </c>
    </row>
    <row r="319" spans="1:14" ht="12.75">
      <c r="A319" s="144">
        <v>0.14000000000007</v>
      </c>
      <c r="B319" s="146">
        <f t="shared" si="27"/>
        <v>7.03195651457258</v>
      </c>
      <c r="C319" s="151">
        <f t="shared" si="28"/>
        <v>0.4443299951940659</v>
      </c>
      <c r="D319" s="150">
        <f t="shared" si="29"/>
        <v>0.5556700048059341</v>
      </c>
      <c r="E319" s="153">
        <f t="shared" si="25"/>
        <v>1</v>
      </c>
      <c r="L319" s="144">
        <v>157000</v>
      </c>
      <c r="M319" s="155">
        <f t="shared" si="26"/>
        <v>0.99</v>
      </c>
      <c r="N319" s="152">
        <f t="shared" si="30"/>
        <v>29.364400158257723</v>
      </c>
    </row>
    <row r="320" spans="1:14" ht="12.75">
      <c r="A320" s="144">
        <v>0.15000000000007</v>
      </c>
      <c r="B320" s="146">
        <f t="shared" si="27"/>
        <v>7.088147158634489</v>
      </c>
      <c r="C320" s="151">
        <f t="shared" si="28"/>
        <v>0.44038230762972985</v>
      </c>
      <c r="D320" s="150">
        <f t="shared" si="29"/>
        <v>0.5596176923702701</v>
      </c>
      <c r="E320" s="153">
        <f t="shared" si="25"/>
        <v>1</v>
      </c>
      <c r="L320" s="144">
        <v>157500</v>
      </c>
      <c r="M320" s="155">
        <f t="shared" si="26"/>
        <v>0.99</v>
      </c>
      <c r="N320" s="152">
        <f t="shared" si="30"/>
        <v>29.457917356213958</v>
      </c>
    </row>
    <row r="321" spans="1:14" ht="12.75">
      <c r="A321" s="144">
        <v>0.16000000000007</v>
      </c>
      <c r="B321" s="146">
        <f t="shared" si="27"/>
        <v>7.144786808385433</v>
      </c>
      <c r="C321" s="151">
        <f t="shared" si="28"/>
        <v>0.4364405371085396</v>
      </c>
      <c r="D321" s="150">
        <f t="shared" si="29"/>
        <v>0.5635594628914604</v>
      </c>
      <c r="E321" s="153">
        <f t="shared" si="25"/>
        <v>1</v>
      </c>
      <c r="L321" s="144">
        <v>158000</v>
      </c>
      <c r="M321" s="155">
        <f t="shared" si="26"/>
        <v>0.99</v>
      </c>
      <c r="N321" s="152">
        <f t="shared" si="30"/>
        <v>29.551434554170193</v>
      </c>
    </row>
    <row r="322" spans="1:14" ht="12.75">
      <c r="A322" s="144">
        <v>0.17000000000007</v>
      </c>
      <c r="B322" s="146">
        <f t="shared" si="27"/>
        <v>7.2018790517200175</v>
      </c>
      <c r="C322" s="151">
        <f t="shared" si="28"/>
        <v>0.43250506832493407</v>
      </c>
      <c r="D322" s="150">
        <f t="shared" si="29"/>
        <v>0.5674949316750659</v>
      </c>
      <c r="E322" s="153">
        <f t="shared" si="25"/>
        <v>1</v>
      </c>
      <c r="L322" s="144">
        <v>158500</v>
      </c>
      <c r="M322" s="155">
        <f t="shared" si="26"/>
        <v>0.99</v>
      </c>
      <c r="N322" s="152">
        <f t="shared" si="30"/>
        <v>29.644951752126428</v>
      </c>
    </row>
    <row r="323" spans="1:14" ht="12.75">
      <c r="A323" s="144">
        <v>0.18000000000007</v>
      </c>
      <c r="B323" s="146">
        <f t="shared" si="27"/>
        <v>7.259427505202841</v>
      </c>
      <c r="C323" s="151">
        <f t="shared" si="28"/>
        <v>0.4285762840990718</v>
      </c>
      <c r="D323" s="150">
        <f t="shared" si="29"/>
        <v>0.5714237159009282</v>
      </c>
      <c r="E323" s="153">
        <f t="shared" si="25"/>
        <v>1</v>
      </c>
      <c r="L323" s="144">
        <v>159000</v>
      </c>
      <c r="M323" s="155">
        <f t="shared" si="26"/>
        <v>0.99</v>
      </c>
      <c r="N323" s="152">
        <f t="shared" si="30"/>
        <v>29.738468950082662</v>
      </c>
    </row>
    <row r="324" spans="1:14" ht="12.75">
      <c r="A324" s="144">
        <v>0.19000000000007</v>
      </c>
      <c r="B324" s="146">
        <f t="shared" si="27"/>
        <v>7.317435814297579</v>
      </c>
      <c r="C324" s="151">
        <f t="shared" si="28"/>
        <v>0.4246545652651771</v>
      </c>
      <c r="D324" s="150">
        <f t="shared" si="29"/>
        <v>0.5753454347348229</v>
      </c>
      <c r="E324" s="153">
        <f t="shared" si="25"/>
        <v>1</v>
      </c>
      <c r="L324" s="144">
        <v>159500</v>
      </c>
      <c r="M324" s="155">
        <f t="shared" si="26"/>
        <v>0.99</v>
      </c>
      <c r="N324" s="152">
        <f t="shared" si="30"/>
        <v>29.831986148038897</v>
      </c>
    </row>
    <row r="325" spans="1:14" ht="12.75">
      <c r="A325" s="144">
        <v>0.20000000000007</v>
      </c>
      <c r="B325" s="146">
        <f t="shared" si="27"/>
        <v>7.375907653597918</v>
      </c>
      <c r="C325" s="151">
        <f t="shared" si="28"/>
        <v>0.4207402905608696</v>
      </c>
      <c r="D325" s="150">
        <f t="shared" si="29"/>
        <v>0.5792597094391304</v>
      </c>
      <c r="E325" s="153">
        <f aca="true" t="shared" si="31" ref="E325:E388">$K$3</f>
        <v>1</v>
      </c>
      <c r="L325" s="144">
        <v>160000</v>
      </c>
      <c r="M325" s="155">
        <f aca="true" t="shared" si="32" ref="M325:M388">+$N$3</f>
        <v>0.99</v>
      </c>
      <c r="N325" s="152">
        <f t="shared" si="30"/>
        <v>29.925503345995132</v>
      </c>
    </row>
    <row r="326" spans="1:14" ht="12.75">
      <c r="A326" s="144">
        <v>0.21000000000007</v>
      </c>
      <c r="B326" s="146">
        <f aca="true" t="shared" si="33" ref="B326:B389">EXP(A326*SQRT($H$10)+SUMPRODUCT($H$20:$H$29,$I$20:$I$29))</f>
        <v>7.434846727060323</v>
      </c>
      <c r="C326" s="151">
        <f aca="true" t="shared" si="34" ref="C326:C389">1-(NORMDIST(A326*SQRT($H$10),0,SQRT($H$10),TRUE))</f>
        <v>0.41683383651753037</v>
      </c>
      <c r="D326" s="150">
        <f aca="true" t="shared" si="35" ref="D326:D389">1-C326</f>
        <v>0.5831661634824696</v>
      </c>
      <c r="E326" s="153">
        <f t="shared" si="31"/>
        <v>1</v>
      </c>
      <c r="L326" s="144">
        <v>160500</v>
      </c>
      <c r="M326" s="155">
        <f t="shared" si="32"/>
        <v>0.99</v>
      </c>
      <c r="N326" s="152">
        <f t="shared" si="30"/>
        <v>30.019020543951367</v>
      </c>
    </row>
    <row r="327" spans="1:14" ht="12.75">
      <c r="A327" s="144">
        <v>0.22000000000007</v>
      </c>
      <c r="B327" s="146">
        <f t="shared" si="33"/>
        <v>7.494256768238669</v>
      </c>
      <c r="C327" s="151">
        <f t="shared" si="34"/>
        <v>0.4129355773517581</v>
      </c>
      <c r="D327" s="150">
        <f t="shared" si="35"/>
        <v>0.5870644226482419</v>
      </c>
      <c r="E327" s="153">
        <f t="shared" si="31"/>
        <v>1</v>
      </c>
      <c r="L327" s="144">
        <v>161000</v>
      </c>
      <c r="M327" s="155">
        <f t="shared" si="32"/>
        <v>0.99</v>
      </c>
      <c r="N327" s="152">
        <f t="shared" si="30"/>
        <v>30.1125377419076</v>
      </c>
    </row>
    <row r="328" spans="1:14" ht="12.75">
      <c r="A328" s="144">
        <v>0.23000000000007</v>
      </c>
      <c r="B328" s="146">
        <f t="shared" si="33"/>
        <v>7.554141540520746</v>
      </c>
      <c r="C328" s="151">
        <f t="shared" si="34"/>
        <v>0.4090458848579669</v>
      </c>
      <c r="D328" s="150">
        <f t="shared" si="35"/>
        <v>0.5909541151420331</v>
      </c>
      <c r="E328" s="153">
        <f t="shared" si="31"/>
        <v>1</v>
      </c>
      <c r="L328" s="144">
        <v>161500</v>
      </c>
      <c r="M328" s="155">
        <f t="shared" si="32"/>
        <v>0.99</v>
      </c>
      <c r="N328" s="152">
        <f aca="true" t="shared" si="36" ref="N328:N391">N327+$N$6</f>
        <v>30.206054939863836</v>
      </c>
    </row>
    <row r="329" spans="1:14" ht="12.75">
      <c r="A329" s="144">
        <v>0.24000000000007</v>
      </c>
      <c r="B329" s="146">
        <f t="shared" si="33"/>
        <v>7.614504837366657</v>
      </c>
      <c r="C329" s="151">
        <f t="shared" si="34"/>
        <v>0.405165128302177</v>
      </c>
      <c r="D329" s="150">
        <f t="shared" si="35"/>
        <v>0.594834871697823</v>
      </c>
      <c r="E329" s="153">
        <f t="shared" si="31"/>
        <v>1</v>
      </c>
      <c r="L329" s="144">
        <v>162000</v>
      </c>
      <c r="M329" s="155">
        <f t="shared" si="32"/>
        <v>0.99</v>
      </c>
      <c r="N329" s="152">
        <f t="shared" si="36"/>
        <v>30.29957213782007</v>
      </c>
    </row>
    <row r="330" spans="1:14" ht="12.75">
      <c r="A330" s="144">
        <v>0.25000000000007</v>
      </c>
      <c r="B330" s="146">
        <f t="shared" si="33"/>
        <v>7.675350482549114</v>
      </c>
      <c r="C330" s="151">
        <f t="shared" si="34"/>
        <v>0.4012936743170492</v>
      </c>
      <c r="D330" s="150">
        <f t="shared" si="35"/>
        <v>0.5987063256829508</v>
      </c>
      <c r="E330" s="153">
        <f t="shared" si="31"/>
        <v>1</v>
      </c>
      <c r="L330" s="144">
        <v>162500</v>
      </c>
      <c r="M330" s="155">
        <f t="shared" si="32"/>
        <v>0.99</v>
      </c>
      <c r="N330" s="152">
        <f t="shared" si="36"/>
        <v>30.393089335776306</v>
      </c>
    </row>
    <row r="331" spans="1:14" ht="12.75">
      <c r="A331" s="144">
        <v>0.26000000000008</v>
      </c>
      <c r="B331" s="146">
        <f t="shared" si="33"/>
        <v>7.736682330395722</v>
      </c>
      <c r="C331" s="151">
        <f t="shared" si="34"/>
        <v>0.3974318867982086</v>
      </c>
      <c r="D331" s="150">
        <f t="shared" si="35"/>
        <v>0.6025681132017914</v>
      </c>
      <c r="E331" s="153">
        <f t="shared" si="31"/>
        <v>1</v>
      </c>
      <c r="L331" s="144">
        <v>163000</v>
      </c>
      <c r="M331" s="155">
        <f t="shared" si="32"/>
        <v>0.99</v>
      </c>
      <c r="N331" s="152">
        <f t="shared" si="36"/>
        <v>30.48660653373254</v>
      </c>
    </row>
    <row r="332" spans="1:14" ht="12.75">
      <c r="A332" s="144">
        <v>0.27000000000008</v>
      </c>
      <c r="B332" s="146">
        <f t="shared" si="33"/>
        <v>7.798504266032898</v>
      </c>
      <c r="C332" s="151">
        <f t="shared" si="34"/>
        <v>0.39358012680192966</v>
      </c>
      <c r="D332" s="150">
        <f t="shared" si="35"/>
        <v>0.6064198731980703</v>
      </c>
      <c r="E332" s="153">
        <f t="shared" si="31"/>
        <v>1</v>
      </c>
      <c r="L332" s="144">
        <v>163500</v>
      </c>
      <c r="M332" s="155">
        <f t="shared" si="32"/>
        <v>0.99</v>
      </c>
      <c r="N332" s="152">
        <f t="shared" si="36"/>
        <v>30.580123731688776</v>
      </c>
    </row>
    <row r="333" spans="1:14" ht="12.75">
      <c r="A333" s="144">
        <v>0.28000000000008</v>
      </c>
      <c r="B333" s="146">
        <f t="shared" si="33"/>
        <v>7.860820205632329</v>
      </c>
      <c r="C333" s="151">
        <f t="shared" si="34"/>
        <v>0.3897387524441721</v>
      </c>
      <c r="D333" s="150">
        <f t="shared" si="35"/>
        <v>0.6102612475558279</v>
      </c>
      <c r="E333" s="153">
        <f t="shared" si="31"/>
        <v>1</v>
      </c>
      <c r="L333" s="144">
        <v>164000</v>
      </c>
      <c r="M333" s="155">
        <f t="shared" si="32"/>
        <v>0.99</v>
      </c>
      <c r="N333" s="152">
        <f t="shared" si="36"/>
        <v>30.67364092964501</v>
      </c>
    </row>
    <row r="334" spans="1:14" ht="12.75">
      <c r="A334" s="144">
        <v>0.29000000000008</v>
      </c>
      <c r="B334" s="146">
        <f t="shared" si="33"/>
        <v>7.923634096658815</v>
      </c>
      <c r="C334" s="151">
        <f t="shared" si="34"/>
        <v>0.385908118801092</v>
      </c>
      <c r="D334" s="150">
        <f t="shared" si="35"/>
        <v>0.614091881198908</v>
      </c>
      <c r="E334" s="153">
        <f t="shared" si="31"/>
        <v>1</v>
      </c>
      <c r="L334" s="144">
        <v>164500</v>
      </c>
      <c r="M334" s="155">
        <f t="shared" si="32"/>
        <v>0.99</v>
      </c>
      <c r="N334" s="152">
        <f t="shared" si="36"/>
        <v>30.767158127601245</v>
      </c>
    </row>
    <row r="335" spans="1:14" ht="12.75">
      <c r="A335" s="144">
        <v>0.30000000000008</v>
      </c>
      <c r="B335" s="146">
        <f t="shared" si="33"/>
        <v>7.986949918120379</v>
      </c>
      <c r="C335" s="151">
        <f t="shared" si="34"/>
        <v>0.3820885778110168</v>
      </c>
      <c r="D335" s="150">
        <f t="shared" si="35"/>
        <v>0.6179114221889832</v>
      </c>
      <c r="E335" s="153">
        <f t="shared" si="31"/>
        <v>1</v>
      </c>
      <c r="L335" s="144">
        <v>165000</v>
      </c>
      <c r="M335" s="155">
        <f t="shared" si="32"/>
        <v>0.99</v>
      </c>
      <c r="N335" s="152">
        <f t="shared" si="36"/>
        <v>30.86067532555748</v>
      </c>
    </row>
    <row r="336" spans="1:14" ht="12.75">
      <c r="A336" s="144">
        <v>0.31000000000008</v>
      </c>
      <c r="B336" s="146">
        <f t="shared" si="33"/>
        <v>8.050771680820326</v>
      </c>
      <c r="C336" s="151">
        <f t="shared" si="34"/>
        <v>0.3782804781779503</v>
      </c>
      <c r="D336" s="150">
        <f t="shared" si="35"/>
        <v>0.6217195218220497</v>
      </c>
      <c r="E336" s="153">
        <f t="shared" si="31"/>
        <v>1</v>
      </c>
      <c r="L336" s="144">
        <v>165500</v>
      </c>
      <c r="M336" s="155">
        <f t="shared" si="32"/>
        <v>0.99</v>
      </c>
      <c r="N336" s="152">
        <f t="shared" si="36"/>
        <v>30.954192523513715</v>
      </c>
    </row>
    <row r="337" spans="1:14" ht="12.75">
      <c r="A337" s="144">
        <v>0.32000000000008</v>
      </c>
      <c r="B337" s="146">
        <f t="shared" si="33"/>
        <v>8.115103427611306</v>
      </c>
      <c r="C337" s="151">
        <f t="shared" si="34"/>
        <v>0.3744841652766496</v>
      </c>
      <c r="D337" s="150">
        <f t="shared" si="35"/>
        <v>0.6255158347233504</v>
      </c>
      <c r="E337" s="153">
        <f t="shared" si="31"/>
        <v>1</v>
      </c>
      <c r="L337" s="144">
        <v>166000</v>
      </c>
      <c r="M337" s="155">
        <f t="shared" si="32"/>
        <v>0.99</v>
      </c>
      <c r="N337" s="152">
        <f t="shared" si="36"/>
        <v>31.04770972146995</v>
      </c>
    </row>
    <row r="338" spans="1:14" ht="12.75">
      <c r="A338" s="144">
        <v>0.33000000000008</v>
      </c>
      <c r="B338" s="146">
        <f t="shared" si="33"/>
        <v>8.179949233651419</v>
      </c>
      <c r="C338" s="151">
        <f t="shared" si="34"/>
        <v>0.37069998105931623</v>
      </c>
      <c r="D338" s="150">
        <f t="shared" si="35"/>
        <v>0.6293000189406838</v>
      </c>
      <c r="E338" s="153">
        <f t="shared" si="31"/>
        <v>1</v>
      </c>
      <c r="L338" s="144">
        <v>166500</v>
      </c>
      <c r="M338" s="155">
        <f t="shared" si="32"/>
        <v>0.99</v>
      </c>
      <c r="N338" s="152">
        <f t="shared" si="36"/>
        <v>31.141226919426185</v>
      </c>
    </row>
    <row r="339" spans="1:14" ht="12.75">
      <c r="A339" s="144">
        <v>0.34000000000008</v>
      </c>
      <c r="B339" s="146">
        <f t="shared" si="33"/>
        <v>8.245313206662354</v>
      </c>
      <c r="C339" s="151">
        <f t="shared" si="34"/>
        <v>0.36692826396394174</v>
      </c>
      <c r="D339" s="150">
        <f t="shared" si="35"/>
        <v>0.6330717360360583</v>
      </c>
      <c r="E339" s="153">
        <f t="shared" si="31"/>
        <v>1</v>
      </c>
      <c r="L339" s="144">
        <v>167000</v>
      </c>
      <c r="M339" s="155">
        <f t="shared" si="32"/>
        <v>0.99</v>
      </c>
      <c r="N339" s="152">
        <f t="shared" si="36"/>
        <v>31.23474411738242</v>
      </c>
    </row>
    <row r="340" spans="1:14" ht="12.75">
      <c r="A340" s="144">
        <v>0.35000000000008</v>
      </c>
      <c r="B340" s="146">
        <f t="shared" si="33"/>
        <v>8.311199487189599</v>
      </c>
      <c r="C340" s="151">
        <f t="shared" si="34"/>
        <v>0.3631693488243509</v>
      </c>
      <c r="D340" s="150">
        <f t="shared" si="35"/>
        <v>0.6368306511756491</v>
      </c>
      <c r="E340" s="153">
        <f t="shared" si="31"/>
        <v>1</v>
      </c>
      <c r="L340" s="144">
        <v>167500</v>
      </c>
      <c r="M340" s="155">
        <f t="shared" si="32"/>
        <v>0.99</v>
      </c>
      <c r="N340" s="152">
        <f t="shared" si="36"/>
        <v>31.328261315338654</v>
      </c>
    </row>
    <row r="341" spans="1:14" ht="12.75">
      <c r="A341" s="144">
        <v>0.36000000000008</v>
      </c>
      <c r="B341" s="146">
        <f t="shared" si="33"/>
        <v>8.37761224886473</v>
      </c>
      <c r="C341" s="151">
        <f t="shared" si="34"/>
        <v>0.35942356678197884</v>
      </c>
      <c r="D341" s="150">
        <f t="shared" si="35"/>
        <v>0.6405764332180212</v>
      </c>
      <c r="E341" s="153">
        <f t="shared" si="31"/>
        <v>1</v>
      </c>
      <c r="L341" s="144">
        <v>168000</v>
      </c>
      <c r="M341" s="155">
        <f t="shared" si="32"/>
        <v>0.99</v>
      </c>
      <c r="N341" s="152">
        <f t="shared" si="36"/>
        <v>31.42177851329489</v>
      </c>
    </row>
    <row r="342" spans="1:14" ht="12.75">
      <c r="A342" s="144">
        <v>0.37000000000008</v>
      </c>
      <c r="B342" s="146">
        <f t="shared" si="33"/>
        <v>8.44455569866979</v>
      </c>
      <c r="C342" s="151">
        <f t="shared" si="34"/>
        <v>0.3556912451994234</v>
      </c>
      <c r="D342" s="150">
        <f t="shared" si="35"/>
        <v>0.6443087548005766</v>
      </c>
      <c r="E342" s="153">
        <f t="shared" si="31"/>
        <v>1</v>
      </c>
      <c r="L342" s="144">
        <v>168500</v>
      </c>
      <c r="M342" s="155">
        <f t="shared" si="32"/>
        <v>0.99</v>
      </c>
      <c r="N342" s="152">
        <f t="shared" si="36"/>
        <v>31.515295711251124</v>
      </c>
    </row>
    <row r="343" spans="1:14" ht="12.75">
      <c r="A343" s="144">
        <v>0.38000000000008</v>
      </c>
      <c r="B343" s="146">
        <f t="shared" si="33"/>
        <v>8.512034077203783</v>
      </c>
      <c r="C343" s="151">
        <f t="shared" si="34"/>
        <v>0.35197270757580756</v>
      </c>
      <c r="D343" s="150">
        <f t="shared" si="35"/>
        <v>0.6480272924241924</v>
      </c>
      <c r="E343" s="153">
        <f t="shared" si="31"/>
        <v>1</v>
      </c>
      <c r="L343" s="144">
        <v>169000</v>
      </c>
      <c r="M343" s="155">
        <f t="shared" si="32"/>
        <v>0.99</v>
      </c>
      <c r="N343" s="152">
        <f t="shared" si="36"/>
        <v>31.60881290920736</v>
      </c>
    </row>
    <row r="344" spans="1:14" ht="12.75">
      <c r="A344" s="144">
        <v>0.39000000000008</v>
      </c>
      <c r="B344" s="146">
        <f t="shared" si="33"/>
        <v>8.58005165895131</v>
      </c>
      <c r="C344" s="151">
        <f t="shared" si="34"/>
        <v>0.34826827346398803</v>
      </c>
      <c r="D344" s="150">
        <f t="shared" si="35"/>
        <v>0.651731726536012</v>
      </c>
      <c r="E344" s="153">
        <f t="shared" si="31"/>
        <v>1</v>
      </c>
      <c r="L344" s="144">
        <v>169500</v>
      </c>
      <c r="M344" s="155">
        <f t="shared" si="32"/>
        <v>0.99</v>
      </c>
      <c r="N344" s="152">
        <f t="shared" si="36"/>
        <v>31.702330107163593</v>
      </c>
    </row>
    <row r="345" spans="1:14" ht="12.75">
      <c r="A345" s="144">
        <v>0.40000000000008</v>
      </c>
      <c r="B345" s="146">
        <f t="shared" si="33"/>
        <v>8.648612752553328</v>
      </c>
      <c r="C345" s="151">
        <f t="shared" si="34"/>
        <v>0.3445782583896464</v>
      </c>
      <c r="D345" s="150">
        <f t="shared" si="35"/>
        <v>0.6554217416103536</v>
      </c>
      <c r="E345" s="153">
        <f t="shared" si="31"/>
        <v>1</v>
      </c>
      <c r="L345" s="144">
        <v>170000</v>
      </c>
      <c r="M345" s="155">
        <f t="shared" si="32"/>
        <v>0.99</v>
      </c>
      <c r="N345" s="152">
        <f t="shared" si="36"/>
        <v>31.79584730511983</v>
      </c>
    </row>
    <row r="346" spans="1:14" ht="12.75">
      <c r="A346" s="144">
        <v>0.41000000000008</v>
      </c>
      <c r="B346" s="146">
        <f t="shared" si="33"/>
        <v>8.717721701080087</v>
      </c>
      <c r="C346" s="151">
        <f t="shared" si="34"/>
        <v>0.3409029737722933</v>
      </c>
      <c r="D346" s="150">
        <f t="shared" si="35"/>
        <v>0.6590970262277067</v>
      </c>
      <c r="E346" s="153">
        <f t="shared" si="31"/>
        <v>1</v>
      </c>
      <c r="L346" s="144">
        <v>170500</v>
      </c>
      <c r="M346" s="155">
        <f t="shared" si="32"/>
        <v>0.99</v>
      </c>
      <c r="N346" s="152">
        <f t="shared" si="36"/>
        <v>31.889364503076063</v>
      </c>
    </row>
    <row r="347" spans="1:14" ht="12.75">
      <c r="A347" s="144">
        <v>0.42000000000008</v>
      </c>
      <c r="B347" s="146">
        <f t="shared" si="33"/>
        <v>8.78738288230625</v>
      </c>
      <c r="C347" s="151">
        <f t="shared" si="34"/>
        <v>0.3372427268482203</v>
      </c>
      <c r="D347" s="150">
        <f t="shared" si="35"/>
        <v>0.6627572731517797</v>
      </c>
      <c r="E347" s="153">
        <f t="shared" si="31"/>
        <v>1</v>
      </c>
      <c r="L347" s="144">
        <v>171000</v>
      </c>
      <c r="M347" s="155">
        <f t="shared" si="32"/>
        <v>0.99</v>
      </c>
      <c r="N347" s="152">
        <f t="shared" si="36"/>
        <v>31.982881701032298</v>
      </c>
    </row>
    <row r="348" spans="1:14" ht="12.75">
      <c r="A348" s="144">
        <v>0.43000000000008</v>
      </c>
      <c r="B348" s="146">
        <f t="shared" si="33"/>
        <v>8.857600708988217</v>
      </c>
      <c r="C348" s="151">
        <f t="shared" si="34"/>
        <v>0.33359782059542853</v>
      </c>
      <c r="D348" s="150">
        <f t="shared" si="35"/>
        <v>0.6664021794045715</v>
      </c>
      <c r="E348" s="153">
        <f t="shared" si="31"/>
        <v>1</v>
      </c>
      <c r="L348" s="144">
        <v>171500</v>
      </c>
      <c r="M348" s="155">
        <f t="shared" si="32"/>
        <v>0.99</v>
      </c>
      <c r="N348" s="152">
        <f t="shared" si="36"/>
        <v>32.07639889898853</v>
      </c>
    </row>
    <row r="349" spans="1:14" ht="12.75">
      <c r="A349" s="144">
        <v>0.44000000000008</v>
      </c>
      <c r="B349" s="146">
        <f t="shared" si="33"/>
        <v>8.928379629143631</v>
      </c>
      <c r="C349" s="151">
        <f t="shared" si="34"/>
        <v>0.32996855366056477</v>
      </c>
      <c r="D349" s="150">
        <f t="shared" si="35"/>
        <v>0.6700314463394352</v>
      </c>
      <c r="E349" s="153">
        <f t="shared" si="31"/>
        <v>1</v>
      </c>
      <c r="L349" s="144">
        <v>172000</v>
      </c>
      <c r="M349" s="155">
        <f t="shared" si="32"/>
        <v>0.99</v>
      </c>
      <c r="N349" s="152">
        <f t="shared" si="36"/>
        <v>32.16991609694476</v>
      </c>
    </row>
    <row r="350" spans="1:14" ht="12.75">
      <c r="A350" s="144">
        <v>0.45000000000008</v>
      </c>
      <c r="B350" s="146">
        <f t="shared" si="33"/>
        <v>8.999724126333158</v>
      </c>
      <c r="C350" s="151">
        <f t="shared" si="34"/>
        <v>0.3263552202878911</v>
      </c>
      <c r="D350" s="150">
        <f t="shared" si="35"/>
        <v>0.6736447797121089</v>
      </c>
      <c r="E350" s="153">
        <f t="shared" si="31"/>
        <v>1</v>
      </c>
      <c r="L350" s="144">
        <v>172500</v>
      </c>
      <c r="M350" s="155">
        <f t="shared" si="32"/>
        <v>0.99</v>
      </c>
      <c r="N350" s="152">
        <f t="shared" si="36"/>
        <v>32.26343329490099</v>
      </c>
    </row>
    <row r="351" spans="1:14" ht="12.75">
      <c r="A351" s="144">
        <v>0.46000000000008</v>
      </c>
      <c r="B351" s="146">
        <f t="shared" si="33"/>
        <v>9.071638719944506</v>
      </c>
      <c r="C351" s="151">
        <f t="shared" si="34"/>
        <v>0.322758110250319</v>
      </c>
      <c r="D351" s="150">
        <f t="shared" si="35"/>
        <v>0.677241889749681</v>
      </c>
      <c r="E351" s="153">
        <f t="shared" si="31"/>
        <v>1</v>
      </c>
      <c r="L351" s="144">
        <v>173000</v>
      </c>
      <c r="M351" s="155">
        <f t="shared" si="32"/>
        <v>0.99</v>
      </c>
      <c r="N351" s="152">
        <f t="shared" si="36"/>
        <v>32.35695049285722</v>
      </c>
    </row>
    <row r="352" spans="1:14" ht="12.75">
      <c r="A352" s="144">
        <v>0.47000000000008</v>
      </c>
      <c r="B352" s="146">
        <f t="shared" si="33"/>
        <v>9.1441279654787</v>
      </c>
      <c r="C352" s="151">
        <f t="shared" si="34"/>
        <v>0.31917750878252726</v>
      </c>
      <c r="D352" s="150">
        <f t="shared" si="35"/>
        <v>0.6808224912174727</v>
      </c>
      <c r="E352" s="153">
        <f t="shared" si="31"/>
        <v>1</v>
      </c>
      <c r="L352" s="144">
        <v>173500</v>
      </c>
      <c r="M352" s="155">
        <f t="shared" si="32"/>
        <v>0.99</v>
      </c>
      <c r="N352" s="152">
        <f t="shared" si="36"/>
        <v>32.450467690813454</v>
      </c>
    </row>
    <row r="353" spans="1:14" ht="12.75">
      <c r="A353" s="144">
        <v>0.48000000000008</v>
      </c>
      <c r="B353" s="146">
        <f t="shared" si="33"/>
        <v>9.217196454838662</v>
      </c>
      <c r="C353" s="151">
        <f t="shared" si="34"/>
        <v>0.3156136965161941</v>
      </c>
      <c r="D353" s="150">
        <f t="shared" si="35"/>
        <v>0.6843863034838059</v>
      </c>
      <c r="E353" s="153">
        <f t="shared" si="31"/>
        <v>1</v>
      </c>
      <c r="L353" s="144">
        <v>174000</v>
      </c>
      <c r="M353" s="155">
        <f t="shared" si="32"/>
        <v>0.99</v>
      </c>
      <c r="N353" s="152">
        <f t="shared" si="36"/>
        <v>32.543984888769685</v>
      </c>
    </row>
    <row r="354" spans="1:14" ht="12.75">
      <c r="A354" s="144">
        <v>0.49000000000008</v>
      </c>
      <c r="B354" s="146">
        <f t="shared" si="33"/>
        <v>9.290848816620086</v>
      </c>
      <c r="C354" s="151">
        <f t="shared" si="34"/>
        <v>0.31206694941736224</v>
      </c>
      <c r="D354" s="150">
        <f t="shared" si="35"/>
        <v>0.6879330505826378</v>
      </c>
      <c r="E354" s="153">
        <f t="shared" si="31"/>
        <v>1</v>
      </c>
      <c r="L354" s="144">
        <v>174500</v>
      </c>
      <c r="M354" s="155">
        <f t="shared" si="32"/>
        <v>0.99</v>
      </c>
      <c r="N354" s="152">
        <f t="shared" si="36"/>
        <v>32.63750208672592</v>
      </c>
    </row>
    <row r="355" spans="1:14" ht="12.75">
      <c r="A355" s="144">
        <v>0.50000000000008</v>
      </c>
      <c r="B355" s="146">
        <f t="shared" si="33"/>
        <v>9.365089716404636</v>
      </c>
      <c r="C355" s="151">
        <f t="shared" si="34"/>
        <v>0.3085375387259587</v>
      </c>
      <c r="D355" s="150">
        <f t="shared" si="35"/>
        <v>0.6914624612740413</v>
      </c>
      <c r="E355" s="153">
        <f t="shared" si="31"/>
        <v>1</v>
      </c>
      <c r="L355" s="144">
        <v>175000</v>
      </c>
      <c r="M355" s="155">
        <f t="shared" si="32"/>
        <v>0.99</v>
      </c>
      <c r="N355" s="152">
        <f t="shared" si="36"/>
        <v>32.73101928468215</v>
      </c>
    </row>
    <row r="356" spans="1:14" ht="12.75">
      <c r="A356" s="144">
        <v>0.51000000000008</v>
      </c>
      <c r="B356" s="146">
        <f t="shared" si="33"/>
        <v>9.439923857055508</v>
      </c>
      <c r="C356" s="151">
        <f t="shared" si="34"/>
        <v>0.3050257308974914</v>
      </c>
      <c r="D356" s="150">
        <f t="shared" si="35"/>
        <v>0.6949742691025086</v>
      </c>
      <c r="E356" s="153">
        <f t="shared" si="31"/>
        <v>1</v>
      </c>
      <c r="L356" s="144">
        <v>175500</v>
      </c>
      <c r="M356" s="155">
        <f t="shared" si="32"/>
        <v>0.99</v>
      </c>
      <c r="N356" s="152">
        <f t="shared" si="36"/>
        <v>32.82453648263838</v>
      </c>
    </row>
    <row r="357" spans="1:14" ht="12.75">
      <c r="A357" s="144">
        <v>0.52000000000008</v>
      </c>
      <c r="B357" s="146">
        <f t="shared" si="33"/>
        <v>9.515355979015315</v>
      </c>
      <c r="C357" s="151">
        <f t="shared" si="34"/>
        <v>0.3015317875469383</v>
      </c>
      <c r="D357" s="150">
        <f t="shared" si="35"/>
        <v>0.6984682124530617</v>
      </c>
      <c r="E357" s="153">
        <f t="shared" si="31"/>
        <v>1</v>
      </c>
      <c r="L357" s="144">
        <v>176000</v>
      </c>
      <c r="M357" s="155">
        <f t="shared" si="32"/>
        <v>0.99</v>
      </c>
      <c r="N357" s="152">
        <f t="shared" si="36"/>
        <v>32.91805368059461</v>
      </c>
    </row>
    <row r="358" spans="1:14" ht="12.75">
      <c r="A358" s="144">
        <v>0.53000000000008</v>
      </c>
      <c r="B358" s="146">
        <f t="shared" si="33"/>
        <v>9.591390860606403</v>
      </c>
      <c r="C358" s="151">
        <f t="shared" si="34"/>
        <v>0.2980559653948487</v>
      </c>
      <c r="D358" s="150">
        <f t="shared" si="35"/>
        <v>0.7019440346051513</v>
      </c>
      <c r="E358" s="153">
        <f t="shared" si="31"/>
        <v>1</v>
      </c>
      <c r="L358" s="144">
        <v>176500</v>
      </c>
      <c r="M358" s="155">
        <f t="shared" si="32"/>
        <v>0.99</v>
      </c>
      <c r="N358" s="152">
        <f t="shared" si="36"/>
        <v>33.01157087855084</v>
      </c>
    </row>
    <row r="359" spans="1:14" ht="12.75">
      <c r="A359" s="144">
        <v>0.54000000000008</v>
      </c>
      <c r="B359" s="146">
        <f t="shared" si="33"/>
        <v>9.668033318333508</v>
      </c>
      <c r="C359" s="151">
        <f t="shared" si="34"/>
        <v>0.29459851621567035</v>
      </c>
      <c r="D359" s="150">
        <f t="shared" si="35"/>
        <v>0.7054014837843297</v>
      </c>
      <c r="E359" s="153">
        <f t="shared" si="31"/>
        <v>1</v>
      </c>
      <c r="L359" s="144">
        <v>177000</v>
      </c>
      <c r="M359" s="155">
        <f t="shared" si="32"/>
        <v>0.99</v>
      </c>
      <c r="N359" s="152">
        <f t="shared" si="36"/>
        <v>33.10508807650707</v>
      </c>
    </row>
    <row r="360" spans="1:14" ht="12.75">
      <c r="A360" s="144">
        <v>0.55000000000008</v>
      </c>
      <c r="B360" s="146">
        <f t="shared" si="33"/>
        <v>9.745288207188887</v>
      </c>
      <c r="C360" s="151">
        <f t="shared" si="34"/>
        <v>0.29115968678831894</v>
      </c>
      <c r="D360" s="150">
        <f t="shared" si="35"/>
        <v>0.7088403132116811</v>
      </c>
      <c r="E360" s="153">
        <f t="shared" si="31"/>
        <v>1</v>
      </c>
      <c r="L360" s="144">
        <v>177500</v>
      </c>
      <c r="M360" s="155">
        <f t="shared" si="32"/>
        <v>0.99</v>
      </c>
      <c r="N360" s="152">
        <f t="shared" si="36"/>
        <v>33.198605274463304</v>
      </c>
    </row>
    <row r="361" spans="1:14" ht="12.75">
      <c r="A361" s="144">
        <v>0.56000000000008</v>
      </c>
      <c r="B361" s="146">
        <f t="shared" si="33"/>
        <v>9.823160420959843</v>
      </c>
      <c r="C361" s="151">
        <f t="shared" si="34"/>
        <v>0.28773971884899974</v>
      </c>
      <c r="D361" s="150">
        <f t="shared" si="35"/>
        <v>0.7122602811510003</v>
      </c>
      <c r="E361" s="153">
        <f t="shared" si="31"/>
        <v>1</v>
      </c>
      <c r="L361" s="144">
        <v>178000</v>
      </c>
      <c r="M361" s="155">
        <f t="shared" si="32"/>
        <v>0.99</v>
      </c>
      <c r="N361" s="152">
        <f t="shared" si="36"/>
        <v>33.292122472419535</v>
      </c>
    </row>
    <row r="362" spans="1:14" ht="12.75">
      <c r="A362" s="144">
        <v>0.57000000000008</v>
      </c>
      <c r="B362" s="146">
        <f t="shared" si="33"/>
        <v>9.901654892538744</v>
      </c>
      <c r="C362" s="151">
        <f t="shared" si="34"/>
        <v>0.284338849046297</v>
      </c>
      <c r="D362" s="150">
        <f t="shared" si="35"/>
        <v>0.715661150953703</v>
      </c>
      <c r="E362" s="153">
        <f t="shared" si="31"/>
        <v>1</v>
      </c>
      <c r="L362" s="144">
        <v>178500</v>
      </c>
      <c r="M362" s="155">
        <f t="shared" si="32"/>
        <v>0.99</v>
      </c>
      <c r="N362" s="152">
        <f t="shared" si="36"/>
        <v>33.38563967037577</v>
      </c>
    </row>
    <row r="363" spans="1:14" ht="12.75">
      <c r="A363" s="144">
        <v>0.58000000000008</v>
      </c>
      <c r="B363" s="146">
        <f t="shared" si="33"/>
        <v>9.98077659423549</v>
      </c>
      <c r="C363" s="151">
        <f t="shared" si="34"/>
        <v>0.2809573088985373</v>
      </c>
      <c r="D363" s="150">
        <f t="shared" si="35"/>
        <v>0.7190426911014627</v>
      </c>
      <c r="E363" s="153">
        <f t="shared" si="31"/>
        <v>1</v>
      </c>
      <c r="L363" s="144">
        <v>179000</v>
      </c>
      <c r="M363" s="155">
        <f t="shared" si="32"/>
        <v>0.99</v>
      </c>
      <c r="N363" s="152">
        <f t="shared" si="36"/>
        <v>33.479156868332</v>
      </c>
    </row>
    <row r="364" spans="1:14" ht="12.75">
      <c r="A364" s="144">
        <v>0.59000000000008</v>
      </c>
      <c r="B364" s="146">
        <f t="shared" si="33"/>
        <v>10.060530538092495</v>
      </c>
      <c r="C364" s="151">
        <f t="shared" si="34"/>
        <v>0.27759532475343807</v>
      </c>
      <c r="D364" s="150">
        <f t="shared" si="35"/>
        <v>0.7224046752465619</v>
      </c>
      <c r="E364" s="153">
        <f t="shared" si="31"/>
        <v>1</v>
      </c>
      <c r="L364" s="144">
        <v>179500</v>
      </c>
      <c r="M364" s="155">
        <f t="shared" si="32"/>
        <v>0.99</v>
      </c>
      <c r="N364" s="152">
        <f t="shared" si="36"/>
        <v>33.57267406628823</v>
      </c>
    </row>
    <row r="365" spans="1:14" ht="12.75">
      <c r="A365" s="144">
        <v>0.60000000000008</v>
      </c>
      <c r="B365" s="146">
        <f t="shared" si="33"/>
        <v>10.140921776202175</v>
      </c>
      <c r="C365" s="151">
        <f t="shared" si="34"/>
        <v>0.2742531177500469</v>
      </c>
      <c r="D365" s="150">
        <f t="shared" si="35"/>
        <v>0.7257468822499531</v>
      </c>
      <c r="E365" s="153">
        <f t="shared" si="31"/>
        <v>1</v>
      </c>
      <c r="L365" s="144">
        <v>180000</v>
      </c>
      <c r="M365" s="155">
        <f t="shared" si="32"/>
        <v>0.99</v>
      </c>
      <c r="N365" s="152">
        <f t="shared" si="36"/>
        <v>33.66619126424446</v>
      </c>
    </row>
    <row r="366" spans="1:14" ht="12.75">
      <c r="A366" s="144">
        <v>0.61000000000008</v>
      </c>
      <c r="B366" s="146">
        <f t="shared" si="33"/>
        <v>10.221955401026982</v>
      </c>
      <c r="C366" s="151">
        <f t="shared" si="34"/>
        <v>0.2709309037829791</v>
      </c>
      <c r="D366" s="150">
        <f t="shared" si="35"/>
        <v>0.7290690962170209</v>
      </c>
      <c r="E366" s="153">
        <f t="shared" si="31"/>
        <v>1</v>
      </c>
      <c r="L366" s="144">
        <v>180500</v>
      </c>
      <c r="M366" s="155">
        <f t="shared" si="32"/>
        <v>0.99</v>
      </c>
      <c r="N366" s="152">
        <f t="shared" si="36"/>
        <v>33.75970846220069</v>
      </c>
    </row>
    <row r="367" spans="1:14" ht="12.75">
      <c r="A367" s="144">
        <v>0.62000000000008</v>
      </c>
      <c r="B367" s="146">
        <f t="shared" si="33"/>
        <v>10.303636545721991</v>
      </c>
      <c r="C367" s="151">
        <f t="shared" si="34"/>
        <v>0.2676288934689567</v>
      </c>
      <c r="D367" s="150">
        <f t="shared" si="35"/>
        <v>0.7323711065310433</v>
      </c>
      <c r="E367" s="153">
        <f t="shared" si="31"/>
        <v>1</v>
      </c>
      <c r="L367" s="144">
        <v>181000</v>
      </c>
      <c r="M367" s="155">
        <f t="shared" si="32"/>
        <v>0.99</v>
      </c>
      <c r="N367" s="152">
        <f t="shared" si="36"/>
        <v>33.85322566015692</v>
      </c>
    </row>
    <row r="368" spans="1:14" ht="12.75">
      <c r="A368" s="144">
        <v>0.63000000000008</v>
      </c>
      <c r="B368" s="146">
        <f t="shared" si="33"/>
        <v>10.385970384460062</v>
      </c>
      <c r="C368" s="151">
        <f t="shared" si="34"/>
        <v>0.26434729211565133</v>
      </c>
      <c r="D368" s="150">
        <f t="shared" si="35"/>
        <v>0.7356527078843487</v>
      </c>
      <c r="E368" s="153">
        <f t="shared" si="31"/>
        <v>1</v>
      </c>
      <c r="L368" s="144">
        <v>181500</v>
      </c>
      <c r="M368" s="155">
        <f t="shared" si="32"/>
        <v>0.99</v>
      </c>
      <c r="N368" s="152">
        <f t="shared" si="36"/>
        <v>33.946742858113154</v>
      </c>
    </row>
    <row r="369" spans="1:14" ht="12.75">
      <c r="A369" s="144">
        <v>0.64000000000008</v>
      </c>
      <c r="B369" s="146">
        <f t="shared" si="33"/>
        <v>10.468962132759602</v>
      </c>
      <c r="C369" s="151">
        <f t="shared" si="34"/>
        <v>0.2610862996928355</v>
      </c>
      <c r="D369" s="150">
        <f t="shared" si="35"/>
        <v>0.7389137003071645</v>
      </c>
      <c r="E369" s="153">
        <f t="shared" si="31"/>
        <v>1</v>
      </c>
      <c r="L369" s="144">
        <v>182000</v>
      </c>
      <c r="M369" s="155">
        <f t="shared" si="32"/>
        <v>0.99</v>
      </c>
      <c r="N369" s="152">
        <f t="shared" si="36"/>
        <v>34.040260056069386</v>
      </c>
    </row>
    <row r="370" spans="1:14" ht="12.75">
      <c r="A370" s="144">
        <v>0.65000000000008</v>
      </c>
      <c r="B370" s="146">
        <f t="shared" si="33"/>
        <v>10.552617047814953</v>
      </c>
      <c r="C370" s="151">
        <f t="shared" si="34"/>
        <v>0.25784611080583886</v>
      </c>
      <c r="D370" s="150">
        <f t="shared" si="35"/>
        <v>0.7421538891941611</v>
      </c>
      <c r="E370" s="153">
        <f t="shared" si="31"/>
        <v>1</v>
      </c>
      <c r="L370" s="144">
        <v>182500</v>
      </c>
      <c r="M370" s="155">
        <f t="shared" si="32"/>
        <v>0.99</v>
      </c>
      <c r="N370" s="152">
        <f t="shared" si="36"/>
        <v>34.13377725402562</v>
      </c>
    </row>
    <row r="371" spans="1:14" ht="12.75">
      <c r="A371" s="144">
        <v>0.66000000000008</v>
      </c>
      <c r="B371" s="146">
        <f t="shared" si="33"/>
        <v>10.636940428829412</v>
      </c>
      <c r="C371" s="151">
        <f t="shared" si="34"/>
        <v>0.2546269146713105</v>
      </c>
      <c r="D371" s="150">
        <f t="shared" si="35"/>
        <v>0.7453730853286895</v>
      </c>
      <c r="E371" s="153">
        <f t="shared" si="31"/>
        <v>1</v>
      </c>
      <c r="L371" s="144">
        <v>183000</v>
      </c>
      <c r="M371" s="155">
        <f t="shared" si="32"/>
        <v>0.99</v>
      </c>
      <c r="N371" s="152">
        <f t="shared" si="36"/>
        <v>34.22729445198185</v>
      </c>
    </row>
    <row r="372" spans="1:14" ht="12.75">
      <c r="A372" s="144">
        <v>0.67000000000008</v>
      </c>
      <c r="B372" s="146">
        <f t="shared" si="33"/>
        <v>10.721937617350907</v>
      </c>
      <c r="C372" s="151">
        <f t="shared" si="34"/>
        <v>0.25142889509528454</v>
      </c>
      <c r="D372" s="150">
        <f t="shared" si="35"/>
        <v>0.7485711049047155</v>
      </c>
      <c r="E372" s="153">
        <f t="shared" si="31"/>
        <v>1</v>
      </c>
      <c r="L372" s="144">
        <v>183500</v>
      </c>
      <c r="M372" s="155">
        <f t="shared" si="32"/>
        <v>0.99</v>
      </c>
      <c r="N372" s="152">
        <f t="shared" si="36"/>
        <v>34.32081164993808</v>
      </c>
    </row>
    <row r="373" spans="1:14" ht="12.75">
      <c r="A373" s="144">
        <v>0.68000000000008</v>
      </c>
      <c r="B373" s="146">
        <f t="shared" si="33"/>
        <v>10.807613997610373</v>
      </c>
      <c r="C373" s="151">
        <f t="shared" si="34"/>
        <v>0.24825223045354528</v>
      </c>
      <c r="D373" s="150">
        <f t="shared" si="35"/>
        <v>0.7517477695464547</v>
      </c>
      <c r="E373" s="153">
        <f t="shared" si="31"/>
        <v>1</v>
      </c>
      <c r="L373" s="144">
        <v>184000</v>
      </c>
      <c r="M373" s="155">
        <f t="shared" si="32"/>
        <v>0.99</v>
      </c>
      <c r="N373" s="152">
        <f t="shared" si="36"/>
        <v>34.41432884789431</v>
      </c>
    </row>
    <row r="374" spans="1:14" ht="12.75">
      <c r="A374" s="144">
        <v>0.69000000000008</v>
      </c>
      <c r="B374" s="146">
        <f t="shared" si="33"/>
        <v>10.893974996862813</v>
      </c>
      <c r="C374" s="151">
        <f t="shared" si="34"/>
        <v>0.24509709367428434</v>
      </c>
      <c r="D374" s="150">
        <f t="shared" si="35"/>
        <v>0.7549029063257157</v>
      </c>
      <c r="E374" s="153">
        <f t="shared" si="31"/>
        <v>1</v>
      </c>
      <c r="L374" s="144">
        <v>184500</v>
      </c>
      <c r="M374" s="155">
        <f t="shared" si="32"/>
        <v>0.99</v>
      </c>
      <c r="N374" s="152">
        <f t="shared" si="36"/>
        <v>34.50784604585054</v>
      </c>
    </row>
    <row r="375" spans="1:14" ht="12.75">
      <c r="A375" s="144">
        <v>0.70000000000009</v>
      </c>
      <c r="B375" s="146">
        <f t="shared" si="33"/>
        <v>10.981026085731198</v>
      </c>
      <c r="C375" s="151">
        <f t="shared" si="34"/>
        <v>0.24196365222304483</v>
      </c>
      <c r="D375" s="150">
        <f t="shared" si="35"/>
        <v>0.7580363477769552</v>
      </c>
      <c r="E375" s="153">
        <f t="shared" si="31"/>
        <v>1</v>
      </c>
      <c r="L375" s="144">
        <v>185000</v>
      </c>
      <c r="M375" s="155">
        <f t="shared" si="32"/>
        <v>0.99</v>
      </c>
      <c r="N375" s="152">
        <f t="shared" si="36"/>
        <v>34.60136324380677</v>
      </c>
    </row>
    <row r="376" spans="1:14" ht="12.75">
      <c r="A376" s="144">
        <v>0.71000000000009</v>
      </c>
      <c r="B376" s="146">
        <f t="shared" si="33"/>
        <v>11.068772778552628</v>
      </c>
      <c r="C376" s="151">
        <f t="shared" si="34"/>
        <v>0.23885206808995885</v>
      </c>
      <c r="D376" s="150">
        <f t="shared" si="35"/>
        <v>0.7611479319100412</v>
      </c>
      <c r="E376" s="153">
        <f t="shared" si="31"/>
        <v>1</v>
      </c>
      <c r="L376" s="144">
        <v>185500</v>
      </c>
      <c r="M376" s="155">
        <f t="shared" si="32"/>
        <v>0.99</v>
      </c>
      <c r="N376" s="152">
        <f t="shared" si="36"/>
        <v>34.694880441763004</v>
      </c>
    </row>
    <row r="377" spans="1:14" ht="12.75">
      <c r="A377" s="144">
        <v>0.72000000000009</v>
      </c>
      <c r="B377" s="146">
        <f t="shared" si="33"/>
        <v>11.157220633728194</v>
      </c>
      <c r="C377" s="151">
        <f t="shared" si="34"/>
        <v>0.23576249777922342</v>
      </c>
      <c r="D377" s="150">
        <f t="shared" si="35"/>
        <v>0.7642375022207766</v>
      </c>
      <c r="E377" s="153">
        <f t="shared" si="31"/>
        <v>1</v>
      </c>
      <c r="L377" s="144">
        <v>186000</v>
      </c>
      <c r="M377" s="155">
        <f t="shared" si="32"/>
        <v>0.99</v>
      </c>
      <c r="N377" s="152">
        <f t="shared" si="36"/>
        <v>34.788397639719236</v>
      </c>
    </row>
    <row r="378" spans="1:14" ht="12.75">
      <c r="A378" s="144">
        <v>0.73000000000009</v>
      </c>
      <c r="B378" s="146">
        <f t="shared" si="33"/>
        <v>11.24637525407472</v>
      </c>
      <c r="C378" s="151">
        <f t="shared" si="34"/>
        <v>0.23269509230086982</v>
      </c>
      <c r="D378" s="150">
        <f t="shared" si="35"/>
        <v>0.7673049076991302</v>
      </c>
      <c r="E378" s="153">
        <f t="shared" si="31"/>
        <v>1</v>
      </c>
      <c r="L378" s="144">
        <v>186500</v>
      </c>
      <c r="M378" s="155">
        <f t="shared" si="32"/>
        <v>0.99</v>
      </c>
      <c r="N378" s="152">
        <f t="shared" si="36"/>
        <v>34.88191483767547</v>
      </c>
    </row>
    <row r="379" spans="1:14" ht="12.75">
      <c r="A379" s="144">
        <v>0.74000000000009</v>
      </c>
      <c r="B379" s="146">
        <f t="shared" si="33"/>
        <v>11.336242287179772</v>
      </c>
      <c r="C379" s="151">
        <f t="shared" si="34"/>
        <v>0.2296499971647633</v>
      </c>
      <c r="D379" s="150">
        <f t="shared" si="35"/>
        <v>0.7703500028352367</v>
      </c>
      <c r="E379" s="153">
        <f t="shared" si="31"/>
        <v>1</v>
      </c>
      <c r="L379" s="144">
        <v>187000</v>
      </c>
      <c r="M379" s="155">
        <f t="shared" si="32"/>
        <v>0.99</v>
      </c>
      <c r="N379" s="152">
        <f t="shared" si="36"/>
        <v>34.9754320356317</v>
      </c>
    </row>
    <row r="380" spans="1:14" ht="12.75">
      <c r="A380" s="144">
        <v>0.75000000000009</v>
      </c>
      <c r="B380" s="146">
        <f t="shared" si="33"/>
        <v>11.4268274257594</v>
      </c>
      <c r="C380" s="151">
        <f t="shared" si="34"/>
        <v>0.22662735237684117</v>
      </c>
      <c r="D380" s="150">
        <f t="shared" si="35"/>
        <v>0.7733726476231588</v>
      </c>
      <c r="E380" s="153">
        <f t="shared" si="31"/>
        <v>1</v>
      </c>
      <c r="L380" s="144">
        <v>187500</v>
      </c>
      <c r="M380" s="155">
        <f t="shared" si="32"/>
        <v>0.99</v>
      </c>
      <c r="N380" s="152">
        <f t="shared" si="36"/>
        <v>35.06894923358793</v>
      </c>
    </row>
    <row r="381" spans="1:14" ht="12.75">
      <c r="A381" s="144">
        <v>0.76000000000009</v>
      </c>
      <c r="B381" s="146">
        <f t="shared" si="33"/>
        <v>11.518136408018762</v>
      </c>
      <c r="C381" s="151">
        <f t="shared" si="34"/>
        <v>0.2236272924375725</v>
      </c>
      <c r="D381" s="150">
        <f t="shared" si="35"/>
        <v>0.7763727075624275</v>
      </c>
      <c r="E381" s="153">
        <f t="shared" si="31"/>
        <v>1</v>
      </c>
      <c r="L381" s="144">
        <v>188000</v>
      </c>
      <c r="M381" s="155">
        <f t="shared" si="32"/>
        <v>0.99</v>
      </c>
      <c r="N381" s="152">
        <f t="shared" si="36"/>
        <v>35.16246643154416</v>
      </c>
    </row>
    <row r="382" spans="1:14" ht="12.75">
      <c r="A382" s="144">
        <v>0.77000000000009</v>
      </c>
      <c r="B382" s="146">
        <f t="shared" si="33"/>
        <v>11.610175018015598</v>
      </c>
      <c r="C382" s="151">
        <f t="shared" si="34"/>
        <v>0.22064994634262303</v>
      </c>
      <c r="D382" s="150">
        <f t="shared" si="35"/>
        <v>0.779350053657377</v>
      </c>
      <c r="E382" s="153">
        <f t="shared" si="31"/>
        <v>1</v>
      </c>
      <c r="L382" s="144">
        <v>188500</v>
      </c>
      <c r="M382" s="155">
        <f t="shared" si="32"/>
        <v>0.99</v>
      </c>
      <c r="N382" s="152">
        <f t="shared" si="36"/>
        <v>35.25598362950039</v>
      </c>
    </row>
    <row r="383" spans="1:14" ht="12.75">
      <c r="A383" s="144">
        <v>0.78000000000009</v>
      </c>
      <c r="B383" s="146">
        <f t="shared" si="33"/>
        <v>11.70294908602666</v>
      </c>
      <c r="C383" s="151">
        <f t="shared" si="34"/>
        <v>0.21769543758570653</v>
      </c>
      <c r="D383" s="150">
        <f t="shared" si="35"/>
        <v>0.7823045624142935</v>
      </c>
      <c r="E383" s="153">
        <f t="shared" si="31"/>
        <v>1</v>
      </c>
      <c r="L383" s="144">
        <v>189000</v>
      </c>
      <c r="M383" s="155">
        <f t="shared" si="32"/>
        <v>0.99</v>
      </c>
      <c r="N383" s="152">
        <f t="shared" si="36"/>
        <v>35.34950082745662</v>
      </c>
    </row>
    <row r="384" spans="1:14" ht="12.75">
      <c r="A384" s="144">
        <v>0.79000000000009</v>
      </c>
      <c r="B384" s="146">
        <f t="shared" si="33"/>
        <v>11.796464488916994</v>
      </c>
      <c r="C384" s="151">
        <f t="shared" si="34"/>
        <v>0.2147638841636108</v>
      </c>
      <c r="D384" s="150">
        <f t="shared" si="35"/>
        <v>0.7852361158363892</v>
      </c>
      <c r="E384" s="153">
        <f t="shared" si="31"/>
        <v>1</v>
      </c>
      <c r="L384" s="144">
        <v>189500</v>
      </c>
      <c r="M384" s="155">
        <f t="shared" si="32"/>
        <v>0.99</v>
      </c>
      <c r="N384" s="152">
        <f t="shared" si="36"/>
        <v>35.443018025412854</v>
      </c>
    </row>
    <row r="385" spans="1:14" ht="12.75">
      <c r="A385" s="144">
        <v>0.80000000000009</v>
      </c>
      <c r="B385" s="146">
        <f t="shared" si="33"/>
        <v>11.890727150512244</v>
      </c>
      <c r="C385" s="151">
        <f t="shared" si="34"/>
        <v>0.21185539858337066</v>
      </c>
      <c r="D385" s="150">
        <f t="shared" si="35"/>
        <v>0.7881446014166293</v>
      </c>
      <c r="E385" s="153">
        <f t="shared" si="31"/>
        <v>1</v>
      </c>
      <c r="L385" s="144">
        <v>190000</v>
      </c>
      <c r="M385" s="155">
        <f t="shared" si="32"/>
        <v>0.99</v>
      </c>
      <c r="N385" s="152">
        <f t="shared" si="36"/>
        <v>35.536535223369086</v>
      </c>
    </row>
    <row r="386" spans="1:14" ht="12.75">
      <c r="A386" s="144">
        <v>0.81000000000009</v>
      </c>
      <c r="B386" s="146">
        <f t="shared" si="33"/>
        <v>11.985743041973901</v>
      </c>
      <c r="C386" s="151">
        <f t="shared" si="34"/>
        <v>0.20897008787157567</v>
      </c>
      <c r="D386" s="150">
        <f t="shared" si="35"/>
        <v>0.7910299121284243</v>
      </c>
      <c r="E386" s="153">
        <f t="shared" si="31"/>
        <v>1</v>
      </c>
      <c r="L386" s="144">
        <v>190500</v>
      </c>
      <c r="M386" s="155">
        <f t="shared" si="32"/>
        <v>0.99</v>
      </c>
      <c r="N386" s="152">
        <f t="shared" si="36"/>
        <v>35.63005242132532</v>
      </c>
    </row>
    <row r="387" spans="1:14" ht="12.75">
      <c r="A387" s="144">
        <v>0.82000000000009</v>
      </c>
      <c r="B387" s="146">
        <f t="shared" si="33"/>
        <v>12.081518182177536</v>
      </c>
      <c r="C387" s="151">
        <f t="shared" si="34"/>
        <v>0.20610805358578743</v>
      </c>
      <c r="D387" s="150">
        <f t="shared" si="35"/>
        <v>0.7938919464142126</v>
      </c>
      <c r="E387" s="153">
        <f t="shared" si="31"/>
        <v>1</v>
      </c>
      <c r="L387" s="144">
        <v>191000</v>
      </c>
      <c r="M387" s="155">
        <f t="shared" si="32"/>
        <v>0.99</v>
      </c>
      <c r="N387" s="152">
        <f t="shared" si="36"/>
        <v>35.72356961928155</v>
      </c>
    </row>
    <row r="388" spans="1:14" ht="12.75">
      <c r="A388" s="144">
        <v>0.83000000000009</v>
      </c>
      <c r="B388" s="146">
        <f t="shared" si="33"/>
        <v>12.17805863809409</v>
      </c>
      <c r="C388" s="151">
        <f t="shared" si="34"/>
        <v>0.20326939182804293</v>
      </c>
      <c r="D388" s="150">
        <f t="shared" si="35"/>
        <v>0.7967306081719571</v>
      </c>
      <c r="E388" s="153">
        <f t="shared" si="31"/>
        <v>1</v>
      </c>
      <c r="L388" s="144">
        <v>191500</v>
      </c>
      <c r="M388" s="155">
        <f t="shared" si="32"/>
        <v>0.99</v>
      </c>
      <c r="N388" s="152">
        <f t="shared" si="36"/>
        <v>35.81708681723778</v>
      </c>
    </row>
    <row r="389" spans="1:14" ht="12.75">
      <c r="A389" s="144">
        <v>0.84000000000009</v>
      </c>
      <c r="B389" s="146">
        <f t="shared" si="33"/>
        <v>12.27537052517418</v>
      </c>
      <c r="C389" s="151">
        <f t="shared" si="34"/>
        <v>0.20045419326042435</v>
      </c>
      <c r="D389" s="150">
        <f t="shared" si="35"/>
        <v>0.7995458067395756</v>
      </c>
      <c r="E389" s="153">
        <f aca="true" t="shared" si="37" ref="E389:E452">$K$3</f>
        <v>1</v>
      </c>
      <c r="L389" s="144">
        <v>192000</v>
      </c>
      <c r="M389" s="155">
        <f aca="true" t="shared" si="38" ref="M389:M405">+$N$3</f>
        <v>0.99</v>
      </c>
      <c r="N389" s="152">
        <f t="shared" si="36"/>
        <v>35.91060401519401</v>
      </c>
    </row>
    <row r="390" spans="1:14" ht="12.75">
      <c r="A390" s="144">
        <v>0.85000000000009</v>
      </c>
      <c r="B390" s="146">
        <f aca="true" t="shared" si="39" ref="B390:B453">EXP(A390*SQRT($H$10)+SUMPRODUCT($H$20:$H$29,$I$20:$I$29))</f>
        <v>12.373460007735499</v>
      </c>
      <c r="C390" s="151">
        <f aca="true" t="shared" si="40" ref="C390:C405">1-(NORMDIST(A390*SQRT($H$10),0,SQRT($H$10),TRUE))</f>
        <v>0.1976625431226673</v>
      </c>
      <c r="D390" s="150">
        <f aca="true" t="shared" si="41" ref="D390:D453">1-C390</f>
        <v>0.8023374568773327</v>
      </c>
      <c r="E390" s="153">
        <f t="shared" si="37"/>
        <v>1</v>
      </c>
      <c r="L390" s="144">
        <v>192500</v>
      </c>
      <c r="M390" s="155">
        <f t="shared" si="38"/>
        <v>0.99</v>
      </c>
      <c r="N390" s="152">
        <f t="shared" si="36"/>
        <v>36.00412121315024</v>
      </c>
    </row>
    <row r="391" spans="1:14" ht="12.75">
      <c r="A391" s="144">
        <v>0.86000000000009</v>
      </c>
      <c r="B391" s="146">
        <f t="shared" si="39"/>
        <v>12.472333299353284</v>
      </c>
      <c r="C391" s="151">
        <f t="shared" si="40"/>
        <v>0.19489452125178364</v>
      </c>
      <c r="D391" s="150">
        <f t="shared" si="41"/>
        <v>0.8051054787482164</v>
      </c>
      <c r="E391" s="153">
        <f t="shared" si="37"/>
        <v>1</v>
      </c>
      <c r="L391" s="144">
        <v>193000</v>
      </c>
      <c r="M391" s="155">
        <f t="shared" si="38"/>
        <v>0.99</v>
      </c>
      <c r="N391" s="152">
        <f t="shared" si="36"/>
        <v>36.09763841110647</v>
      </c>
    </row>
    <row r="392" spans="1:14" ht="12.75">
      <c r="A392" s="144">
        <v>0.87000000000009</v>
      </c>
      <c r="B392" s="146">
        <f t="shared" si="39"/>
        <v>12.571996663253943</v>
      </c>
      <c r="C392" s="151">
        <f t="shared" si="40"/>
        <v>0.19215020210367162</v>
      </c>
      <c r="D392" s="150">
        <f t="shared" si="41"/>
        <v>0.8078497978963284</v>
      </c>
      <c r="E392" s="153">
        <f t="shared" si="37"/>
        <v>1</v>
      </c>
      <c r="L392" s="144">
        <v>193500</v>
      </c>
      <c r="M392" s="155">
        <f t="shared" si="38"/>
        <v>0.99</v>
      </c>
      <c r="N392" s="152">
        <f aca="true" t="shared" si="42" ref="N392:N405">N391+$N$6</f>
        <v>36.191155609062704</v>
      </c>
    </row>
    <row r="393" spans="1:14" ht="12.75">
      <c r="A393" s="144">
        <v>0.88000000000009</v>
      </c>
      <c r="B393" s="146">
        <f t="shared" si="39"/>
        <v>12.672456412711787</v>
      </c>
      <c r="C393" s="151">
        <f t="shared" si="40"/>
        <v>0.18942965477668772</v>
      </c>
      <c r="D393" s="150">
        <f t="shared" si="41"/>
        <v>0.8105703452233123</v>
      </c>
      <c r="E393" s="153">
        <f t="shared" si="37"/>
        <v>1</v>
      </c>
      <c r="L393" s="144">
        <v>194000</v>
      </c>
      <c r="M393" s="155">
        <f t="shared" si="38"/>
        <v>0.99</v>
      </c>
      <c r="N393" s="152">
        <f t="shared" si="42"/>
        <v>36.284672807018936</v>
      </c>
    </row>
    <row r="394" spans="1:14" ht="12.75">
      <c r="A394" s="144">
        <v>0.89000000000009</v>
      </c>
      <c r="B394" s="146">
        <f t="shared" si="39"/>
        <v>12.773718911448956</v>
      </c>
      <c r="C394" s="151">
        <f t="shared" si="40"/>
        <v>0.18673294303714838</v>
      </c>
      <c r="D394" s="150">
        <f t="shared" si="41"/>
        <v>0.8132670569628516</v>
      </c>
      <c r="E394" s="153">
        <f t="shared" si="37"/>
        <v>1</v>
      </c>
      <c r="L394" s="144">
        <v>194500</v>
      </c>
      <c r="M394" s="155">
        <f t="shared" si="38"/>
        <v>0.99</v>
      </c>
      <c r="N394" s="152">
        <f t="shared" si="42"/>
        <v>36.37819000497517</v>
      </c>
    </row>
    <row r="395" spans="1:14" ht="12.75">
      <c r="A395" s="144">
        <v>0.90000000000009</v>
      </c>
      <c r="B395" s="146">
        <f t="shared" si="39"/>
        <v>12.875790574038543</v>
      </c>
      <c r="C395" s="151">
        <f t="shared" si="40"/>
        <v>0.18406012534673555</v>
      </c>
      <c r="D395" s="150">
        <f t="shared" si="41"/>
        <v>0.8159398746532645</v>
      </c>
      <c r="E395" s="153">
        <f t="shared" si="37"/>
        <v>1</v>
      </c>
      <c r="L395" s="144">
        <v>195000</v>
      </c>
      <c r="M395" s="155">
        <f t="shared" si="38"/>
        <v>0.99</v>
      </c>
      <c r="N395" s="152">
        <f t="shared" si="42"/>
        <v>36.4717072029314</v>
      </c>
    </row>
    <row r="396" spans="1:14" ht="12.75">
      <c r="A396" s="144">
        <v>0.91000000000009</v>
      </c>
      <c r="B396" s="146">
        <f t="shared" si="39"/>
        <v>12.978677866310921</v>
      </c>
      <c r="C396" s="151">
        <f t="shared" si="40"/>
        <v>0.18141125489177345</v>
      </c>
      <c r="D396" s="150">
        <f t="shared" si="41"/>
        <v>0.8185887451082265</v>
      </c>
      <c r="E396" s="153">
        <f t="shared" si="37"/>
        <v>1</v>
      </c>
      <c r="L396" s="144">
        <v>195500</v>
      </c>
      <c r="M396" s="155">
        <f t="shared" si="38"/>
        <v>0.99</v>
      </c>
      <c r="N396" s="152">
        <f t="shared" si="42"/>
        <v>36.56522440088763</v>
      </c>
    </row>
    <row r="397" spans="1:14" ht="12.75">
      <c r="A397" s="144">
        <v>0.92000000000009</v>
      </c>
      <c r="B397" s="146">
        <f t="shared" si="39"/>
        <v>13.082387305763334</v>
      </c>
      <c r="C397" s="151">
        <f t="shared" si="40"/>
        <v>0.17878637961434818</v>
      </c>
      <c r="D397" s="150">
        <f t="shared" si="41"/>
        <v>0.8212136203856518</v>
      </c>
      <c r="E397" s="153">
        <f t="shared" si="37"/>
        <v>1</v>
      </c>
      <c r="L397" s="144">
        <v>196000</v>
      </c>
      <c r="M397" s="155">
        <f t="shared" si="38"/>
        <v>0.99</v>
      </c>
      <c r="N397" s="152">
        <f t="shared" si="42"/>
        <v>36.65874159884386</v>
      </c>
    </row>
    <row r="398" spans="1:14" ht="12.75">
      <c r="A398" s="144">
        <v>0.93000000000009</v>
      </c>
      <c r="B398" s="146">
        <f t="shared" si="39"/>
        <v>13.186925461972745</v>
      </c>
      <c r="C398" s="151">
        <f t="shared" si="40"/>
        <v>0.17618554224523453</v>
      </c>
      <c r="D398" s="150">
        <f t="shared" si="41"/>
        <v>0.8238144577547655</v>
      </c>
      <c r="E398" s="153">
        <f t="shared" si="37"/>
        <v>1</v>
      </c>
      <c r="L398" s="144">
        <v>196500</v>
      </c>
      <c r="M398" s="155">
        <f t="shared" si="38"/>
        <v>0.99</v>
      </c>
      <c r="N398" s="152">
        <f t="shared" si="42"/>
        <v>36.75225879680009</v>
      </c>
    </row>
    <row r="399" spans="1:14" ht="12.75">
      <c r="A399" s="144">
        <v>0.94000000000009</v>
      </c>
      <c r="B399" s="146">
        <f t="shared" si="39"/>
        <v>13.292298957012008</v>
      </c>
      <c r="C399" s="151">
        <f t="shared" si="40"/>
        <v>0.1736087803386015</v>
      </c>
      <c r="D399" s="150">
        <f t="shared" si="41"/>
        <v>0.8263912196613985</v>
      </c>
      <c r="E399" s="153">
        <f t="shared" si="37"/>
        <v>1</v>
      </c>
      <c r="L399" s="144">
        <v>197000</v>
      </c>
      <c r="M399" s="155">
        <f t="shared" si="38"/>
        <v>0.99</v>
      </c>
      <c r="N399" s="152">
        <f t="shared" si="42"/>
        <v>36.84577599475632</v>
      </c>
    </row>
    <row r="400" spans="1:14" ht="12.75">
      <c r="A400" s="144">
        <v>0.95000000000009</v>
      </c>
      <c r="B400" s="146">
        <f t="shared" si="39"/>
        <v>13.398514465869338</v>
      </c>
      <c r="C400" s="151">
        <f t="shared" si="40"/>
        <v>0.1710561263084589</v>
      </c>
      <c r="D400" s="150">
        <f t="shared" si="41"/>
        <v>0.8289438736915411</v>
      </c>
      <c r="E400" s="153">
        <f t="shared" si="37"/>
        <v>1</v>
      </c>
      <c r="L400" s="144">
        <v>197500</v>
      </c>
      <c r="M400" s="155">
        <f t="shared" si="38"/>
        <v>0.99</v>
      </c>
      <c r="N400" s="152">
        <f t="shared" si="42"/>
        <v>36.939293192712555</v>
      </c>
    </row>
    <row r="401" spans="1:14" ht="12.75">
      <c r="A401" s="144">
        <v>0.96000000000009</v>
      </c>
      <c r="B401" s="146">
        <f t="shared" si="39"/>
        <v>13.505578716871142</v>
      </c>
      <c r="C401" s="151">
        <f t="shared" si="40"/>
        <v>0.16852760746681517</v>
      </c>
      <c r="D401" s="150">
        <f t="shared" si="41"/>
        <v>0.8314723925331848</v>
      </c>
      <c r="E401" s="153">
        <f t="shared" si="37"/>
        <v>1</v>
      </c>
      <c r="L401" s="144">
        <v>198000</v>
      </c>
      <c r="M401" s="155">
        <f t="shared" si="38"/>
        <v>0.99</v>
      </c>
      <c r="N401" s="152">
        <f t="shared" si="42"/>
        <v>37.032810390668786</v>
      </c>
    </row>
    <row r="402" spans="1:14" ht="12.75">
      <c r="A402" s="144">
        <v>0.97000000000009</v>
      </c>
      <c r="B402" s="146">
        <f t="shared" si="39"/>
        <v>13.613498492108251</v>
      </c>
      <c r="C402" s="151">
        <f t="shared" si="40"/>
        <v>0.16602324606350716</v>
      </c>
      <c r="D402" s="150">
        <f t="shared" si="41"/>
        <v>0.8339767539364928</v>
      </c>
      <c r="E402" s="153">
        <f t="shared" si="37"/>
        <v>1</v>
      </c>
      <c r="L402" s="144">
        <v>198500</v>
      </c>
      <c r="M402" s="155">
        <f t="shared" si="38"/>
        <v>0.99</v>
      </c>
      <c r="N402" s="152">
        <f t="shared" si="42"/>
        <v>37.12632758862502</v>
      </c>
    </row>
    <row r="403" spans="1:14" ht="12.75">
      <c r="A403" s="144">
        <v>0.98000000000009</v>
      </c>
      <c r="B403" s="146">
        <f t="shared" si="39"/>
        <v>13.72228062786551</v>
      </c>
      <c r="C403" s="151">
        <f t="shared" si="40"/>
        <v>0.1635430593276701</v>
      </c>
      <c r="D403" s="150">
        <f t="shared" si="41"/>
        <v>0.8364569406723299</v>
      </c>
      <c r="E403" s="153">
        <f t="shared" si="37"/>
        <v>1</v>
      </c>
      <c r="L403" s="144">
        <v>199000</v>
      </c>
      <c r="M403" s="155">
        <f t="shared" si="38"/>
        <v>0.99</v>
      </c>
      <c r="N403" s="152">
        <f t="shared" si="42"/>
        <v>37.21984478658125</v>
      </c>
    </row>
    <row r="404" spans="1:14" ht="12.75">
      <c r="A404" s="144">
        <v>0.99000000000009</v>
      </c>
      <c r="B404" s="146">
        <f t="shared" si="39"/>
        <v>13.831932015054853</v>
      </c>
      <c r="C404" s="151">
        <f t="shared" si="40"/>
        <v>0.16108705951080893</v>
      </c>
      <c r="D404" s="150">
        <f t="shared" si="41"/>
        <v>0.8389129404891911</v>
      </c>
      <c r="E404" s="153">
        <f t="shared" si="37"/>
        <v>1</v>
      </c>
      <c r="L404" s="144">
        <v>199500</v>
      </c>
      <c r="M404" s="155">
        <f t="shared" si="38"/>
        <v>0.99</v>
      </c>
      <c r="N404" s="152">
        <f t="shared" si="42"/>
        <v>37.31336198453748</v>
      </c>
    </row>
    <row r="405" spans="1:14" ht="12.75">
      <c r="A405" s="144">
        <v>1.00000000000009</v>
      </c>
      <c r="B405" s="146">
        <f t="shared" si="39"/>
        <v>13.9424595996518</v>
      </c>
      <c r="C405" s="151">
        <f t="shared" si="40"/>
        <v>0.1586552539314352</v>
      </c>
      <c r="D405" s="150">
        <f t="shared" si="41"/>
        <v>0.8413447460685648</v>
      </c>
      <c r="E405" s="153">
        <f t="shared" si="37"/>
        <v>1</v>
      </c>
      <c r="L405" s="144">
        <v>200000</v>
      </c>
      <c r="M405" s="155">
        <f t="shared" si="38"/>
        <v>0.99</v>
      </c>
      <c r="N405" s="147">
        <f t="shared" si="42"/>
        <v>37.40687918249371</v>
      </c>
    </row>
    <row r="406" spans="1:5" ht="12.75">
      <c r="A406" s="144">
        <v>1.01000000000009</v>
      </c>
      <c r="B406" s="146">
        <f t="shared" si="39"/>
        <v>14.053870383135463</v>
      </c>
      <c r="C406" s="151">
        <f aca="true" t="shared" si="43" ref="C406:C469">1-(NORMDIST(A406*SQRT($H$10),0,SQRT($H$10),TRUE))</f>
        <v>0.156247645021233</v>
      </c>
      <c r="D406" s="150">
        <f t="shared" si="41"/>
        <v>0.843752354978767</v>
      </c>
      <c r="E406" s="153">
        <f t="shared" si="37"/>
        <v>1</v>
      </c>
    </row>
    <row r="407" spans="1:5" ht="12.75">
      <c r="A407" s="144">
        <v>1.02000000000009</v>
      </c>
      <c r="B407" s="146">
        <f t="shared" si="39"/>
        <v>14.166171422932061</v>
      </c>
      <c r="C407" s="151">
        <f t="shared" si="43"/>
        <v>0.15386423037271357</v>
      </c>
      <c r="D407" s="150">
        <f t="shared" si="41"/>
        <v>0.8461357696272864</v>
      </c>
      <c r="E407" s="153">
        <f t="shared" si="37"/>
        <v>1</v>
      </c>
    </row>
    <row r="408" spans="1:5" ht="12.75">
      <c r="A408" s="144">
        <v>1.03000000000009</v>
      </c>
      <c r="B408" s="146">
        <f t="shared" si="39"/>
        <v>14.279369832861981</v>
      </c>
      <c r="C408" s="151">
        <f t="shared" si="43"/>
        <v>0.15150500278832257</v>
      </c>
      <c r="D408" s="150">
        <f t="shared" si="41"/>
        <v>0.8484949972116774</v>
      </c>
      <c r="E408" s="153">
        <f t="shared" si="37"/>
        <v>1</v>
      </c>
    </row>
    <row r="409" spans="1:5" ht="12.75">
      <c r="A409" s="144">
        <v>1.04000000000009</v>
      </c>
      <c r="B409" s="146">
        <f t="shared" si="39"/>
        <v>14.393472783590408</v>
      </c>
      <c r="C409" s="151">
        <f t="shared" si="43"/>
        <v>0.14916995033096048</v>
      </c>
      <c r="D409" s="150">
        <f t="shared" si="41"/>
        <v>0.8508300496690395</v>
      </c>
      <c r="E409" s="153">
        <f t="shared" si="37"/>
        <v>1</v>
      </c>
    </row>
    <row r="410" spans="1:5" ht="12.75">
      <c r="A410" s="144">
        <v>1.05000000000009</v>
      </c>
      <c r="B410" s="146">
        <f t="shared" si="39"/>
        <v>14.508487503081552</v>
      </c>
      <c r="C410" s="151">
        <f t="shared" si="43"/>
        <v>0.14685905637587515</v>
      </c>
      <c r="D410" s="150">
        <f t="shared" si="41"/>
        <v>0.8531409436241248</v>
      </c>
      <c r="E410" s="153">
        <f t="shared" si="37"/>
        <v>1</v>
      </c>
    </row>
    <row r="411" spans="1:5" ht="12.75">
      <c r="A411" s="144">
        <v>1.06000000000009</v>
      </c>
      <c r="B411" s="146">
        <f t="shared" si="39"/>
        <v>14.624421277056522</v>
      </c>
      <c r="C411" s="151">
        <f t="shared" si="43"/>
        <v>0.14457229966388918</v>
      </c>
      <c r="D411" s="150">
        <f t="shared" si="41"/>
        <v>0.8554277003361108</v>
      </c>
      <c r="E411" s="153">
        <f t="shared" si="37"/>
        <v>1</v>
      </c>
    </row>
    <row r="412" spans="1:5" ht="12.75">
      <c r="A412" s="144">
        <v>1.07000000000009</v>
      </c>
      <c r="B412" s="146">
        <f t="shared" si="39"/>
        <v>14.741281449454847</v>
      </c>
      <c r="C412" s="151">
        <f t="shared" si="43"/>
        <v>0.14230965435591902</v>
      </c>
      <c r="D412" s="150">
        <f t="shared" si="41"/>
        <v>0.857690345644081</v>
      </c>
      <c r="E412" s="153">
        <f t="shared" si="37"/>
        <v>1</v>
      </c>
    </row>
    <row r="413" spans="1:5" ht="12.75">
      <c r="A413" s="144">
        <v>1.08000000000009</v>
      </c>
      <c r="B413" s="146">
        <f t="shared" si="39"/>
        <v>14.859075422899673</v>
      </c>
      <c r="C413" s="151">
        <f t="shared" si="43"/>
        <v>0.14007109008874896</v>
      </c>
      <c r="D413" s="150">
        <f t="shared" si="41"/>
        <v>0.859928909911251</v>
      </c>
      <c r="E413" s="153">
        <f t="shared" si="37"/>
        <v>1</v>
      </c>
    </row>
    <row r="414" spans="1:5" ht="12.75">
      <c r="A414" s="144">
        <v>1.09000000000009</v>
      </c>
      <c r="B414" s="146">
        <f t="shared" si="39"/>
        <v>14.977810659166698</v>
      </c>
      <c r="C414" s="151">
        <f t="shared" si="43"/>
        <v>0.13785657203201562</v>
      </c>
      <c r="D414" s="150">
        <f t="shared" si="41"/>
        <v>0.8621434279679844</v>
      </c>
      <c r="E414" s="153">
        <f t="shared" si="37"/>
        <v>1</v>
      </c>
    </row>
    <row r="415" spans="1:5" ht="12.75">
      <c r="A415" s="144">
        <v>1.10000000000009</v>
      </c>
      <c r="B415" s="146">
        <f t="shared" si="39"/>
        <v>15.09749467965684</v>
      </c>
      <c r="C415" s="151">
        <f t="shared" si="43"/>
        <v>0.13566606094636302</v>
      </c>
      <c r="D415" s="150">
        <f t="shared" si="41"/>
        <v>0.864333939053637</v>
      </c>
      <c r="E415" s="153">
        <f t="shared" si="37"/>
        <v>1</v>
      </c>
    </row>
    <row r="416" spans="1:5" ht="12.75">
      <c r="A416" s="144">
        <v>1.11000000000009</v>
      </c>
      <c r="B416" s="146">
        <f t="shared" si="39"/>
        <v>15.2181350658727</v>
      </c>
      <c r="C416" s="151">
        <f t="shared" si="43"/>
        <v>0.1334995132427278</v>
      </c>
      <c r="D416" s="150">
        <f t="shared" si="41"/>
        <v>0.8665004867572722</v>
      </c>
      <c r="E416" s="153">
        <f t="shared" si="37"/>
        <v>1</v>
      </c>
    </row>
    <row r="417" spans="1:5" ht="12.75">
      <c r="A417" s="144">
        <v>1.1200000000001</v>
      </c>
      <c r="B417" s="146">
        <f t="shared" si="39"/>
        <v>15.339739459898926</v>
      </c>
      <c r="C417" s="151">
        <f t="shared" si="43"/>
        <v>0.13135688104270937</v>
      </c>
      <c r="D417" s="150">
        <f t="shared" si="41"/>
        <v>0.8686431189572906</v>
      </c>
      <c r="E417" s="153">
        <f t="shared" si="37"/>
        <v>1</v>
      </c>
    </row>
    <row r="418" spans="1:5" ht="12.75">
      <c r="A418" s="144">
        <v>1.1300000000001</v>
      </c>
      <c r="B418" s="146">
        <f t="shared" si="39"/>
        <v>15.46231556488583</v>
      </c>
      <c r="C418" s="151">
        <f t="shared" si="43"/>
        <v>0.1292381122399967</v>
      </c>
      <c r="D418" s="150">
        <f t="shared" si="41"/>
        <v>0.8707618877600033</v>
      </c>
      <c r="E418" s="153">
        <f t="shared" si="37"/>
        <v>1</v>
      </c>
    </row>
    <row r="419" spans="1:5" ht="12.75">
      <c r="A419" s="144">
        <v>1.14000000000009</v>
      </c>
      <c r="B419" s="146">
        <f t="shared" si="39"/>
        <v>15.58587114553796</v>
      </c>
      <c r="C419" s="151">
        <f t="shared" si="43"/>
        <v>0.12714315056277947</v>
      </c>
      <c r="D419" s="150">
        <f t="shared" si="41"/>
        <v>0.8728568494372205</v>
      </c>
      <c r="E419" s="153">
        <f t="shared" si="37"/>
        <v>1</v>
      </c>
    </row>
    <row r="420" spans="1:5" ht="12.75">
      <c r="A420" s="144">
        <v>1.1500000000001</v>
      </c>
      <c r="B420" s="146">
        <f t="shared" si="39"/>
        <v>15.710414028606088</v>
      </c>
      <c r="C420" s="151">
        <f t="shared" si="43"/>
        <v>0.1250719356371296</v>
      </c>
      <c r="D420" s="150">
        <f t="shared" si="41"/>
        <v>0.8749280643628704</v>
      </c>
      <c r="E420" s="153">
        <f t="shared" si="37"/>
        <v>1</v>
      </c>
    </row>
    <row r="421" spans="1:5" ht="12.75">
      <c r="A421" s="144">
        <v>1.1600000000001</v>
      </c>
      <c r="B421" s="146">
        <f t="shared" si="39"/>
        <v>15.835952103381894</v>
      </c>
      <c r="C421" s="151">
        <f t="shared" si="43"/>
        <v>0.123024403051323</v>
      </c>
      <c r="D421" s="150">
        <f t="shared" si="41"/>
        <v>0.876975596948677</v>
      </c>
      <c r="E421" s="153">
        <f t="shared" si="37"/>
        <v>1</v>
      </c>
    </row>
    <row r="422" spans="1:5" ht="12.75">
      <c r="A422" s="144">
        <v>1.1700000000001</v>
      </c>
      <c r="B422" s="146">
        <f t="shared" si="39"/>
        <v>15.962493322198952</v>
      </c>
      <c r="C422" s="151">
        <f t="shared" si="43"/>
        <v>0.12100048442099809</v>
      </c>
      <c r="D422" s="150">
        <f t="shared" si="41"/>
        <v>0.8789995155790019</v>
      </c>
      <c r="E422" s="153">
        <f t="shared" si="37"/>
        <v>1</v>
      </c>
    </row>
    <row r="423" spans="1:5" ht="12.75">
      <c r="A423" s="144">
        <v>1.1800000000001</v>
      </c>
      <c r="B423" s="146">
        <f t="shared" si="39"/>
        <v>16.090045700935868</v>
      </c>
      <c r="C423" s="151">
        <f t="shared" si="43"/>
        <v>0.11900010745518075</v>
      </c>
      <c r="D423" s="150">
        <f t="shared" si="41"/>
        <v>0.8809998925448193</v>
      </c>
      <c r="E423" s="153">
        <f t="shared" si="37"/>
        <v>1</v>
      </c>
    </row>
    <row r="424" spans="1:5" ht="12.75">
      <c r="A424" s="144">
        <v>1.1900000000001</v>
      </c>
      <c r="B424" s="146">
        <f t="shared" si="39"/>
        <v>16.218617319524167</v>
      </c>
      <c r="C424" s="151">
        <f t="shared" si="43"/>
        <v>0.11702319602308908</v>
      </c>
      <c r="D424" s="150">
        <f t="shared" si="41"/>
        <v>0.8829768039769109</v>
      </c>
      <c r="E424" s="153">
        <f t="shared" si="37"/>
        <v>1</v>
      </c>
    </row>
    <row r="425" spans="1:5" ht="12.75">
      <c r="A425" s="144">
        <v>1.2000000000001</v>
      </c>
      <c r="B425" s="146">
        <f t="shared" si="39"/>
        <v>16.348216322460136</v>
      </c>
      <c r="C425" s="151">
        <f t="shared" si="43"/>
        <v>0.11506967022168879</v>
      </c>
      <c r="D425" s="150">
        <f t="shared" si="41"/>
        <v>0.8849303297783112</v>
      </c>
      <c r="E425" s="153">
        <f t="shared" si="37"/>
        <v>1</v>
      </c>
    </row>
    <row r="426" spans="1:5" ht="12.75">
      <c r="A426" s="144">
        <v>1.2100000000001</v>
      </c>
      <c r="B426" s="146">
        <f t="shared" si="39"/>
        <v>16.478850919320735</v>
      </c>
      <c r="C426" s="151">
        <f t="shared" si="43"/>
        <v>0.11313944644395801</v>
      </c>
      <c r="D426" s="150">
        <f t="shared" si="41"/>
        <v>0.886860553556042</v>
      </c>
      <c r="E426" s="153">
        <f t="shared" si="37"/>
        <v>1</v>
      </c>
    </row>
    <row r="427" spans="1:5" ht="12.75">
      <c r="A427" s="144">
        <v>1.2200000000001</v>
      </c>
      <c r="B427" s="146">
        <f t="shared" si="39"/>
        <v>16.610529385283634</v>
      </c>
      <c r="C427" s="151">
        <f t="shared" si="43"/>
        <v>0.11123243744781564</v>
      </c>
      <c r="D427" s="150">
        <f t="shared" si="41"/>
        <v>0.8887675625521844</v>
      </c>
      <c r="E427" s="153">
        <f t="shared" si="37"/>
        <v>1</v>
      </c>
    </row>
    <row r="428" spans="1:5" ht="12.75">
      <c r="A428" s="144">
        <v>1.2300000000001</v>
      </c>
      <c r="B428" s="146">
        <f t="shared" si="39"/>
        <v>16.743260061651462</v>
      </c>
      <c r="C428" s="151">
        <f t="shared" si="43"/>
        <v>0.1093485524256732</v>
      </c>
      <c r="D428" s="150">
        <f t="shared" si="41"/>
        <v>0.8906514475743268</v>
      </c>
      <c r="E428" s="153">
        <f t="shared" si="37"/>
        <v>1</v>
      </c>
    </row>
    <row r="429" spans="1:5" ht="12.75">
      <c r="A429" s="144">
        <v>1.2400000000001</v>
      </c>
      <c r="B429" s="146">
        <f t="shared" si="39"/>
        <v>16.87705135638011</v>
      </c>
      <c r="C429" s="151">
        <f t="shared" si="43"/>
        <v>0.1074876970745684</v>
      </c>
      <c r="D429" s="150">
        <f t="shared" si="41"/>
        <v>0.8925123029254316</v>
      </c>
      <c r="E429" s="153">
        <f t="shared" si="37"/>
        <v>1</v>
      </c>
    </row>
    <row r="430" spans="1:5" ht="12.75">
      <c r="A430" s="144">
        <v>1.2500000000001</v>
      </c>
      <c r="B430" s="146">
        <f t="shared" si="39"/>
        <v>17.011911744611414</v>
      </c>
      <c r="C430" s="151">
        <f t="shared" si="43"/>
        <v>0.10564977366683692</v>
      </c>
      <c r="D430" s="150">
        <f t="shared" si="41"/>
        <v>0.8943502263331631</v>
      </c>
      <c r="E430" s="153">
        <f t="shared" si="37"/>
        <v>1</v>
      </c>
    </row>
    <row r="431" spans="1:5" ht="12.75">
      <c r="A431" s="144">
        <v>1.2600000000001</v>
      </c>
      <c r="B431" s="146">
        <f t="shared" si="39"/>
        <v>17.147849769209987</v>
      </c>
      <c r="C431" s="151">
        <f t="shared" si="43"/>
        <v>0.10383468112128236</v>
      </c>
      <c r="D431" s="150">
        <f t="shared" si="41"/>
        <v>0.8961653188787176</v>
      </c>
      <c r="E431" s="153">
        <f t="shared" si="37"/>
        <v>1</v>
      </c>
    </row>
    <row r="432" spans="1:5" ht="12.75">
      <c r="A432" s="144">
        <v>1.2700000000001</v>
      </c>
      <c r="B432" s="146">
        <f t="shared" si="39"/>
        <v>17.284874041304388</v>
      </c>
      <c r="C432" s="151">
        <f t="shared" si="43"/>
        <v>0.10204231507480133</v>
      </c>
      <c r="D432" s="150">
        <f t="shared" si="41"/>
        <v>0.8979576849251987</v>
      </c>
      <c r="E432" s="153">
        <f t="shared" si="37"/>
        <v>1</v>
      </c>
    </row>
    <row r="433" spans="1:5" ht="12.75">
      <c r="A433" s="144">
        <v>1.2800000000001</v>
      </c>
      <c r="B433" s="146">
        <f t="shared" si="39"/>
        <v>17.422993240832586</v>
      </c>
      <c r="C433" s="151">
        <f t="shared" si="43"/>
        <v>0.10027256795442452</v>
      </c>
      <c r="D433" s="150">
        <f t="shared" si="41"/>
        <v>0.8997274320455755</v>
      </c>
      <c r="E433" s="153">
        <f t="shared" si="37"/>
        <v>1</v>
      </c>
    </row>
    <row r="434" spans="1:5" ht="12.75">
      <c r="A434" s="144">
        <v>1.2900000000001</v>
      </c>
      <c r="B434" s="146">
        <f t="shared" si="39"/>
        <v>17.562216117091822</v>
      </c>
      <c r="C434" s="151">
        <f t="shared" si="43"/>
        <v>0.09852532904973044</v>
      </c>
      <c r="D434" s="150">
        <f t="shared" si="41"/>
        <v>0.9014746709502696</v>
      </c>
      <c r="E434" s="153">
        <f t="shared" si="37"/>
        <v>1</v>
      </c>
    </row>
    <row r="435" spans="1:5" ht="12.75">
      <c r="A435" s="144">
        <v>1.3000000000001</v>
      </c>
      <c r="B435" s="146">
        <f t="shared" si="39"/>
        <v>17.702551489292816</v>
      </c>
      <c r="C435" s="151">
        <f t="shared" si="43"/>
        <v>0.0968004845855932</v>
      </c>
      <c r="D435" s="150">
        <f t="shared" si="41"/>
        <v>0.9031995154144068</v>
      </c>
      <c r="E435" s="153">
        <f t="shared" si="37"/>
        <v>1</v>
      </c>
    </row>
    <row r="436" spans="1:5" ht="12.75">
      <c r="A436" s="144">
        <v>1.3100000000001</v>
      </c>
      <c r="B436" s="146">
        <f t="shared" si="39"/>
        <v>17.844008247118477</v>
      </c>
      <c r="C436" s="151">
        <f t="shared" si="43"/>
        <v>0.09509791779522214</v>
      </c>
      <c r="D436" s="150">
        <f t="shared" si="41"/>
        <v>0.9049020822047779</v>
      </c>
      <c r="E436" s="153">
        <f t="shared" si="37"/>
        <v>1</v>
      </c>
    </row>
    <row r="437" spans="1:5" ht="12.75">
      <c r="A437" s="144">
        <v>1.3200000000001</v>
      </c>
      <c r="B437" s="146">
        <f t="shared" si="39"/>
        <v>17.98659535128696</v>
      </c>
      <c r="C437" s="151">
        <f t="shared" si="43"/>
        <v>0.09341750899345513</v>
      </c>
      <c r="D437" s="150">
        <f t="shared" si="41"/>
        <v>0.9065824910065449</v>
      </c>
      <c r="E437" s="153">
        <f t="shared" si="37"/>
        <v>1</v>
      </c>
    </row>
    <row r="438" spans="1:5" ht="12.75">
      <c r="A438" s="144">
        <v>1.3300000000001</v>
      </c>
      <c r="B438" s="146">
        <f t="shared" si="39"/>
        <v>18.13032183411934</v>
      </c>
      <c r="C438" s="151">
        <f t="shared" si="43"/>
        <v>0.09175913565026439</v>
      </c>
      <c r="D438" s="150">
        <f t="shared" si="41"/>
        <v>0.9082408643497356</v>
      </c>
      <c r="E438" s="153">
        <f t="shared" si="37"/>
        <v>1</v>
      </c>
    </row>
    <row r="439" spans="1:5" ht="12.75">
      <c r="A439" s="144">
        <v>1.3400000000001</v>
      </c>
      <c r="B439" s="146">
        <f t="shared" si="39"/>
        <v>18.275196800111754</v>
      </c>
      <c r="C439" s="151">
        <f t="shared" si="43"/>
        <v>0.09012267246443617</v>
      </c>
      <c r="D439" s="150">
        <f t="shared" si="41"/>
        <v>0.9098773275355638</v>
      </c>
      <c r="E439" s="153">
        <f t="shared" si="37"/>
        <v>1</v>
      </c>
    </row>
    <row r="440" spans="1:5" ht="12.75">
      <c r="A440" s="144">
        <v>1.3500000000001</v>
      </c>
      <c r="B440" s="146">
        <f t="shared" si="39"/>
        <v>18.421229426512152</v>
      </c>
      <c r="C440" s="151">
        <f t="shared" si="43"/>
        <v>0.08850799143738597</v>
      </c>
      <c r="D440" s="150">
        <f t="shared" si="41"/>
        <v>0.911492008562614</v>
      </c>
      <c r="E440" s="153">
        <f t="shared" si="37"/>
        <v>1</v>
      </c>
    </row>
    <row r="441" spans="1:5" ht="12.75">
      <c r="A441" s="144">
        <v>1.3600000000001</v>
      </c>
      <c r="B441" s="146">
        <f t="shared" si="39"/>
        <v>18.568428963901614</v>
      </c>
      <c r="C441" s="151">
        <f t="shared" si="43"/>
        <v>0.08691496194706916</v>
      </c>
      <c r="D441" s="150">
        <f t="shared" si="41"/>
        <v>0.9130850380529308</v>
      </c>
      <c r="E441" s="153">
        <f t="shared" si="37"/>
        <v>1</v>
      </c>
    </row>
    <row r="442" spans="1:5" ht="12.75">
      <c r="A442" s="144">
        <v>1.3700000000001</v>
      </c>
      <c r="B442" s="146">
        <f t="shared" si="39"/>
        <v>18.71680473678036</v>
      </c>
      <c r="C442" s="151">
        <f t="shared" si="43"/>
        <v>0.08534345082195138</v>
      </c>
      <c r="D442" s="150">
        <f t="shared" si="41"/>
        <v>0.9146565491780486</v>
      </c>
      <c r="E442" s="153">
        <f t="shared" si="37"/>
        <v>1</v>
      </c>
    </row>
    <row r="443" spans="1:5" ht="12.75">
      <c r="A443" s="144">
        <v>1.3800000000001</v>
      </c>
      <c r="B443" s="146">
        <f t="shared" si="39"/>
        <v>18.866366144158405</v>
      </c>
      <c r="C443" s="151">
        <f t="shared" si="43"/>
        <v>0.08379332241499882</v>
      </c>
      <c r="D443" s="150">
        <f t="shared" si="41"/>
        <v>0.9162066775850012</v>
      </c>
      <c r="E443" s="153">
        <f t="shared" si="37"/>
        <v>1</v>
      </c>
    </row>
    <row r="444" spans="1:5" ht="12.75">
      <c r="A444" s="144">
        <v>1.3900000000001</v>
      </c>
      <c r="B444" s="146">
        <f t="shared" si="39"/>
        <v>19.01712266015095</v>
      </c>
      <c r="C444" s="151">
        <f t="shared" si="43"/>
        <v>0.08226443867765376</v>
      </c>
      <c r="D444" s="150">
        <f t="shared" si="41"/>
        <v>0.9177355613223462</v>
      </c>
      <c r="E444" s="153">
        <f t="shared" si="37"/>
        <v>1</v>
      </c>
    </row>
    <row r="445" spans="1:5" ht="12.75">
      <c r="A445" s="144">
        <v>1.4000000000001</v>
      </c>
      <c r="B445" s="146">
        <f t="shared" si="39"/>
        <v>19.16908383457854</v>
      </c>
      <c r="C445" s="151">
        <f t="shared" si="43"/>
        <v>0.08075665923375608</v>
      </c>
      <c r="D445" s="150">
        <f t="shared" si="41"/>
        <v>0.9192433407662439</v>
      </c>
      <c r="E445" s="153">
        <f t="shared" si="37"/>
        <v>1</v>
      </c>
    </row>
    <row r="446" spans="1:5" ht="12.75">
      <c r="A446" s="144">
        <v>1.4100000000001</v>
      </c>
      <c r="B446" s="146">
        <f t="shared" si="39"/>
        <v>19.322259293572</v>
      </c>
      <c r="C446" s="151">
        <f t="shared" si="43"/>
        <v>0.07926984145337757</v>
      </c>
      <c r="D446" s="150">
        <f t="shared" si="41"/>
        <v>0.9207301585466224</v>
      </c>
      <c r="E446" s="153">
        <f t="shared" si="37"/>
        <v>1</v>
      </c>
    </row>
    <row r="447" spans="1:5" ht="12.75">
      <c r="A447" s="144">
        <v>1.4200000000001</v>
      </c>
      <c r="B447" s="146">
        <f t="shared" si="39"/>
        <v>19.476658740182202</v>
      </c>
      <c r="C447" s="151">
        <f t="shared" si="43"/>
        <v>0.07780384052653178</v>
      </c>
      <c r="D447" s="150">
        <f t="shared" si="41"/>
        <v>0.9221961594734682</v>
      </c>
      <c r="E447" s="153">
        <f t="shared" si="37"/>
        <v>1</v>
      </c>
    </row>
    <row r="448" spans="1:5" ht="12.75">
      <c r="A448" s="144">
        <v>1.4300000000001</v>
      </c>
      <c r="B448" s="146">
        <f t="shared" si="39"/>
        <v>19.63229195499473</v>
      </c>
      <c r="C448" s="151">
        <f t="shared" si="43"/>
        <v>0.07635850953672474</v>
      </c>
      <c r="D448" s="150">
        <f t="shared" si="41"/>
        <v>0.9236414904632753</v>
      </c>
      <c r="E448" s="153">
        <f t="shared" si="37"/>
        <v>1</v>
      </c>
    </row>
    <row r="449" spans="1:5" ht="12.75">
      <c r="A449" s="144">
        <v>1.4400000000001</v>
      </c>
      <c r="B449" s="146">
        <f t="shared" si="39"/>
        <v>19.78916879674944</v>
      </c>
      <c r="C449" s="151">
        <f t="shared" si="43"/>
        <v>0.07493369953431284</v>
      </c>
      <c r="D449" s="150">
        <f t="shared" si="41"/>
        <v>0.9250663004656872</v>
      </c>
      <c r="E449" s="153">
        <f t="shared" si="37"/>
        <v>1</v>
      </c>
    </row>
    <row r="450" spans="1:5" ht="12.75">
      <c r="A450" s="144">
        <v>1.4500000000001</v>
      </c>
      <c r="B450" s="146">
        <f t="shared" si="39"/>
        <v>19.947299202964953</v>
      </c>
      <c r="C450" s="151">
        <f t="shared" si="43"/>
        <v>0.07352925960963441</v>
      </c>
      <c r="D450" s="150">
        <f t="shared" si="41"/>
        <v>0.9264707403903656</v>
      </c>
      <c r="E450" s="153">
        <f t="shared" si="37"/>
        <v>1</v>
      </c>
    </row>
    <row r="451" spans="1:5" ht="12.75">
      <c r="A451" s="144">
        <v>1.4600000000001</v>
      </c>
      <c r="B451" s="146">
        <f t="shared" si="39"/>
        <v>20.106693190568176</v>
      </c>
      <c r="C451" s="151">
        <f t="shared" si="43"/>
        <v>0.07214503696588004</v>
      </c>
      <c r="D451" s="150">
        <f t="shared" si="41"/>
        <v>0.92785496303412</v>
      </c>
      <c r="E451" s="153">
        <f t="shared" si="37"/>
        <v>1</v>
      </c>
    </row>
    <row r="452" spans="1:5" ht="12.75">
      <c r="A452" s="144">
        <v>1.4700000000001</v>
      </c>
      <c r="B452" s="146">
        <f t="shared" si="39"/>
        <v>20.267360856528835</v>
      </c>
      <c r="C452" s="151">
        <f t="shared" si="43"/>
        <v>0.07078087699167201</v>
      </c>
      <c r="D452" s="150">
        <f t="shared" si="41"/>
        <v>0.929219123008328</v>
      </c>
      <c r="E452" s="153">
        <f t="shared" si="37"/>
        <v>1</v>
      </c>
    </row>
    <row r="453" spans="1:5" ht="12.75">
      <c r="A453" s="144">
        <v>1.4800000000001</v>
      </c>
      <c r="B453" s="146">
        <f t="shared" si="39"/>
        <v>20.429312378499063</v>
      </c>
      <c r="C453" s="151">
        <f t="shared" si="43"/>
        <v>0.06943662333331835</v>
      </c>
      <c r="D453" s="150">
        <f t="shared" si="41"/>
        <v>0.9305633766666817</v>
      </c>
      <c r="E453" s="153">
        <f aca="true" t="shared" si="44" ref="E453:E516">$K$3</f>
        <v>1</v>
      </c>
    </row>
    <row r="454" spans="1:5" ht="12.75">
      <c r="A454" s="144">
        <v>1.4900000000001</v>
      </c>
      <c r="B454" s="146">
        <f aca="true" t="shared" si="45" ref="B454:B517">EXP(A454*SQRT($H$10)+SUMPRODUCT($H$20:$H$29,$I$20:$I$29))</f>
        <v>20.592558015458117</v>
      </c>
      <c r="C454" s="151">
        <f t="shared" si="43"/>
        <v>0.06811211796671224</v>
      </c>
      <c r="D454" s="150">
        <f aca="true" t="shared" si="46" ref="D454:D517">1-C454</f>
        <v>0.9318878820332878</v>
      </c>
      <c r="E454" s="153">
        <f t="shared" si="44"/>
        <v>1</v>
      </c>
    </row>
    <row r="455" spans="1:5" ht="12.75">
      <c r="A455" s="144">
        <v>1.5000000000001</v>
      </c>
      <c r="B455" s="146">
        <f t="shared" si="45"/>
        <v>20.757108108362253</v>
      </c>
      <c r="C455" s="151">
        <f t="shared" si="43"/>
        <v>0.0668072012688451</v>
      </c>
      <c r="D455" s="150">
        <f t="shared" si="46"/>
        <v>0.9331927987311549</v>
      </c>
      <c r="E455" s="153">
        <f t="shared" si="44"/>
        <v>1</v>
      </c>
    </row>
    <row r="456" spans="1:5" ht="12.75">
      <c r="A456" s="144">
        <v>1.5100000000001</v>
      </c>
      <c r="B456" s="146">
        <f t="shared" si="45"/>
        <v>20.92297308079979</v>
      </c>
      <c r="C456" s="151">
        <f t="shared" si="43"/>
        <v>0.06552171208890367</v>
      </c>
      <c r="D456" s="150">
        <f t="shared" si="46"/>
        <v>0.9344782879110963</v>
      </c>
      <c r="E456" s="153">
        <f t="shared" si="44"/>
        <v>1</v>
      </c>
    </row>
    <row r="457" spans="1:5" ht="12.75">
      <c r="A457" s="144">
        <v>1.5200000000001</v>
      </c>
      <c r="B457" s="146">
        <f t="shared" si="45"/>
        <v>21.090163439651374</v>
      </c>
      <c r="C457" s="151">
        <f t="shared" si="43"/>
        <v>0.06425548781892321</v>
      </c>
      <c r="D457" s="150">
        <f t="shared" si="46"/>
        <v>0.9357445121810768</v>
      </c>
      <c r="E457" s="153">
        <f t="shared" si="44"/>
        <v>1</v>
      </c>
    </row>
    <row r="458" spans="1:5" ht="12.75">
      <c r="A458" s="144">
        <v>1.5300000000001</v>
      </c>
      <c r="B458" s="146">
        <f t="shared" si="45"/>
        <v>21.258689775755567</v>
      </c>
      <c r="C458" s="151">
        <f t="shared" si="43"/>
        <v>0.06300836446396607</v>
      </c>
      <c r="D458" s="150">
        <f t="shared" si="46"/>
        <v>0.9369916355360339</v>
      </c>
      <c r="E458" s="153">
        <f t="shared" si="44"/>
        <v>1</v>
      </c>
    </row>
    <row r="459" spans="1:5" ht="12.75">
      <c r="A459" s="144">
        <v>1.5400000000001</v>
      </c>
      <c r="B459" s="146">
        <f t="shared" si="45"/>
        <v>21.428562764579734</v>
      </c>
      <c r="C459" s="151">
        <f t="shared" si="43"/>
        <v>0.061780176711799695</v>
      </c>
      <c r="D459" s="150">
        <f t="shared" si="46"/>
        <v>0.9382198232882003</v>
      </c>
      <c r="E459" s="153">
        <f t="shared" si="44"/>
        <v>1</v>
      </c>
    </row>
    <row r="460" spans="1:5" ht="12.75">
      <c r="A460" s="144">
        <v>1.5500000000001</v>
      </c>
      <c r="B460" s="146">
        <f t="shared" si="45"/>
        <v>21.599793166896287</v>
      </c>
      <c r="C460" s="151">
        <f t="shared" si="43"/>
        <v>0.06057075800204703</v>
      </c>
      <c r="D460" s="150">
        <f t="shared" si="46"/>
        <v>0.939429241997953</v>
      </c>
      <c r="E460" s="153">
        <f t="shared" si="44"/>
        <v>1</v>
      </c>
    </row>
    <row r="461" spans="1:5" ht="12.75">
      <c r="A461" s="144">
        <v>1.56000000000011</v>
      </c>
      <c r="B461" s="146">
        <f t="shared" si="45"/>
        <v>21.772391829464514</v>
      </c>
      <c r="C461" s="151">
        <f t="shared" si="43"/>
        <v>0.05937994059478002</v>
      </c>
      <c r="D461" s="150">
        <f t="shared" si="46"/>
        <v>0.94062005940522</v>
      </c>
      <c r="E461" s="153">
        <f t="shared" si="44"/>
        <v>1</v>
      </c>
    </row>
    <row r="462" spans="1:5" ht="12.75">
      <c r="A462" s="144">
        <v>1.57000000000011</v>
      </c>
      <c r="B462" s="146">
        <f t="shared" si="45"/>
        <v>21.946369685716963</v>
      </c>
      <c r="C462" s="151">
        <f t="shared" si="43"/>
        <v>0.05820755563854019</v>
      </c>
      <c r="D462" s="150">
        <f t="shared" si="46"/>
        <v>0.9417924443614598</v>
      </c>
      <c r="E462" s="153">
        <f t="shared" si="44"/>
        <v>1</v>
      </c>
    </row>
    <row r="463" spans="1:5" ht="12.75">
      <c r="A463" s="144">
        <v>1.58000000000011</v>
      </c>
      <c r="B463" s="146">
        <f t="shared" si="45"/>
        <v>22.121737756453125</v>
      </c>
      <c r="C463" s="151">
        <f t="shared" si="43"/>
        <v>0.05705343323774159</v>
      </c>
      <c r="D463" s="150">
        <f t="shared" si="46"/>
        <v>0.9429465667622584</v>
      </c>
      <c r="E463" s="153">
        <f t="shared" si="44"/>
        <v>1</v>
      </c>
    </row>
    <row r="464" spans="1:5" ht="12.75">
      <c r="A464" s="144">
        <v>1.59000000000011</v>
      </c>
      <c r="B464" s="146">
        <f t="shared" si="45"/>
        <v>22.2985071505368</v>
      </c>
      <c r="C464" s="151">
        <f t="shared" si="43"/>
        <v>0.05591740251945698</v>
      </c>
      <c r="D464" s="150">
        <f t="shared" si="46"/>
        <v>0.944082597480543</v>
      </c>
      <c r="E464" s="153">
        <f t="shared" si="44"/>
        <v>1</v>
      </c>
    </row>
    <row r="465" spans="1:5" ht="12.75">
      <c r="A465" s="144">
        <v>1.60000000000011</v>
      </c>
      <c r="B465" s="146">
        <f t="shared" si="45"/>
        <v>22.47668906560001</v>
      </c>
      <c r="C465" s="151">
        <f t="shared" si="43"/>
        <v>0.05479929169954578</v>
      </c>
      <c r="D465" s="150">
        <f t="shared" si="46"/>
        <v>0.9452007083004542</v>
      </c>
      <c r="E465" s="153">
        <f t="shared" si="44"/>
        <v>1</v>
      </c>
    </row>
    <row r="466" spans="1:5" ht="12.75">
      <c r="A466" s="144">
        <v>1.61000000000011</v>
      </c>
      <c r="B466" s="146">
        <f t="shared" si="45"/>
        <v>22.65629478875231</v>
      </c>
      <c r="C466" s="151">
        <f t="shared" si="43"/>
        <v>0.05369892814810773</v>
      </c>
      <c r="D466" s="150">
        <f t="shared" si="46"/>
        <v>0.9463010718518923</v>
      </c>
      <c r="E466" s="153">
        <f t="shared" si="44"/>
        <v>1</v>
      </c>
    </row>
    <row r="467" spans="1:5" ht="12.75">
      <c r="A467" s="144">
        <v>1.62000000000011</v>
      </c>
      <c r="B467" s="146">
        <f t="shared" si="45"/>
        <v>22.83733569729579</v>
      </c>
      <c r="C467" s="151">
        <f t="shared" si="43"/>
        <v>0.05261613845424029</v>
      </c>
      <c r="D467" s="150">
        <f t="shared" si="46"/>
        <v>0.9473838615457597</v>
      </c>
      <c r="E467" s="153">
        <f t="shared" si="44"/>
        <v>1</v>
      </c>
    </row>
    <row r="468" spans="1:5" ht="12.75">
      <c r="A468" s="144">
        <v>1.63000000000011</v>
      </c>
      <c r="B468" s="146">
        <f t="shared" si="45"/>
        <v>23.019823259445776</v>
      </c>
      <c r="C468" s="151">
        <f t="shared" si="43"/>
        <v>0.05155074849007768</v>
      </c>
      <c r="D468" s="150">
        <f t="shared" si="46"/>
        <v>0.9484492515099223</v>
      </c>
      <c r="E468" s="153">
        <f t="shared" si="44"/>
        <v>1</v>
      </c>
    </row>
    <row r="469" spans="1:5" ht="12.75">
      <c r="A469" s="144">
        <v>1.64000000000011</v>
      </c>
      <c r="B469" s="146">
        <f t="shared" si="45"/>
        <v>23.2037690350573</v>
      </c>
      <c r="C469" s="151">
        <f t="shared" si="43"/>
        <v>0.05050258347409231</v>
      </c>
      <c r="D469" s="150">
        <f t="shared" si="46"/>
        <v>0.9494974165259077</v>
      </c>
      <c r="E469" s="153">
        <f t="shared" si="44"/>
        <v>1</v>
      </c>
    </row>
    <row r="470" spans="1:5" ht="12.75">
      <c r="A470" s="144">
        <v>1.65000000000011</v>
      </c>
      <c r="B470" s="146">
        <f t="shared" si="45"/>
        <v>23.389184676357367</v>
      </c>
      <c r="C470" s="151">
        <f aca="true" t="shared" si="47" ref="C470:C529">1-(NORMDIST(A470*SQRT($H$10),0,SQRT($H$10),TRUE))</f>
        <v>0.04947146803363678</v>
      </c>
      <c r="D470" s="150">
        <f t="shared" si="46"/>
        <v>0.9505285319663632</v>
      </c>
      <c r="E470" s="153">
        <f t="shared" si="44"/>
        <v>1</v>
      </c>
    </row>
    <row r="471" spans="1:5" ht="12.75">
      <c r="A471" s="144">
        <v>1.66000000000011</v>
      </c>
      <c r="B471" s="146">
        <f t="shared" si="45"/>
        <v>23.57608192868307</v>
      </c>
      <c r="C471" s="151">
        <f t="shared" si="47"/>
        <v>0.048457226266711784</v>
      </c>
      <c r="D471" s="150">
        <f t="shared" si="46"/>
        <v>0.9515427737332882</v>
      </c>
      <c r="E471" s="153">
        <f t="shared" si="44"/>
        <v>1</v>
      </c>
    </row>
    <row r="472" spans="1:5" ht="12.75">
      <c r="A472" s="144">
        <v>1.67000000000011</v>
      </c>
      <c r="B472" s="146">
        <f t="shared" si="45"/>
        <v>23.764472631225626</v>
      </c>
      <c r="C472" s="151">
        <f t="shared" si="47"/>
        <v>0.04745968180293647</v>
      </c>
      <c r="D472" s="150">
        <f t="shared" si="46"/>
        <v>0.9525403181970635</v>
      </c>
      <c r="E472" s="153">
        <f t="shared" si="44"/>
        <v>1</v>
      </c>
    </row>
    <row r="473" spans="1:5" ht="12.75">
      <c r="A473" s="144">
        <v>1.68000000000011</v>
      </c>
      <c r="B473" s="146">
        <f t="shared" si="45"/>
        <v>23.954368717780326</v>
      </c>
      <c r="C473" s="151">
        <f t="shared" si="47"/>
        <v>0.046478657863709305</v>
      </c>
      <c r="D473" s="150">
        <f t="shared" si="46"/>
        <v>0.9535213421362907</v>
      </c>
      <c r="E473" s="153">
        <f t="shared" si="44"/>
        <v>1</v>
      </c>
    </row>
    <row r="474" spans="1:5" ht="12.75">
      <c r="A474" s="144">
        <v>1.69000000000011</v>
      </c>
      <c r="B474" s="146">
        <f t="shared" si="45"/>
        <v>24.145782217502507</v>
      </c>
      <c r="C474" s="151">
        <f t="shared" si="47"/>
        <v>0.04551397732153928</v>
      </c>
      <c r="D474" s="150">
        <f t="shared" si="46"/>
        <v>0.9544860226784607</v>
      </c>
      <c r="E474" s="153">
        <f t="shared" si="44"/>
        <v>1</v>
      </c>
    </row>
    <row r="475" spans="1:5" ht="12.75">
      <c r="A475" s="144">
        <v>1.70000000000011</v>
      </c>
      <c r="B475" s="146">
        <f t="shared" si="45"/>
        <v>24.338725255669534</v>
      </c>
      <c r="C475" s="151">
        <f t="shared" si="47"/>
        <v>0.04456546275853268</v>
      </c>
      <c r="D475" s="150">
        <f t="shared" si="46"/>
        <v>0.9554345372414673</v>
      </c>
      <c r="E475" s="153">
        <f t="shared" si="44"/>
        <v>1</v>
      </c>
    </row>
    <row r="476" spans="1:5" ht="12.75">
      <c r="A476" s="144">
        <v>1.71000000000011</v>
      </c>
      <c r="B476" s="146">
        <f t="shared" si="45"/>
        <v>24.5332100544489</v>
      </c>
      <c r="C476" s="151">
        <f t="shared" si="47"/>
        <v>0.04363293652402167</v>
      </c>
      <c r="D476" s="150">
        <f t="shared" si="46"/>
        <v>0.9563670634759783</v>
      </c>
      <c r="E476" s="153">
        <f t="shared" si="44"/>
        <v>1</v>
      </c>
    </row>
    <row r="477" spans="1:5" ht="12.75">
      <c r="A477" s="144">
        <v>1.72000000000011</v>
      </c>
      <c r="B477" s="146">
        <f t="shared" si="45"/>
        <v>24.729248933672455</v>
      </c>
      <c r="C477" s="151">
        <f t="shared" si="47"/>
        <v>0.04271622079131898</v>
      </c>
      <c r="D477" s="150">
        <f t="shared" si="46"/>
        <v>0.957283779208681</v>
      </c>
      <c r="E477" s="153">
        <f t="shared" si="44"/>
        <v>1</v>
      </c>
    </row>
    <row r="478" spans="1:5" ht="12.75">
      <c r="A478" s="144">
        <v>1.73000000000011</v>
      </c>
      <c r="B478" s="146">
        <f t="shared" si="45"/>
        <v>24.926854311616804</v>
      </c>
      <c r="C478" s="151">
        <f t="shared" si="47"/>
        <v>0.04181513761358513</v>
      </c>
      <c r="D478" s="150">
        <f t="shared" si="46"/>
        <v>0.9581848623864149</v>
      </c>
      <c r="E478" s="153">
        <f t="shared" si="44"/>
        <v>1</v>
      </c>
    </row>
    <row r="479" spans="1:5" ht="12.75">
      <c r="A479" s="144">
        <v>1.74000000000011</v>
      </c>
      <c r="B479" s="146">
        <f t="shared" si="45"/>
        <v>25.12603870578996</v>
      </c>
      <c r="C479" s="151">
        <f t="shared" si="47"/>
        <v>0.04092950897879777</v>
      </c>
      <c r="D479" s="150">
        <f t="shared" si="46"/>
        <v>0.9590704910212022</v>
      </c>
      <c r="E479" s="153">
        <f t="shared" si="44"/>
        <v>1</v>
      </c>
    </row>
    <row r="480" spans="1:5" ht="12.75">
      <c r="A480" s="144">
        <v>1.75000000000011</v>
      </c>
      <c r="B480" s="146">
        <f t="shared" si="45"/>
        <v>25.326814733724284</v>
      </c>
      <c r="C480" s="151">
        <f t="shared" si="47"/>
        <v>0.040059156863807566</v>
      </c>
      <c r="D480" s="150">
        <f t="shared" si="46"/>
        <v>0.9599408431361924</v>
      </c>
      <c r="E480" s="153">
        <f t="shared" si="44"/>
        <v>1</v>
      </c>
    </row>
    <row r="481" spans="1:5" ht="12.75">
      <c r="A481" s="144">
        <v>1.76000000000011</v>
      </c>
      <c r="B481" s="146">
        <f t="shared" si="45"/>
        <v>25.529195113775742</v>
      </c>
      <c r="C481" s="151">
        <f t="shared" si="47"/>
        <v>0.03920390328747336</v>
      </c>
      <c r="D481" s="150">
        <f t="shared" si="46"/>
        <v>0.9607960967125266</v>
      </c>
      <c r="E481" s="153">
        <f t="shared" si="44"/>
        <v>1</v>
      </c>
    </row>
    <row r="482" spans="1:5" ht="12.75">
      <c r="A482" s="144">
        <v>1.77000000000011</v>
      </c>
      <c r="B482" s="146">
        <f t="shared" si="45"/>
        <v>25.733192665929604</v>
      </c>
      <c r="C482" s="151">
        <f t="shared" si="47"/>
        <v>0.03836357036286209</v>
      </c>
      <c r="D482" s="150">
        <f t="shared" si="46"/>
        <v>0.9616364296371379</v>
      </c>
      <c r="E482" s="153">
        <f t="shared" si="44"/>
        <v>1</v>
      </c>
    </row>
    <row r="483" spans="1:5" ht="12.75">
      <c r="A483" s="144">
        <v>1.78000000000011</v>
      </c>
      <c r="B483" s="146">
        <f t="shared" si="45"/>
        <v>25.938820312612464</v>
      </c>
      <c r="C483" s="151">
        <f t="shared" si="47"/>
        <v>0.03753798034850775</v>
      </c>
      <c r="D483" s="150">
        <f t="shared" si="46"/>
        <v>0.9624620196514923</v>
      </c>
      <c r="E483" s="153">
        <f t="shared" si="44"/>
        <v>1</v>
      </c>
    </row>
    <row r="484" spans="1:5" ht="12.75">
      <c r="A484" s="144">
        <v>1.79000000000011</v>
      </c>
      <c r="B484" s="146">
        <f t="shared" si="45"/>
        <v>26.146091079510885</v>
      </c>
      <c r="C484" s="151">
        <f t="shared" si="47"/>
        <v>0.03672695569871742</v>
      </c>
      <c r="D484" s="150">
        <f t="shared" si="46"/>
        <v>0.9632730443012826</v>
      </c>
      <c r="E484" s="153">
        <f t="shared" si="44"/>
        <v>1</v>
      </c>
    </row>
    <row r="485" spans="1:5" ht="12.75">
      <c r="A485" s="144">
        <v>1.80000000000011</v>
      </c>
      <c r="B485" s="146">
        <f t="shared" si="45"/>
        <v>26.355018096396506</v>
      </c>
      <c r="C485" s="151">
        <f t="shared" si="47"/>
        <v>0.03593031911291711</v>
      </c>
      <c r="D485" s="150">
        <f t="shared" si="46"/>
        <v>0.9640696808870829</v>
      </c>
      <c r="E485" s="153">
        <f t="shared" si="44"/>
        <v>1</v>
      </c>
    </row>
    <row r="486" spans="1:5" ht="12.75">
      <c r="A486" s="144">
        <v>1.81000000000011</v>
      </c>
      <c r="B486" s="146">
        <f t="shared" si="45"/>
        <v>26.56561459795775</v>
      </c>
      <c r="C486" s="151">
        <f t="shared" si="47"/>
        <v>0.035147893584030254</v>
      </c>
      <c r="D486" s="150">
        <f t="shared" si="46"/>
        <v>0.9648521064159697</v>
      </c>
      <c r="E486" s="153">
        <f t="shared" si="44"/>
        <v>1</v>
      </c>
    </row>
    <row r="487" spans="1:5" ht="12.75">
      <c r="A487" s="144">
        <v>1.82000000000011</v>
      </c>
      <c r="B487" s="146">
        <f t="shared" si="45"/>
        <v>26.777893924638203</v>
      </c>
      <c r="C487" s="151">
        <f t="shared" si="47"/>
        <v>0.034379502445881616</v>
      </c>
      <c r="D487" s="150">
        <f t="shared" si="46"/>
        <v>0.9656204975541184</v>
      </c>
      <c r="E487" s="153">
        <f t="shared" si="44"/>
        <v>1</v>
      </c>
    </row>
    <row r="488" spans="1:5" ht="12.75">
      <c r="A488" s="144">
        <v>1.83000000000011</v>
      </c>
      <c r="B488" s="146">
        <f t="shared" si="45"/>
        <v>26.99186952348167</v>
      </c>
      <c r="C488" s="151">
        <f t="shared" si="47"/>
        <v>0.03362496941962012</v>
      </c>
      <c r="D488" s="150">
        <f t="shared" si="46"/>
        <v>0.9663750305803799</v>
      </c>
      <c r="E488" s="153">
        <f t="shared" si="44"/>
        <v>1</v>
      </c>
    </row>
    <row r="489" spans="1:5" ht="12.75">
      <c r="A489" s="144">
        <v>1.84000000000011</v>
      </c>
      <c r="B489" s="146">
        <f t="shared" si="45"/>
        <v>27.207554948983997</v>
      </c>
      <c r="C489" s="151">
        <f t="shared" si="47"/>
        <v>0.03288411865915575</v>
      </c>
      <c r="D489" s="150">
        <f t="shared" si="46"/>
        <v>0.9671158813408443</v>
      </c>
      <c r="E489" s="153">
        <f t="shared" si="44"/>
        <v>1</v>
      </c>
    </row>
    <row r="490" spans="1:5" ht="12.75">
      <c r="A490" s="144">
        <v>1.85000000000011</v>
      </c>
      <c r="B490" s="146">
        <f t="shared" si="45"/>
        <v>27.424963863951675</v>
      </c>
      <c r="C490" s="151">
        <f t="shared" si="47"/>
        <v>0.03215677479560575</v>
      </c>
      <c r="D490" s="150">
        <f t="shared" si="46"/>
        <v>0.9678432252043943</v>
      </c>
      <c r="E490" s="153">
        <f t="shared" si="44"/>
        <v>1</v>
      </c>
    </row>
    <row r="491" spans="1:5" ht="12.75">
      <c r="A491" s="144">
        <v>1.86000000000011</v>
      </c>
      <c r="B491" s="146">
        <f t="shared" si="45"/>
        <v>27.64411004036737</v>
      </c>
      <c r="C491" s="151">
        <f t="shared" si="47"/>
        <v>0.03144276298074489</v>
      </c>
      <c r="D491" s="150">
        <f t="shared" si="46"/>
        <v>0.9685572370192551</v>
      </c>
      <c r="E491" s="153">
        <f t="shared" si="44"/>
        <v>1</v>
      </c>
    </row>
    <row r="492" spans="1:5" ht="12.75">
      <c r="A492" s="144">
        <v>1.87000000000011</v>
      </c>
      <c r="B492" s="146">
        <f t="shared" si="45"/>
        <v>27.86500736026226</v>
      </c>
      <c r="C492" s="151">
        <f t="shared" si="47"/>
        <v>0.030741908929458273</v>
      </c>
      <c r="D492" s="150">
        <f t="shared" si="46"/>
        <v>0.9692580910705417</v>
      </c>
      <c r="E492" s="153">
        <f t="shared" si="44"/>
        <v>1</v>
      </c>
    </row>
    <row r="493" spans="1:5" ht="12.75">
      <c r="A493" s="144">
        <v>1.88000000000011</v>
      </c>
      <c r="B493" s="146">
        <f t="shared" si="45"/>
        <v>28.08766981659546</v>
      </c>
      <c r="C493" s="151">
        <f t="shared" si="47"/>
        <v>0.030054038961192298</v>
      </c>
      <c r="D493" s="150">
        <f t="shared" si="46"/>
        <v>0.9699459610388077</v>
      </c>
      <c r="E493" s="153">
        <f t="shared" si="44"/>
        <v>1</v>
      </c>
    </row>
    <row r="494" spans="1:5" ht="12.75">
      <c r="A494" s="144">
        <v>1.89000000000011</v>
      </c>
      <c r="B494" s="146">
        <f t="shared" si="45"/>
        <v>28.31211151414038</v>
      </c>
      <c r="C494" s="151">
        <f t="shared" si="47"/>
        <v>0.02937898004040207</v>
      </c>
      <c r="D494" s="150">
        <f t="shared" si="46"/>
        <v>0.9706210199595979</v>
      </c>
      <c r="E494" s="153">
        <f t="shared" si="44"/>
        <v>1</v>
      </c>
    </row>
    <row r="495" spans="1:5" ht="12.75">
      <c r="A495" s="144">
        <v>1.90000000000011</v>
      </c>
      <c r="B495" s="146">
        <f t="shared" si="45"/>
        <v>28.538346670378235</v>
      </c>
      <c r="C495" s="151">
        <f t="shared" si="47"/>
        <v>0.028716559815994525</v>
      </c>
      <c r="D495" s="150">
        <f t="shared" si="46"/>
        <v>0.9712834401840055</v>
      </c>
      <c r="E495" s="153">
        <f t="shared" si="44"/>
        <v>1</v>
      </c>
    </row>
    <row r="496" spans="1:5" ht="12.75">
      <c r="A496" s="144">
        <v>1.91000000000011</v>
      </c>
      <c r="B496" s="146">
        <f t="shared" si="45"/>
        <v>28.76638961639865</v>
      </c>
      <c r="C496" s="151">
        <f t="shared" si="47"/>
        <v>0.02806660665976546</v>
      </c>
      <c r="D496" s="150">
        <f t="shared" si="46"/>
        <v>0.9719333933402345</v>
      </c>
      <c r="E496" s="153">
        <f t="shared" si="44"/>
        <v>1</v>
      </c>
    </row>
    <row r="497" spans="1:5" ht="12.75">
      <c r="A497" s="144">
        <v>1.92000000000011</v>
      </c>
      <c r="B497" s="146">
        <f t="shared" si="45"/>
        <v>28.996254797807484</v>
      </c>
      <c r="C497" s="151">
        <f t="shared" si="47"/>
        <v>0.027428949703829808</v>
      </c>
      <c r="D497" s="150">
        <f t="shared" si="46"/>
        <v>0.9725710502961702</v>
      </c>
      <c r="E497" s="153">
        <f t="shared" si="44"/>
        <v>1</v>
      </c>
    </row>
    <row r="498" spans="1:5" ht="12.75">
      <c r="A498" s="144">
        <v>1.93000000000011</v>
      </c>
      <c r="B498" s="146">
        <f t="shared" si="45"/>
        <v>29.227956775641893</v>
      </c>
      <c r="C498" s="151">
        <f t="shared" si="47"/>
        <v>0.02680341887704807</v>
      </c>
      <c r="D498" s="150">
        <f t="shared" si="46"/>
        <v>0.9731965811229519</v>
      </c>
      <c r="E498" s="153">
        <f t="shared" si="44"/>
        <v>1</v>
      </c>
    </row>
    <row r="499" spans="1:5" ht="12.75">
      <c r="A499" s="144">
        <v>1.94000000000011</v>
      </c>
      <c r="B499" s="146">
        <f t="shared" si="45"/>
        <v>29.46151022729272</v>
      </c>
      <c r="C499" s="151">
        <f t="shared" si="47"/>
        <v>0.02618984494044596</v>
      </c>
      <c r="D499" s="150">
        <f t="shared" si="46"/>
        <v>0.973810155059554</v>
      </c>
      <c r="E499" s="153">
        <f t="shared" si="44"/>
        <v>1</v>
      </c>
    </row>
    <row r="500" spans="1:5" ht="12.75">
      <c r="A500" s="144">
        <v>1.95000000000011</v>
      </c>
      <c r="B500" s="146">
        <f t="shared" si="45"/>
        <v>29.696929947434253</v>
      </c>
      <c r="C500" s="151">
        <f t="shared" si="47"/>
        <v>0.02558805952163201</v>
      </c>
      <c r="D500" s="150">
        <f t="shared" si="46"/>
        <v>0.974411940478368</v>
      </c>
      <c r="E500" s="153">
        <f t="shared" si="44"/>
        <v>1</v>
      </c>
    </row>
    <row r="501" spans="1:5" ht="12.75">
      <c r="A501" s="144">
        <v>1.96000000000011</v>
      </c>
      <c r="B501" s="146">
        <f t="shared" si="45"/>
        <v>29.93423084896139</v>
      </c>
      <c r="C501" s="151">
        <f t="shared" si="47"/>
        <v>0.024997895148214044</v>
      </c>
      <c r="D501" s="150">
        <f t="shared" si="46"/>
        <v>0.975002104851786</v>
      </c>
      <c r="E501" s="153">
        <f t="shared" si="44"/>
        <v>1</v>
      </c>
    </row>
    <row r="502" spans="1:5" ht="12.75">
      <c r="A502" s="144">
        <v>1.97000000000011</v>
      </c>
      <c r="B502" s="146">
        <f t="shared" si="45"/>
        <v>30.17342796393434</v>
      </c>
      <c r="C502" s="151">
        <f t="shared" si="47"/>
        <v>0.02441918528021625</v>
      </c>
      <c r="D502" s="150">
        <f t="shared" si="46"/>
        <v>0.9755808147197838</v>
      </c>
      <c r="E502" s="153">
        <f t="shared" si="44"/>
        <v>1</v>
      </c>
    </row>
    <row r="503" spans="1:5" ht="12.75">
      <c r="A503" s="144">
        <v>1.98000000000011</v>
      </c>
      <c r="B503" s="146">
        <f t="shared" si="45"/>
        <v>30.414536444530818</v>
      </c>
      <c r="C503" s="151">
        <f t="shared" si="47"/>
        <v>0.02385176434150238</v>
      </c>
      <c r="D503" s="150">
        <f t="shared" si="46"/>
        <v>0.9761482356584976</v>
      </c>
      <c r="E503" s="153">
        <f t="shared" si="44"/>
        <v>1</v>
      </c>
    </row>
    <row r="504" spans="1:5" ht="12.75">
      <c r="A504" s="144">
        <v>1.99000000000012</v>
      </c>
      <c r="B504" s="146">
        <f t="shared" si="45"/>
        <v>30.657571564006123</v>
      </c>
      <c r="C504" s="151">
        <f t="shared" si="47"/>
        <v>0.02329546775020519</v>
      </c>
      <c r="D504" s="150">
        <f t="shared" si="46"/>
        <v>0.9767045322497948</v>
      </c>
      <c r="E504" s="153">
        <f t="shared" si="44"/>
        <v>1</v>
      </c>
    </row>
    <row r="505" spans="1:5" ht="12.75">
      <c r="A505" s="144">
        <v>2.00000000000012</v>
      </c>
      <c r="B505" s="146">
        <f t="shared" si="45"/>
        <v>30.902548717659677</v>
      </c>
      <c r="C505" s="151">
        <f t="shared" si="47"/>
        <v>0.02275013194817277</v>
      </c>
      <c r="D505" s="150">
        <f t="shared" si="46"/>
        <v>0.9772498680518272</v>
      </c>
      <c r="E505" s="153">
        <f t="shared" si="44"/>
        <v>1</v>
      </c>
    </row>
    <row r="506" spans="1:5" ht="12.75">
      <c r="A506" s="144">
        <v>2.01000000000012</v>
      </c>
      <c r="B506" s="146">
        <f t="shared" si="45"/>
        <v>31.149483423811706</v>
      </c>
      <c r="C506" s="151">
        <f t="shared" si="47"/>
        <v>0.022215594429425112</v>
      </c>
      <c r="D506" s="150">
        <f t="shared" si="46"/>
        <v>0.9777844055705749</v>
      </c>
      <c r="E506" s="153">
        <f t="shared" si="44"/>
        <v>1</v>
      </c>
    </row>
    <row r="507" spans="1:5" ht="12.75">
      <c r="A507" s="144">
        <v>2.02000000000012</v>
      </c>
      <c r="B507" s="146">
        <f t="shared" si="45"/>
        <v>31.398391324785283</v>
      </c>
      <c r="C507" s="151">
        <f t="shared" si="47"/>
        <v>0.021691693767640574</v>
      </c>
      <c r="D507" s="150">
        <f t="shared" si="46"/>
        <v>0.9783083062323594</v>
      </c>
      <c r="E507" s="153">
        <f t="shared" si="44"/>
        <v>1</v>
      </c>
    </row>
    <row r="508" spans="1:5" ht="12.75">
      <c r="A508" s="144">
        <v>2.03000000000012</v>
      </c>
      <c r="B508" s="146">
        <f t="shared" si="45"/>
        <v>31.649288187897465</v>
      </c>
      <c r="C508" s="151">
        <f t="shared" si="47"/>
        <v>0.021178269642666114</v>
      </c>
      <c r="D508" s="150">
        <f t="shared" si="46"/>
        <v>0.9788217303573339</v>
      </c>
      <c r="E508" s="153">
        <f t="shared" si="44"/>
        <v>1</v>
      </c>
    </row>
    <row r="509" spans="1:5" ht="12.75">
      <c r="A509" s="144">
        <v>2.04000000000012</v>
      </c>
      <c r="B509" s="146">
        <f t="shared" si="45"/>
        <v>31.902189906458066</v>
      </c>
      <c r="C509" s="151">
        <f t="shared" si="47"/>
        <v>0.02067516286606408</v>
      </c>
      <c r="D509" s="150">
        <f t="shared" si="46"/>
        <v>0.9793248371339359</v>
      </c>
      <c r="E509" s="153">
        <f t="shared" si="44"/>
        <v>1</v>
      </c>
    </row>
    <row r="510" spans="1:5" ht="12.75">
      <c r="A510" s="144">
        <v>2.05000000000012</v>
      </c>
      <c r="B510" s="146">
        <f t="shared" si="45"/>
        <v>32.157112500776506</v>
      </c>
      <c r="C510" s="151">
        <f t="shared" si="47"/>
        <v>0.020182215405698534</v>
      </c>
      <c r="D510" s="150">
        <f t="shared" si="46"/>
        <v>0.9798177845943015</v>
      </c>
      <c r="E510" s="153">
        <f t="shared" si="44"/>
        <v>1</v>
      </c>
    </row>
    <row r="511" spans="1:5" ht="12.75">
      <c r="A511" s="144">
        <v>2.06000000000012</v>
      </c>
      <c r="B511" s="146">
        <f t="shared" si="45"/>
        <v>32.41407211917648</v>
      </c>
      <c r="C511" s="151">
        <f t="shared" si="47"/>
        <v>0.01969927040937114</v>
      </c>
      <c r="D511" s="150">
        <f t="shared" si="46"/>
        <v>0.9803007295906289</v>
      </c>
      <c r="E511" s="153">
        <f t="shared" si="44"/>
        <v>1</v>
      </c>
    </row>
    <row r="512" spans="1:5" ht="12.75">
      <c r="A512" s="144">
        <v>2.07000000000012</v>
      </c>
      <c r="B512" s="146">
        <f t="shared" si="45"/>
        <v>32.67308503901911</v>
      </c>
      <c r="C512" s="151">
        <f t="shared" si="47"/>
        <v>0.019226172227511662</v>
      </c>
      <c r="D512" s="150">
        <f t="shared" si="46"/>
        <v>0.9807738277724883</v>
      </c>
      <c r="E512" s="153">
        <f t="shared" si="44"/>
        <v>1</v>
      </c>
    </row>
    <row r="513" spans="1:5" ht="12.75">
      <c r="A513" s="144">
        <v>2.08000000000012</v>
      </c>
      <c r="B513" s="146">
        <f t="shared" si="45"/>
        <v>32.93416766773378</v>
      </c>
      <c r="C513" s="151">
        <f t="shared" si="47"/>
        <v>0.018762766434932243</v>
      </c>
      <c r="D513" s="150">
        <f t="shared" si="46"/>
        <v>0.9812372335650678</v>
      </c>
      <c r="E513" s="153">
        <f t="shared" si="44"/>
        <v>1</v>
      </c>
    </row>
    <row r="514" spans="1:5" ht="12.75">
      <c r="A514" s="144">
        <v>2.09000000000012</v>
      </c>
      <c r="B514" s="146">
        <f t="shared" si="45"/>
        <v>33.19733654385779</v>
      </c>
      <c r="C514" s="151">
        <f t="shared" si="47"/>
        <v>0.018308899851653515</v>
      </c>
      <c r="D514" s="150">
        <f t="shared" si="46"/>
        <v>0.9816911001483465</v>
      </c>
      <c r="E514" s="153">
        <f t="shared" si="44"/>
        <v>1</v>
      </c>
    </row>
    <row r="515" spans="1:5" ht="12.75">
      <c r="A515" s="144">
        <v>2.10000000000012</v>
      </c>
      <c r="B515" s="146">
        <f t="shared" si="45"/>
        <v>33.46260833808369</v>
      </c>
      <c r="C515" s="151">
        <f t="shared" si="47"/>
        <v>0.017864420562811234</v>
      </c>
      <c r="D515" s="150">
        <f t="shared" si="46"/>
        <v>0.9821355794371888</v>
      </c>
      <c r="E515" s="153">
        <f t="shared" si="44"/>
        <v>1</v>
      </c>
    </row>
    <row r="516" spans="1:5" ht="12.75">
      <c r="A516" s="144">
        <v>2.11000000000012</v>
      </c>
      <c r="B516" s="146">
        <f t="shared" si="45"/>
        <v>33.72999985431557</v>
      </c>
      <c r="C516" s="151">
        <f t="shared" si="47"/>
        <v>0.017429177937651974</v>
      </c>
      <c r="D516" s="150">
        <f t="shared" si="46"/>
        <v>0.982570822062348</v>
      </c>
      <c r="E516" s="153">
        <f t="shared" si="44"/>
        <v>1</v>
      </c>
    </row>
    <row r="517" spans="1:5" ht="12.75">
      <c r="A517" s="144">
        <v>2.12000000000012</v>
      </c>
      <c r="B517" s="146">
        <f t="shared" si="45"/>
        <v>33.99952803073338</v>
      </c>
      <c r="C517" s="151">
        <f t="shared" si="47"/>
        <v>0.017003022647627763</v>
      </c>
      <c r="D517" s="150">
        <f t="shared" si="46"/>
        <v>0.9829969773523722</v>
      </c>
      <c r="E517" s="153">
        <f aca="true" t="shared" si="48" ref="E517:E529">$K$3</f>
        <v>1</v>
      </c>
    </row>
    <row r="518" spans="1:5" ht="12.75">
      <c r="A518" s="144">
        <v>2.13000000000012</v>
      </c>
      <c r="B518" s="146">
        <f aca="true" t="shared" si="49" ref="B518:B529">EXP(A518*SQRT($H$10)+SUMPRODUCT($H$20:$H$29,$I$20:$I$29))</f>
        <v>34.271209940865894</v>
      </c>
      <c r="C518" s="151">
        <f t="shared" si="47"/>
        <v>0.0165858066836001</v>
      </c>
      <c r="D518" s="150">
        <f aca="true" t="shared" si="50" ref="D518:D529">1-C518</f>
        <v>0.9834141933163999</v>
      </c>
      <c r="E518" s="153">
        <f t="shared" si="48"/>
        <v>1</v>
      </c>
    </row>
    <row r="519" spans="1:5" ht="12.75">
      <c r="A519" s="144">
        <v>2.14000000000012</v>
      </c>
      <c r="B519" s="146">
        <f t="shared" si="49"/>
        <v>34.54506279467228</v>
      </c>
      <c r="C519" s="151">
        <f t="shared" si="47"/>
        <v>0.016177383372161236</v>
      </c>
      <c r="D519" s="150">
        <f t="shared" si="50"/>
        <v>0.9838226166278388</v>
      </c>
      <c r="E519" s="153">
        <f t="shared" si="48"/>
        <v>1</v>
      </c>
    </row>
    <row r="520" spans="1:5" ht="12.75">
      <c r="A520" s="144">
        <v>2.15000000000012</v>
      </c>
      <c r="B520" s="146">
        <f t="shared" si="49"/>
        <v>34.82110393963231</v>
      </c>
      <c r="C520" s="151">
        <f t="shared" si="47"/>
        <v>0.0157776073910858</v>
      </c>
      <c r="D520" s="150">
        <f t="shared" si="50"/>
        <v>0.9842223926089142</v>
      </c>
      <c r="E520" s="153">
        <f t="shared" si="48"/>
        <v>1</v>
      </c>
    </row>
    <row r="521" spans="1:5" ht="12.75">
      <c r="A521" s="144">
        <v>2.16000000000012</v>
      </c>
      <c r="B521" s="146">
        <f t="shared" si="49"/>
        <v>35.09935086184519</v>
      </c>
      <c r="C521" s="151">
        <f t="shared" si="47"/>
        <v>0.015386334783920819</v>
      </c>
      <c r="D521" s="150">
        <f t="shared" si="50"/>
        <v>0.9846136652160792</v>
      </c>
      <c r="E521" s="153">
        <f t="shared" si="48"/>
        <v>1</v>
      </c>
    </row>
    <row r="522" spans="1:5" ht="12.75">
      <c r="A522" s="144">
        <v>2.17000000000012</v>
      </c>
      <c r="B522" s="146">
        <f t="shared" si="49"/>
        <v>35.379821187137274</v>
      </c>
      <c r="C522" s="151">
        <f t="shared" si="47"/>
        <v>0.015003422973727698</v>
      </c>
      <c r="D522" s="150">
        <f t="shared" si="50"/>
        <v>0.9849965770262723</v>
      </c>
      <c r="E522" s="153">
        <f t="shared" si="48"/>
        <v>1</v>
      </c>
    </row>
    <row r="523" spans="1:5" ht="12.75">
      <c r="A523" s="144">
        <v>2.18000000000012</v>
      </c>
      <c r="B523" s="146">
        <f t="shared" si="49"/>
        <v>35.6625326821786</v>
      </c>
      <c r="C523" s="151">
        <f t="shared" si="47"/>
        <v>0.01462873077598481</v>
      </c>
      <c r="D523" s="150">
        <f t="shared" si="50"/>
        <v>0.9853712692240152</v>
      </c>
      <c r="E523" s="153">
        <f t="shared" si="48"/>
        <v>1</v>
      </c>
    </row>
    <row r="524" spans="1:5" ht="12.75">
      <c r="A524" s="144">
        <v>2.19000000000012</v>
      </c>
      <c r="B524" s="146">
        <f t="shared" si="49"/>
        <v>35.947503255608304</v>
      </c>
      <c r="C524" s="151">
        <f t="shared" si="47"/>
        <v>0.014262118410664493</v>
      </c>
      <c r="D524" s="150">
        <f t="shared" si="50"/>
        <v>0.9857378815893355</v>
      </c>
      <c r="E524" s="153">
        <f t="shared" si="48"/>
        <v>1</v>
      </c>
    </row>
    <row r="525" spans="1:5" ht="12.75">
      <c r="A525" s="144">
        <v>2.20000000000012</v>
      </c>
      <c r="B525" s="146">
        <f t="shared" si="49"/>
        <v>36.23475095916908</v>
      </c>
      <c r="C525" s="151">
        <f t="shared" si="47"/>
        <v>0.013903447513494371</v>
      </c>
      <c r="D525" s="150">
        <f t="shared" si="50"/>
        <v>0.9860965524865056</v>
      </c>
      <c r="E525" s="153">
        <f t="shared" si="48"/>
        <v>1</v>
      </c>
    </row>
    <row r="526" spans="1:5" ht="12.75">
      <c r="A526" s="144">
        <v>2.21000000000012</v>
      </c>
      <c r="B526" s="146">
        <f t="shared" si="49"/>
        <v>36.52429398885067</v>
      </c>
      <c r="C526" s="151">
        <f t="shared" si="47"/>
        <v>0.013552581146415776</v>
      </c>
      <c r="D526" s="150">
        <f t="shared" si="50"/>
        <v>0.9864474188535842</v>
      </c>
      <c r="E526" s="153">
        <f t="shared" si="48"/>
        <v>1</v>
      </c>
    </row>
    <row r="527" spans="1:5" ht="12.75">
      <c r="A527" s="144">
        <v>2.22000000000012</v>
      </c>
      <c r="B527" s="146">
        <f t="shared" si="49"/>
        <v>36.81615068604255</v>
      </c>
      <c r="C527" s="151">
        <f t="shared" si="47"/>
        <v>0.013209383807252228</v>
      </c>
      <c r="D527" s="150">
        <f t="shared" si="50"/>
        <v>0.9867906161927478</v>
      </c>
      <c r="E527" s="153">
        <f t="shared" si="48"/>
        <v>1</v>
      </c>
    </row>
    <row r="528" spans="1:5" ht="12.75">
      <c r="A528" s="144">
        <v>2.23000000000012</v>
      </c>
      <c r="B528" s="146">
        <f t="shared" si="49"/>
        <v>37.110339538695705</v>
      </c>
      <c r="C528" s="151">
        <f t="shared" si="47"/>
        <v>0.012873721438597996</v>
      </c>
      <c r="D528" s="150">
        <f t="shared" si="50"/>
        <v>0.987126278561402</v>
      </c>
      <c r="E528" s="153">
        <f t="shared" si="48"/>
        <v>1</v>
      </c>
    </row>
    <row r="529" spans="1:5" ht="12.75">
      <c r="A529" s="144">
        <v>2.24000000000012</v>
      </c>
      <c r="B529" s="146">
        <f t="shared" si="49"/>
        <v>37.40687918249386</v>
      </c>
      <c r="C529" s="151">
        <f t="shared" si="47"/>
        <v>0.012545461435942706</v>
      </c>
      <c r="D529" s="150">
        <f t="shared" si="50"/>
        <v>0.9874545385640573</v>
      </c>
      <c r="E529" s="153">
        <f t="shared" si="48"/>
        <v>1</v>
      </c>
    </row>
  </sheetData>
  <sheetProtection/>
  <printOptions/>
  <pageMargins left="0.75" right="0.75" top="1" bottom="1" header="0.5" footer="0.5"/>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Sheet4"/>
  <dimension ref="A1:N529"/>
  <sheetViews>
    <sheetView zoomScalePageLayoutView="0" workbookViewId="0" topLeftCell="A1">
      <selection activeCell="J5" sqref="J5"/>
    </sheetView>
  </sheetViews>
  <sheetFormatPr defaultColWidth="9.140625" defaultRowHeight="12.75"/>
  <cols>
    <col min="1" max="1" width="9.28125" style="144" bestFit="1" customWidth="1"/>
    <col min="2" max="2" width="18.421875" style="146" customWidth="1"/>
    <col min="3" max="3" width="13.28125" style="144" bestFit="1" customWidth="1"/>
    <col min="4" max="4" width="9.28125" style="144" bestFit="1" customWidth="1"/>
    <col min="5" max="5" width="12.140625" style="144" bestFit="1" customWidth="1"/>
    <col min="6" max="6" width="12.8515625" style="144" bestFit="1" customWidth="1"/>
    <col min="7" max="7" width="14.8515625" style="144" customWidth="1"/>
    <col min="8" max="8" width="12.7109375" style="144" customWidth="1"/>
    <col min="9" max="9" width="17.28125" style="144" customWidth="1"/>
    <col min="10" max="10" width="17.8515625" style="144" customWidth="1"/>
    <col min="11" max="11" width="16.00390625" style="152" customWidth="1"/>
    <col min="12" max="12" width="12.8515625" style="152" customWidth="1"/>
    <col min="13" max="13" width="12.00390625" style="144" bestFit="1" customWidth="1"/>
    <col min="14" max="14" width="9.28125" style="144" bestFit="1" customWidth="1"/>
    <col min="15" max="16384" width="9.140625" style="144" customWidth="1"/>
  </cols>
  <sheetData>
    <row r="1" spans="2:13" ht="25.5">
      <c r="B1" s="158"/>
      <c r="K1" s="259" t="s">
        <v>932</v>
      </c>
      <c r="L1" s="145"/>
      <c r="M1" s="218" t="s">
        <v>933</v>
      </c>
    </row>
    <row r="2" spans="7:12" ht="12.75">
      <c r="G2" s="150"/>
      <c r="H2" s="156"/>
      <c r="J2" s="158"/>
      <c r="K2" s="147">
        <f>Units!I16</f>
        <v>1</v>
      </c>
      <c r="L2" s="147"/>
    </row>
    <row r="3" spans="2:14" ht="12.75">
      <c r="B3" s="218" t="s">
        <v>929</v>
      </c>
      <c r="E3" s="156"/>
      <c r="F3" s="156"/>
      <c r="G3" s="151"/>
      <c r="H3" s="156"/>
      <c r="J3" s="158"/>
      <c r="K3" s="157">
        <f>K2</f>
        <v>1</v>
      </c>
      <c r="L3" s="148"/>
      <c r="M3" s="149">
        <f>IF(K3&lt;B5,1,IF(K3&gt;B529,0.01,LOOKUP(K3,B5:B529,C5:C529)))</f>
        <v>0.9898295613312801</v>
      </c>
      <c r="N3" s="150">
        <f>ROUND(M3,2)</f>
        <v>0.99</v>
      </c>
    </row>
    <row r="4" spans="2:10" ht="12.75">
      <c r="B4" s="146">
        <f>EXP(A4*SQRT($H$10)+SUMPRODUCT($H$20:$H$29,$I$20:$I$29))</f>
        <v>6.290490194319323</v>
      </c>
      <c r="F4" s="151"/>
      <c r="G4" s="151"/>
      <c r="H4" s="151"/>
      <c r="J4" t="str">
        <f>CONCATENATE("EPS = ",TEXT(EPI!G50,0))</f>
        <v>EPS = 99</v>
      </c>
    </row>
    <row r="5" spans="1:13" ht="12.75">
      <c r="A5" s="144">
        <v>-3</v>
      </c>
      <c r="B5" s="146">
        <f>EXP(A5*SQRT($H$10)+SUMPRODUCT($H$20:$H$29,$I$20:$I$29))</f>
        <v>0.5777231554215532</v>
      </c>
      <c r="C5" s="151">
        <f>1-(NORMDIST(A5*SQRT($H$10),0,SQRT($H$10),TRUE))</f>
        <v>0.9986501019683699</v>
      </c>
      <c r="D5" s="150">
        <f aca="true" t="shared" si="0" ref="D5:D68">1-C5</f>
        <v>0.0013498980316301035</v>
      </c>
      <c r="E5" s="153">
        <f aca="true" t="shared" si="1" ref="E5:E68">$K$3</f>
        <v>1</v>
      </c>
      <c r="K5" s="144">
        <v>0</v>
      </c>
      <c r="L5" s="155">
        <f>+$N$3</f>
        <v>0.99</v>
      </c>
      <c r="M5" s="152">
        <v>0</v>
      </c>
    </row>
    <row r="6" spans="1:13" ht="12.75">
      <c r="A6" s="144">
        <v>-2.99</v>
      </c>
      <c r="B6" s="146">
        <f aca="true" t="shared" si="2" ref="B6:B69">EXP(A6*SQRT($H$10)+SUMPRODUCT($H$20:$H$29,$I$20:$I$29))</f>
        <v>0.5823395998101583</v>
      </c>
      <c r="C6" s="151">
        <f aca="true" t="shared" si="3" ref="C6:C69">1-(NORMDIST(A6*SQRT($H$10),0,SQRT($H$10),TRUE))</f>
        <v>0.9986051127645078</v>
      </c>
      <c r="D6" s="150">
        <f t="shared" si="0"/>
        <v>0.0013948872354921926</v>
      </c>
      <c r="E6" s="153">
        <f t="shared" si="1"/>
        <v>1</v>
      </c>
      <c r="K6" s="144">
        <v>500</v>
      </c>
      <c r="L6" s="155">
        <f aca="true" t="shared" si="4" ref="L6:L69">+$N$3</f>
        <v>0.99</v>
      </c>
      <c r="M6" s="165">
        <f>B529/400</f>
        <v>0.09351719795623464</v>
      </c>
    </row>
    <row r="7" spans="1:13" ht="12.75">
      <c r="A7" s="144">
        <v>-2.98</v>
      </c>
      <c r="B7" s="146">
        <f t="shared" si="2"/>
        <v>0.5869929330764089</v>
      </c>
      <c r="C7" s="151">
        <f t="shared" si="3"/>
        <v>0.99855875808266</v>
      </c>
      <c r="D7" s="150">
        <f t="shared" si="0"/>
        <v>0.0014412419173399638</v>
      </c>
      <c r="E7" s="153">
        <f t="shared" si="1"/>
        <v>1</v>
      </c>
      <c r="J7" s="159"/>
      <c r="K7" s="144">
        <v>1000</v>
      </c>
      <c r="L7" s="155">
        <f t="shared" si="4"/>
        <v>0.99</v>
      </c>
      <c r="M7" s="162">
        <f>M6+$M$6</f>
        <v>0.1870343959124693</v>
      </c>
    </row>
    <row r="8" spans="1:13" ht="12.75">
      <c r="A8" s="144">
        <v>-2.97</v>
      </c>
      <c r="B8" s="146">
        <f t="shared" si="2"/>
        <v>0.5916834499903002</v>
      </c>
      <c r="C8" s="151">
        <f t="shared" si="3"/>
        <v>0.9985110012547626</v>
      </c>
      <c r="D8" s="150">
        <f t="shared" si="0"/>
        <v>0.0014889987452374465</v>
      </c>
      <c r="E8" s="153">
        <f t="shared" si="1"/>
        <v>1</v>
      </c>
      <c r="J8" s="159"/>
      <c r="K8" s="144">
        <v>1500</v>
      </c>
      <c r="L8" s="155">
        <f t="shared" si="4"/>
        <v>0.99</v>
      </c>
      <c r="M8" s="162">
        <f aca="true" t="shared" si="5" ref="M8:M71">M7+$M$6</f>
        <v>0.28055159386870393</v>
      </c>
    </row>
    <row r="9" spans="1:13" ht="12.75">
      <c r="A9" s="144">
        <v>-2.96</v>
      </c>
      <c r="B9" s="146">
        <f t="shared" si="2"/>
        <v>0.596411447677264</v>
      </c>
      <c r="C9" s="151">
        <f t="shared" si="3"/>
        <v>0.998461804788262</v>
      </c>
      <c r="D9" s="150">
        <f t="shared" si="0"/>
        <v>0.001538195211738036</v>
      </c>
      <c r="E9" s="153">
        <f t="shared" si="1"/>
        <v>1</v>
      </c>
      <c r="K9" s="144">
        <v>2000</v>
      </c>
      <c r="L9" s="155">
        <f t="shared" si="4"/>
        <v>0.99</v>
      </c>
      <c r="M9" s="162">
        <f t="shared" si="5"/>
        <v>0.3740687918249386</v>
      </c>
    </row>
    <row r="10" spans="1:13" ht="12.75">
      <c r="A10" s="144">
        <v>-2.95</v>
      </c>
      <c r="B10" s="146">
        <f t="shared" si="2"/>
        <v>0.6011772256369867</v>
      </c>
      <c r="C10" s="151">
        <f t="shared" si="3"/>
        <v>0.9984111303526352</v>
      </c>
      <c r="D10" s="150">
        <f t="shared" si="0"/>
        <v>0.0015888696473648212</v>
      </c>
      <c r="E10" s="153">
        <f t="shared" si="1"/>
        <v>1</v>
      </c>
      <c r="G10" s="218" t="str">
        <f>Modelbaseline!G10</f>
        <v>Error variance</v>
      </c>
      <c r="H10" s="144">
        <f>Modelbaseline!H10</f>
        <v>0.633456542</v>
      </c>
      <c r="K10" s="144">
        <v>2500</v>
      </c>
      <c r="L10" s="155">
        <f t="shared" si="4"/>
        <v>0.99</v>
      </c>
      <c r="M10" s="162">
        <f t="shared" si="5"/>
        <v>0.4675859897811732</v>
      </c>
    </row>
    <row r="11" spans="1:13" ht="12.75">
      <c r="A11" s="144">
        <v>-2.94</v>
      </c>
      <c r="B11" s="146">
        <f t="shared" si="2"/>
        <v>0.6059810857623855</v>
      </c>
      <c r="C11" s="151">
        <f t="shared" si="3"/>
        <v>0.998358938765843</v>
      </c>
      <c r="D11" s="150">
        <f t="shared" si="0"/>
        <v>0.0016410612341569708</v>
      </c>
      <c r="E11" s="153">
        <f t="shared" si="1"/>
        <v>1</v>
      </c>
      <c r="K11" s="144">
        <v>3000</v>
      </c>
      <c r="L11" s="155">
        <f t="shared" si="4"/>
        <v>0.99</v>
      </c>
      <c r="M11" s="162">
        <f t="shared" si="5"/>
        <v>0.5611031877374079</v>
      </c>
    </row>
    <row r="12" spans="1:13" ht="12.75">
      <c r="A12" s="144">
        <v>-2.93</v>
      </c>
      <c r="B12" s="146">
        <f t="shared" si="2"/>
        <v>0.6108233323587289</v>
      </c>
      <c r="C12" s="151">
        <f t="shared" si="3"/>
        <v>0.9983051899807227</v>
      </c>
      <c r="D12" s="150">
        <f t="shared" si="0"/>
        <v>0.001694810019277293</v>
      </c>
      <c r="E12" s="153">
        <f t="shared" si="1"/>
        <v>1</v>
      </c>
      <c r="K12" s="144">
        <v>3500</v>
      </c>
      <c r="L12" s="155">
        <f t="shared" si="4"/>
        <v>0.99</v>
      </c>
      <c r="M12" s="162">
        <f t="shared" si="5"/>
        <v>0.6546203856936426</v>
      </c>
    </row>
    <row r="13" spans="1:13" ht="12.75">
      <c r="A13" s="144">
        <v>-2.92</v>
      </c>
      <c r="B13" s="146">
        <f t="shared" si="2"/>
        <v>0.6157042721629143</v>
      </c>
      <c r="C13" s="151">
        <f t="shared" si="3"/>
        <v>0.9982498430713239</v>
      </c>
      <c r="D13" s="150">
        <f t="shared" si="0"/>
        <v>0.0017501569286760832</v>
      </c>
      <c r="E13" s="153">
        <f t="shared" si="1"/>
        <v>1</v>
      </c>
      <c r="J13" s="218" t="s">
        <v>643</v>
      </c>
      <c r="K13" s="144">
        <v>4000</v>
      </c>
      <c r="L13" s="155">
        <f t="shared" si="4"/>
        <v>0.99</v>
      </c>
      <c r="M13" s="162">
        <f t="shared" si="5"/>
        <v>0.7481375836498771</v>
      </c>
    </row>
    <row r="14" spans="1:13" ht="12.75">
      <c r="A14" s="144">
        <v>-2.91</v>
      </c>
      <c r="B14" s="146">
        <f t="shared" si="2"/>
        <v>0.620624214362899</v>
      </c>
      <c r="C14" s="151">
        <f t="shared" si="3"/>
        <v>0.9981928562191936</v>
      </c>
      <c r="D14" s="150">
        <f t="shared" si="0"/>
        <v>0.001807143780806375</v>
      </c>
      <c r="E14" s="153">
        <f t="shared" si="1"/>
        <v>1</v>
      </c>
      <c r="J14" s="210">
        <f>EPI!K17</f>
        <v>1</v>
      </c>
      <c r="K14" s="144">
        <v>4500</v>
      </c>
      <c r="L14" s="155">
        <f t="shared" si="4"/>
        <v>0.99</v>
      </c>
      <c r="M14" s="162">
        <f t="shared" si="5"/>
        <v>0.8416547816061117</v>
      </c>
    </row>
    <row r="15" spans="1:13" ht="12.75">
      <c r="A15" s="144">
        <v>-2.9</v>
      </c>
      <c r="B15" s="146">
        <f t="shared" si="2"/>
        <v>0.6255834706172855</v>
      </c>
      <c r="C15" s="151">
        <f t="shared" si="3"/>
        <v>0.998134186699616</v>
      </c>
      <c r="D15" s="150">
        <f t="shared" si="0"/>
        <v>0.001865813300384045</v>
      </c>
      <c r="E15" s="153">
        <f t="shared" si="1"/>
        <v>1</v>
      </c>
      <c r="K15" s="144">
        <v>5000</v>
      </c>
      <c r="L15" s="155">
        <f t="shared" si="4"/>
        <v>0.99</v>
      </c>
      <c r="M15" s="162">
        <f t="shared" si="5"/>
        <v>0.9351719795623463</v>
      </c>
    </row>
    <row r="16" spans="1:13" ht="12.75">
      <c r="A16" s="144">
        <v>-2.89</v>
      </c>
      <c r="B16" s="146">
        <f t="shared" si="2"/>
        <v>0.6305823550750637</v>
      </c>
      <c r="C16" s="151">
        <f t="shared" si="3"/>
        <v>0.9980737908678121</v>
      </c>
      <c r="D16" s="150">
        <f t="shared" si="0"/>
        <v>0.0019262091321878838</v>
      </c>
      <c r="E16" s="153">
        <f t="shared" si="1"/>
        <v>1</v>
      </c>
      <c r="J16" s="164"/>
      <c r="K16" s="144">
        <v>5500</v>
      </c>
      <c r="L16" s="155">
        <f t="shared" si="4"/>
        <v>0.99</v>
      </c>
      <c r="M16" s="162">
        <f t="shared" si="5"/>
        <v>1.028689177518581</v>
      </c>
    </row>
    <row r="17" spans="1:13" ht="12.75">
      <c r="A17" s="144">
        <v>-2.88</v>
      </c>
      <c r="B17" s="146">
        <f t="shared" si="2"/>
        <v>0.6356211843955116</v>
      </c>
      <c r="C17" s="151">
        <f t="shared" si="3"/>
        <v>0.9980116241451057</v>
      </c>
      <c r="D17" s="150">
        <f t="shared" si="0"/>
        <v>0.0019883758548943087</v>
      </c>
      <c r="E17" s="153">
        <f t="shared" si="1"/>
        <v>1</v>
      </c>
      <c r="G17" s="218" t="s">
        <v>971</v>
      </c>
      <c r="K17" s="144">
        <v>6000</v>
      </c>
      <c r="L17" s="155">
        <f t="shared" si="4"/>
        <v>0.99</v>
      </c>
      <c r="M17" s="162">
        <f t="shared" si="5"/>
        <v>1.1222063754748155</v>
      </c>
    </row>
    <row r="18" spans="1:13" ht="12.75">
      <c r="A18" s="144">
        <v>-2.87</v>
      </c>
      <c r="B18" s="146">
        <f t="shared" si="2"/>
        <v>0.6407002777682539</v>
      </c>
      <c r="C18" s="151">
        <f t="shared" si="3"/>
        <v>0.9979476410050603</v>
      </c>
      <c r="D18" s="150">
        <f t="shared" si="0"/>
        <v>0.002052358994939718</v>
      </c>
      <c r="E18" s="153">
        <f t="shared" si="1"/>
        <v>1</v>
      </c>
      <c r="K18" s="144">
        <v>6500</v>
      </c>
      <c r="L18" s="155">
        <f t="shared" si="4"/>
        <v>0.99</v>
      </c>
      <c r="M18" s="162">
        <f t="shared" si="5"/>
        <v>1.21572357343105</v>
      </c>
    </row>
    <row r="19" spans="1:13" ht="12.75">
      <c r="A19" s="144">
        <v>-2.86</v>
      </c>
      <c r="B19" s="146">
        <f t="shared" si="2"/>
        <v>0.6458199569334813</v>
      </c>
      <c r="C19" s="151">
        <f t="shared" si="3"/>
        <v>0.9978817949595954</v>
      </c>
      <c r="D19" s="150">
        <f t="shared" si="0"/>
        <v>0.0021182050404046082</v>
      </c>
      <c r="E19" s="153">
        <f t="shared" si="1"/>
        <v>1</v>
      </c>
      <c r="G19" s="218" t="str">
        <f>Modelbaseline!G19</f>
        <v>Factor</v>
      </c>
      <c r="H19" s="218" t="str">
        <f>Modelbaseline!H19</f>
        <v>Coefficient</v>
      </c>
      <c r="I19" s="218" t="s">
        <v>934</v>
      </c>
      <c r="J19" s="218" t="s">
        <v>930</v>
      </c>
      <c r="K19" s="144">
        <v>7000</v>
      </c>
      <c r="L19" s="155">
        <f t="shared" si="4"/>
        <v>0.99</v>
      </c>
      <c r="M19" s="162">
        <f t="shared" si="5"/>
        <v>1.3092407713872847</v>
      </c>
    </row>
    <row r="20" spans="1:13" ht="12.75">
      <c r="A20" s="144">
        <v>-2.85</v>
      </c>
      <c r="B20" s="146">
        <f t="shared" si="2"/>
        <v>0.6509805462023317</v>
      </c>
      <c r="C20" s="151">
        <f t="shared" si="3"/>
        <v>0.9978140385450868</v>
      </c>
      <c r="D20" s="150">
        <f t="shared" si="0"/>
        <v>0.0021859614549132322</v>
      </c>
      <c r="E20" s="153">
        <f t="shared" si="1"/>
        <v>1</v>
      </c>
      <c r="G20" s="144" t="str">
        <f>Modelbaseline!G20</f>
        <v>lnalljuice |</v>
      </c>
      <c r="H20" s="144">
        <f>Modelbaseline!H20</f>
        <v>0.8446146</v>
      </c>
      <c r="I20" s="144">
        <f>LN(J20)</f>
        <v>0</v>
      </c>
      <c r="J20" s="146">
        <f>EPI!K17</f>
        <v>1</v>
      </c>
      <c r="K20" s="144">
        <v>7500</v>
      </c>
      <c r="L20" s="155">
        <f t="shared" si="4"/>
        <v>0.99</v>
      </c>
      <c r="M20" s="162">
        <f t="shared" si="5"/>
        <v>1.4027579693435193</v>
      </c>
    </row>
    <row r="21" spans="1:13" ht="12.75">
      <c r="A21" s="144">
        <v>-2.84</v>
      </c>
      <c r="B21" s="146">
        <f t="shared" si="2"/>
        <v>0.6561823724774343</v>
      </c>
      <c r="C21" s="151">
        <f t="shared" si="3"/>
        <v>0.9977443233084576</v>
      </c>
      <c r="D21" s="150">
        <f t="shared" si="0"/>
        <v>0.002255676691542363</v>
      </c>
      <c r="E21" s="153">
        <f t="shared" si="1"/>
        <v>1</v>
      </c>
      <c r="G21" s="144" t="str">
        <f>Modelbaseline!G21</f>
        <v>juicevalper |</v>
      </c>
      <c r="H21" s="144">
        <f>Modelbaseline!H21</f>
        <v>-1.943523</v>
      </c>
      <c r="I21" s="210">
        <f>1-J21</f>
        <v>1</v>
      </c>
      <c r="J21" s="264">
        <f>EPI!K18</f>
        <v>0</v>
      </c>
      <c r="K21" s="144">
        <v>8000</v>
      </c>
      <c r="L21" s="155">
        <f t="shared" si="4"/>
        <v>0.99</v>
      </c>
      <c r="M21" s="162">
        <f t="shared" si="5"/>
        <v>1.4962751672997538</v>
      </c>
    </row>
    <row r="22" spans="1:13" ht="12.75">
      <c r="A22" s="144">
        <v>-2.83</v>
      </c>
      <c r="B22" s="146">
        <f t="shared" si="2"/>
        <v>0.6614257652736164</v>
      </c>
      <c r="C22" s="151">
        <f t="shared" si="3"/>
        <v>0.9976725997932685</v>
      </c>
      <c r="D22" s="150">
        <f t="shared" si="0"/>
        <v>0.0023274002067315003</v>
      </c>
      <c r="E22" s="153">
        <f t="shared" si="1"/>
        <v>1</v>
      </c>
      <c r="G22" s="144" t="str">
        <f>Modelbaseline!G22</f>
        <v>percitrus |</v>
      </c>
      <c r="H22" s="144">
        <f>Modelbaseline!H22</f>
        <v>1.021825</v>
      </c>
      <c r="I22" s="210">
        <f aca="true" t="shared" si="6" ref="I22:I28">J22</f>
        <v>0</v>
      </c>
      <c r="J22" s="264">
        <f>EPI!K19</f>
        <v>0</v>
      </c>
      <c r="K22" s="144">
        <v>8500</v>
      </c>
      <c r="L22" s="155">
        <f t="shared" si="4"/>
        <v>0.99</v>
      </c>
      <c r="M22" s="162">
        <f t="shared" si="5"/>
        <v>1.5897923652559884</v>
      </c>
    </row>
    <row r="23" spans="1:13" ht="12.75">
      <c r="A23" s="144">
        <v>-2.82</v>
      </c>
      <c r="B23" s="146">
        <f t="shared" si="2"/>
        <v>0.6667110567387794</v>
      </c>
      <c r="C23" s="151">
        <f t="shared" si="3"/>
        <v>0.9975988175258107</v>
      </c>
      <c r="D23" s="150">
        <f t="shared" si="0"/>
        <v>0.0024011824741893006</v>
      </c>
      <c r="E23" s="153">
        <f t="shared" si="1"/>
        <v>1</v>
      </c>
      <c r="G23" s="144" t="str">
        <f>Modelbaseline!G23</f>
        <v>percanned |</v>
      </c>
      <c r="H23" s="144">
        <f>Modelbaseline!H23</f>
        <v>1.047428</v>
      </c>
      <c r="I23" s="210">
        <f t="shared" si="6"/>
        <v>0</v>
      </c>
      <c r="J23" s="264">
        <f>EPI!K20</f>
        <v>0</v>
      </c>
      <c r="K23" s="144">
        <v>9000</v>
      </c>
      <c r="L23" s="155">
        <f t="shared" si="4"/>
        <v>0.99</v>
      </c>
      <c r="M23" s="162">
        <f t="shared" si="5"/>
        <v>1.683309563212223</v>
      </c>
    </row>
    <row r="24" spans="1:13" ht="12.75">
      <c r="A24" s="144">
        <v>-2.81</v>
      </c>
      <c r="B24" s="146">
        <f t="shared" si="2"/>
        <v>0.6720385816749348</v>
      </c>
      <c r="C24" s="151">
        <f t="shared" si="3"/>
        <v>0.9975229250012141</v>
      </c>
      <c r="D24" s="150">
        <f t="shared" si="0"/>
        <v>0.002477074998785911</v>
      </c>
      <c r="E24" s="153">
        <f t="shared" si="1"/>
        <v>1</v>
      </c>
      <c r="G24" s="144" t="str">
        <f>Modelbaseline!G24</f>
        <v>perconcen |</v>
      </c>
      <c r="H24" s="144">
        <f>Modelbaseline!H24</f>
        <v>2.1622</v>
      </c>
      <c r="I24" s="210">
        <f t="shared" si="6"/>
        <v>0</v>
      </c>
      <c r="J24" s="264">
        <f>EPI!K21</f>
        <v>0</v>
      </c>
      <c r="K24" s="144">
        <v>9500</v>
      </c>
      <c r="L24" s="155">
        <f t="shared" si="4"/>
        <v>0.99</v>
      </c>
      <c r="M24" s="162">
        <f t="shared" si="5"/>
        <v>1.7768267611684576</v>
      </c>
    </row>
    <row r="25" spans="1:13" ht="12.75">
      <c r="A25" s="144">
        <v>-2.8</v>
      </c>
      <c r="B25" s="146">
        <f t="shared" si="2"/>
        <v>0.6774086775594176</v>
      </c>
      <c r="C25" s="151">
        <f t="shared" si="3"/>
        <v>0.997444869669572</v>
      </c>
      <c r="D25" s="150">
        <f t="shared" si="0"/>
        <v>0.0025551303304279793</v>
      </c>
      <c r="E25" s="153">
        <f t="shared" si="1"/>
        <v>1</v>
      </c>
      <c r="G25" s="144" t="str">
        <f>Modelbaseline!G25</f>
        <v>perfresh |</v>
      </c>
      <c r="H25" s="144">
        <f>Modelbaseline!H25</f>
        <v>0.4310509</v>
      </c>
      <c r="I25" s="210">
        <f t="shared" si="6"/>
        <v>0</v>
      </c>
      <c r="J25" s="264">
        <f>EPI!K22</f>
        <v>0</v>
      </c>
      <c r="K25" s="144">
        <v>10000</v>
      </c>
      <c r="L25" s="155">
        <f t="shared" si="4"/>
        <v>0.99</v>
      </c>
      <c r="M25" s="162">
        <f t="shared" si="5"/>
        <v>1.8703439591246922</v>
      </c>
    </row>
    <row r="26" spans="1:13" ht="12.75">
      <c r="A26" s="144">
        <v>-2.79</v>
      </c>
      <c r="B26" s="146">
        <f t="shared" si="2"/>
        <v>0.6828216845662594</v>
      </c>
      <c r="C26" s="151">
        <f t="shared" si="3"/>
        <v>0.9973645979220951</v>
      </c>
      <c r="D26" s="150">
        <f t="shared" si="0"/>
        <v>0.0026354020779049137</v>
      </c>
      <c r="E26" s="153">
        <f t="shared" si="1"/>
        <v>1</v>
      </c>
      <c r="G26" s="144" t="str">
        <f>Modelbaseline!G26</f>
        <v>perdrinks |</v>
      </c>
      <c r="H26" s="144">
        <f>Modelbaseline!H26</f>
        <v>2.218101</v>
      </c>
      <c r="I26" s="210">
        <f t="shared" si="6"/>
        <v>0</v>
      </c>
      <c r="J26" s="264">
        <f>EPI!K23</f>
        <v>0</v>
      </c>
      <c r="K26" s="144">
        <v>10500</v>
      </c>
      <c r="L26" s="155">
        <f t="shared" si="4"/>
        <v>0.99</v>
      </c>
      <c r="M26" s="162">
        <f t="shared" si="5"/>
        <v>1.9638611570809268</v>
      </c>
    </row>
    <row r="27" spans="1:13" ht="12.75">
      <c r="A27" s="144">
        <v>-2.78</v>
      </c>
      <c r="B27" s="146">
        <f t="shared" si="2"/>
        <v>0.6882779455877411</v>
      </c>
      <c r="C27" s="151">
        <f t="shared" si="3"/>
        <v>0.9972820550772987</v>
      </c>
      <c r="D27" s="150">
        <f t="shared" si="0"/>
        <v>0.0027179449227012764</v>
      </c>
      <c r="E27" s="153">
        <f t="shared" si="1"/>
        <v>1</v>
      </c>
      <c r="G27" s="144" t="str">
        <f>Modelbaseline!G27</f>
        <v>permc_concen |</v>
      </c>
      <c r="H27" s="144">
        <f>Modelbaseline!H27</f>
        <v>-0.1025645</v>
      </c>
      <c r="I27" s="210">
        <f t="shared" si="6"/>
        <v>0</v>
      </c>
      <c r="J27" s="151">
        <f>EPI!K24</f>
        <v>0</v>
      </c>
      <c r="K27" s="144">
        <v>11000</v>
      </c>
      <c r="L27" s="155">
        <f t="shared" si="4"/>
        <v>0.99</v>
      </c>
      <c r="M27" s="162">
        <f t="shared" si="5"/>
        <v>2.0573783550371614</v>
      </c>
    </row>
    <row r="28" spans="1:13" ht="12.75">
      <c r="A28" s="144">
        <v>-2.77</v>
      </c>
      <c r="B28" s="146">
        <f t="shared" si="2"/>
        <v>0.6937778062561104</v>
      </c>
      <c r="C28" s="151">
        <f t="shared" si="3"/>
        <v>0.997197185367235</v>
      </c>
      <c r="D28" s="150">
        <f t="shared" si="0"/>
        <v>0.002802814632764994</v>
      </c>
      <c r="E28" s="153">
        <f t="shared" si="1"/>
        <v>1</v>
      </c>
      <c r="G28" s="144" t="str">
        <f>Modelbaseline!G28</f>
        <v>permc_frozen |</v>
      </c>
      <c r="H28" s="144">
        <f>Modelbaseline!H28</f>
        <v>-0.6188211</v>
      </c>
      <c r="I28" s="210">
        <f t="shared" si="6"/>
        <v>0</v>
      </c>
      <c r="J28" s="151">
        <f>EPI!K25</f>
        <v>0</v>
      </c>
      <c r="K28" s="144">
        <v>11500</v>
      </c>
      <c r="L28" s="155">
        <f t="shared" si="4"/>
        <v>0.99</v>
      </c>
      <c r="M28" s="162">
        <f t="shared" si="5"/>
        <v>2.150895552993396</v>
      </c>
    </row>
    <row r="29" spans="1:13" ht="12.75">
      <c r="A29" s="144">
        <v>-2.76</v>
      </c>
      <c r="B29" s="146">
        <f t="shared" si="2"/>
        <v>0.6993216149654791</v>
      </c>
      <c r="C29" s="151">
        <f t="shared" si="3"/>
        <v>0.9971099319237738</v>
      </c>
      <c r="D29" s="150">
        <f t="shared" si="0"/>
        <v>0.00289006807622616</v>
      </c>
      <c r="E29" s="153">
        <f t="shared" si="1"/>
        <v>1</v>
      </c>
      <c r="G29" s="144" t="str">
        <f>Modelbaseline!G29</f>
        <v>_cons |</v>
      </c>
      <c r="H29" s="144">
        <f>Modelbaseline!H29</f>
        <v>3.782562</v>
      </c>
      <c r="I29" s="230">
        <v>1</v>
      </c>
      <c r="J29" s="230"/>
      <c r="K29" s="144">
        <v>12000</v>
      </c>
      <c r="L29" s="155">
        <f t="shared" si="4"/>
        <v>0.99</v>
      </c>
      <c r="M29" s="162">
        <f t="shared" si="5"/>
        <v>2.244412750949631</v>
      </c>
    </row>
    <row r="30" spans="1:13" ht="12.75">
      <c r="A30" s="144">
        <v>-2.74999999999999</v>
      </c>
      <c r="B30" s="146">
        <f t="shared" si="2"/>
        <v>0.7049097228938956</v>
      </c>
      <c r="C30" s="151">
        <f t="shared" si="3"/>
        <v>0.9970202367649453</v>
      </c>
      <c r="D30" s="150">
        <f t="shared" si="0"/>
        <v>0.0029797632350546666</v>
      </c>
      <c r="E30" s="153">
        <f t="shared" si="1"/>
        <v>1</v>
      </c>
      <c r="I30" s="150"/>
      <c r="J30" s="230"/>
      <c r="K30" s="144">
        <v>12500</v>
      </c>
      <c r="L30" s="155">
        <f t="shared" si="4"/>
        <v>0.99</v>
      </c>
      <c r="M30" s="162">
        <f t="shared" si="5"/>
        <v>2.337929948905866</v>
      </c>
    </row>
    <row r="31" spans="1:13" ht="12.75">
      <c r="A31" s="144">
        <v>-2.73999999999999</v>
      </c>
      <c r="B31" s="146">
        <f t="shared" si="2"/>
        <v>0.7105424840255702</v>
      </c>
      <c r="C31" s="151">
        <f t="shared" si="3"/>
        <v>0.9969280407813494</v>
      </c>
      <c r="D31" s="150">
        <f t="shared" si="0"/>
        <v>0.003071959218650555</v>
      </c>
      <c r="E31" s="153">
        <f t="shared" si="1"/>
        <v>1</v>
      </c>
      <c r="I31" s="150"/>
      <c r="J31" s="230"/>
      <c r="K31" s="144">
        <v>13000</v>
      </c>
      <c r="L31" s="155">
        <f t="shared" si="4"/>
        <v>0.99</v>
      </c>
      <c r="M31" s="162">
        <f t="shared" si="5"/>
        <v>2.4314471468621006</v>
      </c>
    </row>
    <row r="32" spans="1:13" ht="12.75">
      <c r="A32" s="144">
        <v>-2.72999999999999</v>
      </c>
      <c r="B32" s="146">
        <f t="shared" si="2"/>
        <v>0.7162202551733302</v>
      </c>
      <c r="C32" s="151">
        <f t="shared" si="3"/>
        <v>0.9968332837226421</v>
      </c>
      <c r="D32" s="150">
        <f t="shared" si="0"/>
        <v>0.0031667162773578728</v>
      </c>
      <c r="E32" s="153">
        <f t="shared" si="1"/>
        <v>1</v>
      </c>
      <c r="I32" s="150"/>
      <c r="J32" s="230"/>
      <c r="K32" s="144">
        <v>13500</v>
      </c>
      <c r="L32" s="155">
        <f t="shared" si="4"/>
        <v>0.99</v>
      </c>
      <c r="M32" s="162">
        <f t="shared" si="5"/>
        <v>2.5249643448183354</v>
      </c>
    </row>
    <row r="33" spans="1:13" ht="12.75">
      <c r="A33" s="144">
        <v>-2.71999999999999</v>
      </c>
      <c r="B33" s="146">
        <f t="shared" si="2"/>
        <v>0.7219433960012029</v>
      </c>
      <c r="C33" s="151">
        <f t="shared" si="3"/>
        <v>0.9967359041841086</v>
      </c>
      <c r="D33" s="150">
        <f t="shared" si="0"/>
        <v>0.003264095815891377</v>
      </c>
      <c r="E33" s="153">
        <f t="shared" si="1"/>
        <v>1</v>
      </c>
      <c r="I33" s="210"/>
      <c r="J33" s="230"/>
      <c r="K33" s="144">
        <v>14000</v>
      </c>
      <c r="L33" s="155">
        <f t="shared" si="4"/>
        <v>0.99</v>
      </c>
      <c r="M33" s="162">
        <f t="shared" si="5"/>
        <v>2.6184815427745702</v>
      </c>
    </row>
    <row r="34" spans="1:13" ht="12.75">
      <c r="A34" s="144">
        <v>-2.70999999999999</v>
      </c>
      <c r="B34" s="146">
        <f t="shared" si="2"/>
        <v>0.7277122690472009</v>
      </c>
      <c r="C34" s="151">
        <f t="shared" si="3"/>
        <v>0.9966358395933307</v>
      </c>
      <c r="D34" s="150">
        <f t="shared" si="0"/>
        <v>0.0033641604066693143</v>
      </c>
      <c r="E34" s="153">
        <f t="shared" si="1"/>
        <v>1</v>
      </c>
      <c r="K34" s="144">
        <v>14500</v>
      </c>
      <c r="L34" s="155">
        <f t="shared" si="4"/>
        <v>0.99</v>
      </c>
      <c r="M34" s="162">
        <f t="shared" si="5"/>
        <v>2.711998740730805</v>
      </c>
    </row>
    <row r="35" spans="1:13" ht="12.75">
      <c r="A35" s="144">
        <v>-2.69999999999999</v>
      </c>
      <c r="B35" s="146">
        <f t="shared" si="2"/>
        <v>0.7335272397462913</v>
      </c>
      <c r="C35" s="151">
        <f t="shared" si="3"/>
        <v>0.9965330261969593</v>
      </c>
      <c r="D35" s="150">
        <f t="shared" si="0"/>
        <v>0.0034669738030407293</v>
      </c>
      <c r="E35" s="153">
        <f t="shared" si="1"/>
        <v>1</v>
      </c>
      <c r="K35" s="144">
        <v>15000</v>
      </c>
      <c r="L35" s="155">
        <f t="shared" si="4"/>
        <v>0.99</v>
      </c>
      <c r="M35" s="162">
        <f t="shared" si="5"/>
        <v>2.80551593868704</v>
      </c>
    </row>
    <row r="36" spans="1:13" ht="12.75">
      <c r="A36" s="144">
        <v>-2.68999999999999</v>
      </c>
      <c r="B36" s="146">
        <f t="shared" si="2"/>
        <v>0.7393886764535404</v>
      </c>
      <c r="C36" s="151">
        <f t="shared" si="3"/>
        <v>0.9964273990476001</v>
      </c>
      <c r="D36" s="150">
        <f t="shared" si="0"/>
        <v>0.0035726009523998625</v>
      </c>
      <c r="E36" s="153">
        <f t="shared" si="1"/>
        <v>1</v>
      </c>
      <c r="K36" s="144">
        <v>15500</v>
      </c>
      <c r="L36" s="155">
        <f t="shared" si="4"/>
        <v>0.99</v>
      </c>
      <c r="M36" s="162">
        <f t="shared" si="5"/>
        <v>2.8990331366432747</v>
      </c>
    </row>
    <row r="37" spans="1:13" ht="12.75">
      <c r="A37" s="144">
        <v>-2.67999999999999</v>
      </c>
      <c r="B37" s="146">
        <f t="shared" si="2"/>
        <v>0.7452969504674523</v>
      </c>
      <c r="C37" s="151">
        <f t="shared" si="3"/>
        <v>0.9963188919908249</v>
      </c>
      <c r="D37" s="150">
        <f t="shared" si="0"/>
        <v>0.0036811080091750936</v>
      </c>
      <c r="E37" s="153">
        <f t="shared" si="1"/>
        <v>1</v>
      </c>
      <c r="K37" s="144">
        <v>16000</v>
      </c>
      <c r="L37" s="155">
        <f t="shared" si="4"/>
        <v>0.99</v>
      </c>
      <c r="M37" s="162">
        <f t="shared" si="5"/>
        <v>2.9925503345995095</v>
      </c>
    </row>
    <row r="38" spans="1:13" ht="12.75">
      <c r="A38" s="144">
        <v>-2.66999999999999</v>
      </c>
      <c r="B38" s="146">
        <f t="shared" si="2"/>
        <v>0.7512524360534846</v>
      </c>
      <c r="C38" s="151">
        <f t="shared" si="3"/>
        <v>0.9962074376523145</v>
      </c>
      <c r="D38" s="150">
        <f t="shared" si="0"/>
        <v>0.0037925623476855463</v>
      </c>
      <c r="E38" s="153">
        <f t="shared" si="1"/>
        <v>1</v>
      </c>
      <c r="K38" s="144">
        <v>16500</v>
      </c>
      <c r="L38" s="155">
        <f t="shared" si="4"/>
        <v>0.99</v>
      </c>
      <c r="M38" s="162">
        <f t="shared" si="5"/>
        <v>3.0860675325557443</v>
      </c>
    </row>
    <row r="39" spans="1:13" ht="12.75">
      <c r="A39" s="144">
        <v>-2.65999999999999</v>
      </c>
      <c r="B39" s="146">
        <f t="shared" si="2"/>
        <v>0.7572555104677593</v>
      </c>
      <c r="C39" s="151">
        <f t="shared" si="3"/>
        <v>0.9960929674251471</v>
      </c>
      <c r="D39" s="150">
        <f t="shared" si="0"/>
        <v>0.00390703257485292</v>
      </c>
      <c r="E39" s="153">
        <f t="shared" si="1"/>
        <v>1</v>
      </c>
      <c r="K39" s="144">
        <v>17000</v>
      </c>
      <c r="L39" s="155">
        <f t="shared" si="4"/>
        <v>0.99</v>
      </c>
      <c r="M39" s="162">
        <f t="shared" si="5"/>
        <v>3.179584730511979</v>
      </c>
    </row>
    <row r="40" spans="1:13" ht="12.75">
      <c r="A40" s="144">
        <v>-2.64999999999999</v>
      </c>
      <c r="B40" s="146">
        <f t="shared" si="2"/>
        <v>0.7633065539809598</v>
      </c>
      <c r="C40" s="151">
        <f t="shared" si="3"/>
        <v>0.9959754114572416</v>
      </c>
      <c r="D40" s="150">
        <f t="shared" si="0"/>
        <v>0.004024588542758445</v>
      </c>
      <c r="E40" s="153">
        <f t="shared" si="1"/>
        <v>1</v>
      </c>
      <c r="K40" s="144">
        <v>17500</v>
      </c>
      <c r="L40" s="155">
        <f t="shared" si="4"/>
        <v>0.99</v>
      </c>
      <c r="M40" s="162">
        <f t="shared" si="5"/>
        <v>3.273101928468214</v>
      </c>
    </row>
    <row r="41" spans="1:13" ht="12.75">
      <c r="A41" s="144">
        <v>-2.63999999999999</v>
      </c>
      <c r="B41" s="146">
        <f t="shared" si="2"/>
        <v>0.7694059499024196</v>
      </c>
      <c r="C41" s="151">
        <f t="shared" si="3"/>
        <v>0.9958546986389638</v>
      </c>
      <c r="D41" s="150">
        <f t="shared" si="0"/>
        <v>0.004145301361036191</v>
      </c>
      <c r="E41" s="153">
        <f t="shared" si="1"/>
        <v>1</v>
      </c>
      <c r="K41" s="144">
        <v>18000</v>
      </c>
      <c r="L41" s="155">
        <f t="shared" si="4"/>
        <v>0.99</v>
      </c>
      <c r="M41" s="162">
        <f t="shared" si="5"/>
        <v>3.3666191264244487</v>
      </c>
    </row>
    <row r="42" spans="1:13" ht="12.75">
      <c r="A42" s="144">
        <v>-2.62999999999999</v>
      </c>
      <c r="B42" s="146">
        <f t="shared" si="2"/>
        <v>0.775554084604403</v>
      </c>
      <c r="C42" s="151">
        <f t="shared" si="3"/>
        <v>0.9957307565909105</v>
      </c>
      <c r="D42" s="150">
        <f t="shared" si="0"/>
        <v>0.004269243409089518</v>
      </c>
      <c r="E42" s="153">
        <f t="shared" si="1"/>
        <v>1</v>
      </c>
      <c r="K42" s="144">
        <v>18500</v>
      </c>
      <c r="L42" s="155">
        <f t="shared" si="4"/>
        <v>0.99</v>
      </c>
      <c r="M42" s="162">
        <f t="shared" si="5"/>
        <v>3.4601363243806835</v>
      </c>
    </row>
    <row r="43" spans="1:13" ht="12.75">
      <c r="A43" s="144">
        <v>-2.61999999999999</v>
      </c>
      <c r="B43" s="146">
        <f t="shared" si="2"/>
        <v>0.7817513475465806</v>
      </c>
      <c r="C43" s="151">
        <f t="shared" si="3"/>
        <v>0.9956035116518785</v>
      </c>
      <c r="D43" s="150">
        <f t="shared" si="0"/>
        <v>0.004396488348121452</v>
      </c>
      <c r="E43" s="153">
        <f t="shared" si="1"/>
        <v>1</v>
      </c>
      <c r="K43" s="144">
        <v>19000</v>
      </c>
      <c r="L43" s="155">
        <f t="shared" si="4"/>
        <v>0.99</v>
      </c>
      <c r="M43" s="162">
        <f t="shared" si="5"/>
        <v>3.5536535223369183</v>
      </c>
    </row>
    <row r="44" spans="1:13" ht="12.75">
      <c r="A44" s="144">
        <v>-2.60999999999999</v>
      </c>
      <c r="B44" s="146">
        <f t="shared" si="2"/>
        <v>0.7879981313007003</v>
      </c>
      <c r="C44" s="151">
        <f t="shared" si="3"/>
        <v>0.9954728888670326</v>
      </c>
      <c r="D44" s="150">
        <f t="shared" si="0"/>
        <v>0.004527111132967443</v>
      </c>
      <c r="E44" s="153">
        <f t="shared" si="1"/>
        <v>1</v>
      </c>
      <c r="K44" s="144">
        <v>19500</v>
      </c>
      <c r="L44" s="155">
        <f t="shared" si="4"/>
        <v>0.99</v>
      </c>
      <c r="M44" s="162">
        <f t="shared" si="5"/>
        <v>3.647170720293153</v>
      </c>
    </row>
    <row r="45" spans="1:13" ht="12.75">
      <c r="A45" s="144">
        <v>-2.59999999999999</v>
      </c>
      <c r="B45" s="146">
        <f t="shared" si="2"/>
        <v>0.7942948315754542</v>
      </c>
      <c r="C45" s="151">
        <f t="shared" si="3"/>
        <v>0.9953388119762812</v>
      </c>
      <c r="D45" s="150">
        <f t="shared" si="0"/>
        <v>0.004661188023718843</v>
      </c>
      <c r="E45" s="153">
        <f t="shared" si="1"/>
        <v>1</v>
      </c>
      <c r="K45" s="144">
        <v>20000</v>
      </c>
      <c r="L45" s="155">
        <f t="shared" si="4"/>
        <v>0.99</v>
      </c>
      <c r="M45" s="162">
        <f t="shared" si="5"/>
        <v>3.740687918249388</v>
      </c>
    </row>
    <row r="46" spans="1:13" ht="12.75">
      <c r="A46" s="144">
        <v>-2.58999999999999</v>
      </c>
      <c r="B46" s="146">
        <f t="shared" si="2"/>
        <v>0.8006418472415462</v>
      </c>
      <c r="C46" s="151">
        <f t="shared" si="3"/>
        <v>0.9952012034028737</v>
      </c>
      <c r="D46" s="150">
        <f t="shared" si="0"/>
        <v>0.004798796597126342</v>
      </c>
      <c r="E46" s="153">
        <f t="shared" si="1"/>
        <v>1</v>
      </c>
      <c r="K46" s="144">
        <v>20500</v>
      </c>
      <c r="L46" s="155">
        <f t="shared" si="4"/>
        <v>0.99</v>
      </c>
      <c r="M46" s="162">
        <f t="shared" si="5"/>
        <v>3.8342051162056228</v>
      </c>
    </row>
    <row r="47" spans="1:13" ht="12.75">
      <c r="A47" s="144">
        <v>-2.57999999999999</v>
      </c>
      <c r="B47" s="146">
        <f t="shared" si="2"/>
        <v>0.8070395803569583</v>
      </c>
      <c r="C47" s="151">
        <f t="shared" si="3"/>
        <v>0.9950599842422292</v>
      </c>
      <c r="D47" s="150">
        <f t="shared" si="0"/>
        <v>0.00494001575777081</v>
      </c>
      <c r="E47" s="153">
        <f t="shared" si="1"/>
        <v>1</v>
      </c>
      <c r="K47" s="144">
        <v>21000</v>
      </c>
      <c r="L47" s="155">
        <f t="shared" si="4"/>
        <v>0.99</v>
      </c>
      <c r="M47" s="162">
        <f t="shared" si="5"/>
        <v>3.9277223141618576</v>
      </c>
    </row>
    <row r="48" spans="1:13" ht="12.75">
      <c r="A48" s="144">
        <v>-2.56999999999999</v>
      </c>
      <c r="B48" s="146">
        <f t="shared" si="2"/>
        <v>0.8134884361924191</v>
      </c>
      <c r="C48" s="151">
        <f t="shared" si="3"/>
        <v>0.9949150742510088</v>
      </c>
      <c r="D48" s="150">
        <f t="shared" si="0"/>
        <v>0.00508492574899122</v>
      </c>
      <c r="E48" s="153">
        <f t="shared" si="1"/>
        <v>1</v>
      </c>
      <c r="K48" s="144">
        <v>21500</v>
      </c>
      <c r="L48" s="155">
        <f t="shared" si="4"/>
        <v>0.99</v>
      </c>
      <c r="M48" s="162">
        <f t="shared" si="5"/>
        <v>4.021239512118092</v>
      </c>
    </row>
    <row r="49" spans="1:13" ht="12.75">
      <c r="A49" s="144">
        <v>-2.55999999999999</v>
      </c>
      <c r="B49" s="146">
        <f t="shared" si="2"/>
        <v>0.8199888232570778</v>
      </c>
      <c r="C49" s="151">
        <f t="shared" si="3"/>
        <v>0.9947663918364441</v>
      </c>
      <c r="D49" s="150">
        <f t="shared" si="0"/>
        <v>0.005233608163555892</v>
      </c>
      <c r="E49" s="153">
        <f t="shared" si="1"/>
        <v>1</v>
      </c>
      <c r="K49" s="144">
        <v>22000</v>
      </c>
      <c r="L49" s="155">
        <f t="shared" si="4"/>
        <v>0.99</v>
      </c>
      <c r="M49" s="162">
        <f t="shared" si="5"/>
        <v>4.114756710074327</v>
      </c>
    </row>
    <row r="50" spans="1:13" ht="12.75">
      <c r="A50" s="144">
        <v>-2.54999999999999</v>
      </c>
      <c r="B50" s="146">
        <f t="shared" si="2"/>
        <v>0.8265411533243776</v>
      </c>
      <c r="C50" s="151">
        <f t="shared" si="3"/>
        <v>0.9946138540459332</v>
      </c>
      <c r="D50" s="150">
        <f t="shared" si="0"/>
        <v>0.005386145954066834</v>
      </c>
      <c r="E50" s="153">
        <f t="shared" si="1"/>
        <v>1</v>
      </c>
      <c r="K50" s="144">
        <v>22500</v>
      </c>
      <c r="L50" s="155">
        <f t="shared" si="4"/>
        <v>0.99</v>
      </c>
      <c r="M50" s="162">
        <f t="shared" si="5"/>
        <v>4.208273908030562</v>
      </c>
    </row>
    <row r="51" spans="1:13" ht="12.75">
      <c r="A51" s="144">
        <v>-2.53999999999999</v>
      </c>
      <c r="B51" s="146">
        <f t="shared" si="2"/>
        <v>0.833145841458146</v>
      </c>
      <c r="C51" s="151">
        <f t="shared" si="3"/>
        <v>0.9944573765569172</v>
      </c>
      <c r="D51" s="150">
        <f t="shared" si="0"/>
        <v>0.0055426234430827614</v>
      </c>
      <c r="E51" s="153">
        <f t="shared" si="1"/>
        <v>1</v>
      </c>
      <c r="K51" s="144">
        <v>23000</v>
      </c>
      <c r="L51" s="155">
        <f t="shared" si="4"/>
        <v>0.99</v>
      </c>
      <c r="M51" s="162">
        <f t="shared" si="5"/>
        <v>4.301791105986797</v>
      </c>
    </row>
    <row r="52" spans="1:13" ht="12.75">
      <c r="A52" s="144">
        <v>-2.52999999999999</v>
      </c>
      <c r="B52" s="146">
        <f t="shared" si="2"/>
        <v>0.8398033060388803</v>
      </c>
      <c r="C52" s="151">
        <f t="shared" si="3"/>
        <v>0.9942968736670491</v>
      </c>
      <c r="D52" s="150">
        <f t="shared" si="0"/>
        <v>0.005703126332950892</v>
      </c>
      <c r="E52" s="153">
        <f t="shared" si="1"/>
        <v>1</v>
      </c>
      <c r="K52" s="144">
        <v>23500</v>
      </c>
      <c r="L52" s="155">
        <f t="shared" si="4"/>
        <v>0.99</v>
      </c>
      <c r="M52" s="162">
        <f t="shared" si="5"/>
        <v>4.395308303943032</v>
      </c>
    </row>
    <row r="53" spans="1:13" ht="12.75">
      <c r="A53" s="144">
        <v>-2.51999999999999</v>
      </c>
      <c r="B53" s="146">
        <f t="shared" si="2"/>
        <v>0.8465139687902578</v>
      </c>
      <c r="C53" s="151">
        <f t="shared" si="3"/>
        <v>0.9941322582846672</v>
      </c>
      <c r="D53" s="150">
        <f t="shared" si="0"/>
        <v>0.005867741715332775</v>
      </c>
      <c r="E53" s="153">
        <f t="shared" si="1"/>
        <v>1</v>
      </c>
      <c r="K53" s="144">
        <v>24000</v>
      </c>
      <c r="L53" s="155">
        <f t="shared" si="4"/>
        <v>0.99</v>
      </c>
      <c r="M53" s="162">
        <f t="shared" si="5"/>
        <v>4.488825501899266</v>
      </c>
    </row>
    <row r="54" spans="1:13" ht="12.75">
      <c r="A54" s="144">
        <v>-2.50999999999999</v>
      </c>
      <c r="B54" s="146">
        <f t="shared" si="2"/>
        <v>0.8532782548058426</v>
      </c>
      <c r="C54" s="151">
        <f t="shared" si="3"/>
        <v>0.9939634419195872</v>
      </c>
      <c r="D54" s="150">
        <f t="shared" si="0"/>
        <v>0.006036558080412813</v>
      </c>
      <c r="E54" s="153">
        <f t="shared" si="1"/>
        <v>1</v>
      </c>
      <c r="K54" s="144">
        <v>24500</v>
      </c>
      <c r="L54" s="155">
        <f t="shared" si="4"/>
        <v>0.99</v>
      </c>
      <c r="M54" s="162">
        <f t="shared" si="5"/>
        <v>4.582342699855501</v>
      </c>
    </row>
    <row r="55" spans="1:13" ht="12.75">
      <c r="A55" s="144">
        <v>-2.49999999999999</v>
      </c>
      <c r="B55" s="146">
        <f t="shared" si="2"/>
        <v>0.8600965925760211</v>
      </c>
      <c r="C55" s="151">
        <f t="shared" si="3"/>
        <v>0.9937903346742237</v>
      </c>
      <c r="D55" s="150">
        <f t="shared" si="0"/>
        <v>0.00620966532577627</v>
      </c>
      <c r="E55" s="153">
        <f t="shared" si="1"/>
        <v>1</v>
      </c>
      <c r="K55" s="144">
        <v>25000</v>
      </c>
      <c r="L55" s="155">
        <f t="shared" si="4"/>
        <v>0.99</v>
      </c>
      <c r="M55" s="162">
        <f t="shared" si="5"/>
        <v>4.675859897811736</v>
      </c>
    </row>
    <row r="56" spans="1:13" ht="12.75">
      <c r="A56" s="144">
        <v>-2.48999999999999</v>
      </c>
      <c r="B56" s="146">
        <f t="shared" si="2"/>
        <v>0.8669694140151389</v>
      </c>
      <c r="C56" s="151">
        <f t="shared" si="3"/>
        <v>0.9936128452350567</v>
      </c>
      <c r="D56" s="150">
        <f t="shared" si="0"/>
        <v>0.006387154764943337</v>
      </c>
      <c r="E56" s="153">
        <f t="shared" si="1"/>
        <v>1</v>
      </c>
      <c r="K56" s="144">
        <v>25500</v>
      </c>
      <c r="L56" s="155">
        <f t="shared" si="4"/>
        <v>0.99</v>
      </c>
      <c r="M56" s="162">
        <f t="shared" si="5"/>
        <v>4.769377095767971</v>
      </c>
    </row>
    <row r="57" spans="1:13" ht="12.75">
      <c r="A57" s="144">
        <v>-2.47999999999999</v>
      </c>
      <c r="B57" s="146">
        <f t="shared" si="2"/>
        <v>0.8738971544888648</v>
      </c>
      <c r="C57" s="151">
        <f t="shared" si="3"/>
        <v>0.9934308808644531</v>
      </c>
      <c r="D57" s="150">
        <f t="shared" si="0"/>
        <v>0.006569119135546919</v>
      </c>
      <c r="E57" s="153">
        <f t="shared" si="1"/>
        <v>1</v>
      </c>
      <c r="K57" s="144">
        <v>26000</v>
      </c>
      <c r="L57" s="155">
        <f t="shared" si="4"/>
        <v>0.99</v>
      </c>
      <c r="M57" s="162">
        <f t="shared" si="5"/>
        <v>4.862894293724206</v>
      </c>
    </row>
    <row r="58" spans="1:13" ht="12.75">
      <c r="A58" s="144">
        <v>-2.46999999999999</v>
      </c>
      <c r="B58" s="146">
        <f t="shared" si="2"/>
        <v>0.8808802528417683</v>
      </c>
      <c r="C58" s="151">
        <f t="shared" si="3"/>
        <v>0.9932443473928592</v>
      </c>
      <c r="D58" s="150">
        <f t="shared" si="0"/>
        <v>0.0067556526071408385</v>
      </c>
      <c r="E58" s="153">
        <f t="shared" si="1"/>
        <v>1</v>
      </c>
      <c r="K58" s="144">
        <v>26500</v>
      </c>
      <c r="L58" s="155">
        <f t="shared" si="4"/>
        <v>0.99</v>
      </c>
      <c r="M58" s="162">
        <f t="shared" si="5"/>
        <v>4.9564114916804405</v>
      </c>
    </row>
    <row r="59" spans="1:13" ht="12.75">
      <c r="A59" s="144">
        <v>-2.45999999999999</v>
      </c>
      <c r="B59" s="146">
        <f t="shared" si="2"/>
        <v>0.887919151425117</v>
      </c>
      <c r="C59" s="151">
        <f t="shared" si="3"/>
        <v>0.9930531492113756</v>
      </c>
      <c r="D59" s="150">
        <f t="shared" si="0"/>
        <v>0.006946850788624448</v>
      </c>
      <c r="E59" s="153">
        <f t="shared" si="1"/>
        <v>1</v>
      </c>
      <c r="K59" s="144">
        <v>27000</v>
      </c>
      <c r="L59" s="155">
        <f t="shared" si="4"/>
        <v>0.99</v>
      </c>
      <c r="M59" s="162">
        <f t="shared" si="5"/>
        <v>5.049928689636675</v>
      </c>
    </row>
    <row r="60" spans="1:13" ht="12.75">
      <c r="A60" s="144">
        <v>-2.44999999999999</v>
      </c>
      <c r="B60" s="146">
        <f t="shared" si="2"/>
        <v>0.8950142961249009</v>
      </c>
      <c r="C60" s="151">
        <f t="shared" si="3"/>
        <v>0.9928571892647284</v>
      </c>
      <c r="D60" s="150">
        <f t="shared" si="0"/>
        <v>0.007142810735271565</v>
      </c>
      <c r="E60" s="153">
        <f t="shared" si="1"/>
        <v>1</v>
      </c>
      <c r="K60" s="144">
        <v>27500</v>
      </c>
      <c r="L60" s="155">
        <f t="shared" si="4"/>
        <v>0.99</v>
      </c>
      <c r="M60" s="162">
        <f t="shared" si="5"/>
        <v>5.14344588759291</v>
      </c>
    </row>
    <row r="61" spans="1:13" ht="12.75">
      <c r="A61" s="144">
        <v>-2.43999999999999</v>
      </c>
      <c r="B61" s="146">
        <f t="shared" si="2"/>
        <v>0.9021661363900751</v>
      </c>
      <c r="C61" s="151">
        <f t="shared" si="3"/>
        <v>0.9926563690446515</v>
      </c>
      <c r="D61" s="150">
        <f t="shared" si="0"/>
        <v>0.007343630955348512</v>
      </c>
      <c r="E61" s="153">
        <f t="shared" si="1"/>
        <v>1</v>
      </c>
      <c r="K61" s="144">
        <v>28000</v>
      </c>
      <c r="L61" s="155">
        <f t="shared" si="4"/>
        <v>0.99</v>
      </c>
      <c r="M61" s="162">
        <f t="shared" si="5"/>
        <v>5.236963085549145</v>
      </c>
    </row>
    <row r="62" spans="1:13" ht="12.75">
      <c r="A62" s="144">
        <v>-2.42999999999999</v>
      </c>
      <c r="B62" s="146">
        <f t="shared" si="2"/>
        <v>0.9093751252610314</v>
      </c>
      <c r="C62" s="151">
        <f t="shared" si="3"/>
        <v>0.9924505885836906</v>
      </c>
      <c r="D62" s="150">
        <f t="shared" si="0"/>
        <v>0.007549411416309382</v>
      </c>
      <c r="E62" s="153">
        <f t="shared" si="1"/>
        <v>1</v>
      </c>
      <c r="K62" s="144">
        <v>28500</v>
      </c>
      <c r="L62" s="155">
        <f t="shared" si="4"/>
        <v>0.99</v>
      </c>
      <c r="M62" s="162">
        <f t="shared" si="5"/>
        <v>5.33048028350538</v>
      </c>
    </row>
    <row r="63" spans="1:13" ht="12.75">
      <c r="A63" s="144">
        <v>-2.41999999999999</v>
      </c>
      <c r="B63" s="146">
        <f t="shared" si="2"/>
        <v>0.9166417193982963</v>
      </c>
      <c r="C63" s="151">
        <f t="shared" si="3"/>
        <v>0.9922397464494461</v>
      </c>
      <c r="D63" s="150">
        <f t="shared" si="0"/>
        <v>0.007760253550553875</v>
      </c>
      <c r="E63" s="153">
        <f t="shared" si="1"/>
        <v>1</v>
      </c>
      <c r="K63" s="144">
        <v>29000</v>
      </c>
      <c r="L63" s="155">
        <f t="shared" si="4"/>
        <v>0.99</v>
      </c>
      <c r="M63" s="162">
        <f t="shared" si="5"/>
        <v>5.4239974814616145</v>
      </c>
    </row>
    <row r="64" spans="1:13" ht="12.75">
      <c r="A64" s="144">
        <v>-2.40999999999999</v>
      </c>
      <c r="B64" s="146">
        <f t="shared" si="2"/>
        <v>0.9239663791114597</v>
      </c>
      <c r="C64" s="151">
        <f t="shared" si="3"/>
        <v>0.992023739739266</v>
      </c>
      <c r="D64" s="150">
        <f t="shared" si="0"/>
        <v>0.007976260260733947</v>
      </c>
      <c r="E64" s="153">
        <f t="shared" si="1"/>
        <v>1</v>
      </c>
      <c r="K64" s="144">
        <v>29500</v>
      </c>
      <c r="L64" s="155">
        <f t="shared" si="4"/>
        <v>0.99</v>
      </c>
      <c r="M64" s="162">
        <f t="shared" si="5"/>
        <v>5.517514679417849</v>
      </c>
    </row>
    <row r="65" spans="1:13" ht="12.75">
      <c r="A65" s="144">
        <v>-2.39999999999999</v>
      </c>
      <c r="B65" s="146">
        <f t="shared" si="2"/>
        <v>0.9313495683883316</v>
      </c>
      <c r="C65" s="151">
        <f t="shared" si="3"/>
        <v>0.9918024640754036</v>
      </c>
      <c r="D65" s="150">
        <f t="shared" si="0"/>
        <v>0.008197535924596377</v>
      </c>
      <c r="E65" s="153">
        <f t="shared" si="1"/>
        <v>1</v>
      </c>
      <c r="K65" s="144">
        <v>30000</v>
      </c>
      <c r="L65" s="155">
        <f t="shared" si="4"/>
        <v>0.99</v>
      </c>
      <c r="M65" s="162">
        <f t="shared" si="5"/>
        <v>5.611031877374084</v>
      </c>
    </row>
    <row r="66" spans="1:13" ht="12.75">
      <c r="A66" s="144">
        <v>-2.38999999999999</v>
      </c>
      <c r="B66" s="146">
        <f t="shared" si="2"/>
        <v>0.9387917549243363</v>
      </c>
      <c r="C66" s="151">
        <f t="shared" si="3"/>
        <v>0.991575813600654</v>
      </c>
      <c r="D66" s="150">
        <f t="shared" si="0"/>
        <v>0.008424186399345945</v>
      </c>
      <c r="E66" s="153">
        <f t="shared" si="1"/>
        <v>1</v>
      </c>
      <c r="K66" s="144">
        <v>30500</v>
      </c>
      <c r="L66" s="155">
        <f t="shared" si="4"/>
        <v>0.99</v>
      </c>
      <c r="M66" s="162">
        <f t="shared" si="5"/>
        <v>5.704549075330319</v>
      </c>
    </row>
    <row r="67" spans="1:13" ht="12.75">
      <c r="A67" s="144">
        <v>-2.37999999999999</v>
      </c>
      <c r="B67" s="146">
        <f t="shared" si="2"/>
        <v>0.9462934101521364</v>
      </c>
      <c r="C67" s="151">
        <f t="shared" si="3"/>
        <v>0.9913436809744832</v>
      </c>
      <c r="D67" s="150">
        <f t="shared" si="0"/>
        <v>0.008656319025516779</v>
      </c>
      <c r="E67" s="153">
        <f t="shared" si="1"/>
        <v>1</v>
      </c>
      <c r="K67" s="144">
        <v>31000</v>
      </c>
      <c r="L67" s="155">
        <f t="shared" si="4"/>
        <v>0.99</v>
      </c>
      <c r="M67" s="162">
        <f t="shared" si="5"/>
        <v>5.798066273286554</v>
      </c>
    </row>
    <row r="68" spans="1:13" ht="12.75">
      <c r="A68" s="144">
        <v>-2.36999999999999</v>
      </c>
      <c r="B68" s="146">
        <f t="shared" si="2"/>
        <v>0.9538550092714994</v>
      </c>
      <c r="C68" s="151">
        <f t="shared" si="3"/>
        <v>0.991105957369663</v>
      </c>
      <c r="D68" s="150">
        <f t="shared" si="0"/>
        <v>0.008894042630336996</v>
      </c>
      <c r="E68" s="153">
        <f t="shared" si="1"/>
        <v>1</v>
      </c>
      <c r="K68" s="144">
        <v>31500</v>
      </c>
      <c r="L68" s="155">
        <f t="shared" si="4"/>
        <v>0.99</v>
      </c>
      <c r="M68" s="162">
        <f t="shared" si="5"/>
        <v>5.891583471242789</v>
      </c>
    </row>
    <row r="69" spans="1:13" ht="12.75">
      <c r="A69" s="144">
        <v>-2.35999999999999</v>
      </c>
      <c r="B69" s="146">
        <f t="shared" si="2"/>
        <v>0.9614770312793957</v>
      </c>
      <c r="C69" s="151">
        <f t="shared" si="3"/>
        <v>0.9908625324694271</v>
      </c>
      <c r="D69" s="150">
        <f aca="true" t="shared" si="7" ref="D69:D132">1-C69</f>
        <v>0.009137467530572874</v>
      </c>
      <c r="E69" s="153">
        <f aca="true" t="shared" si="8" ref="E69:E132">$K$3</f>
        <v>1</v>
      </c>
      <c r="K69" s="144">
        <v>32000</v>
      </c>
      <c r="L69" s="155">
        <f t="shared" si="4"/>
        <v>0.99</v>
      </c>
      <c r="M69" s="162">
        <f t="shared" si="5"/>
        <v>5.985100669199023</v>
      </c>
    </row>
    <row r="70" spans="1:13" ht="12.75">
      <c r="A70" s="144">
        <v>-2.34999999999999</v>
      </c>
      <c r="B70" s="146">
        <f aca="true" t="shared" si="9" ref="B70:B133">EXP(A70*SQRT($H$10)+SUMPRODUCT($H$20:$H$29,$I$20:$I$29))</f>
        <v>0.9691599590003451</v>
      </c>
      <c r="C70" s="151">
        <f aca="true" t="shared" si="10" ref="C70:C133">1-(NORMDIST(A70*SQRT($H$10),0,SQRT($H$10),TRUE))</f>
        <v>0.9906132944651612</v>
      </c>
      <c r="D70" s="150">
        <f t="shared" si="7"/>
        <v>0.00938670553483878</v>
      </c>
      <c r="E70" s="153">
        <f t="shared" si="8"/>
        <v>1</v>
      </c>
      <c r="K70" s="144">
        <v>32500</v>
      </c>
      <c r="L70" s="155">
        <f aca="true" t="shared" si="11" ref="L70:L133">+$N$3</f>
        <v>0.99</v>
      </c>
      <c r="M70" s="162">
        <f t="shared" si="5"/>
        <v>6.078617867155258</v>
      </c>
    </row>
    <row r="71" spans="1:13" ht="12.75">
      <c r="A71" s="144">
        <v>-2.33999999999999</v>
      </c>
      <c r="B71" s="146">
        <f t="shared" si="9"/>
        <v>0.9769042791169993</v>
      </c>
      <c r="C71" s="151">
        <f t="shared" si="10"/>
        <v>0.9903581300546415</v>
      </c>
      <c r="D71" s="150">
        <f t="shared" si="7"/>
        <v>0.009641869945358539</v>
      </c>
      <c r="E71" s="153">
        <f t="shared" si="8"/>
        <v>1</v>
      </c>
      <c r="K71" s="144">
        <v>33000</v>
      </c>
      <c r="L71" s="155">
        <f t="shared" si="11"/>
        <v>0.99</v>
      </c>
      <c r="M71" s="162">
        <f t="shared" si="5"/>
        <v>6.172135065111493</v>
      </c>
    </row>
    <row r="72" spans="1:13" ht="12.75">
      <c r="A72" s="144">
        <v>-2.32999999999998</v>
      </c>
      <c r="B72" s="146">
        <f t="shared" si="9"/>
        <v>0.9847104822009799</v>
      </c>
      <c r="C72" s="151">
        <f t="shared" si="10"/>
        <v>0.9900969244408352</v>
      </c>
      <c r="D72" s="150">
        <f t="shared" si="7"/>
        <v>0.009903075559164809</v>
      </c>
      <c r="E72" s="153">
        <f t="shared" si="8"/>
        <v>1</v>
      </c>
      <c r="K72" s="144">
        <v>33500</v>
      </c>
      <c r="L72" s="155">
        <f t="shared" si="11"/>
        <v>0.99</v>
      </c>
      <c r="M72" s="162">
        <f aca="true" t="shared" si="12" ref="M72:M135">M71+$M$6</f>
        <v>6.265652263067728</v>
      </c>
    </row>
    <row r="73" spans="1:13" ht="12.75">
      <c r="A73" s="144">
        <v>-2.31999999999999</v>
      </c>
      <c r="B73" s="146">
        <f t="shared" si="9"/>
        <v>0.9925790627439148</v>
      </c>
      <c r="C73" s="151">
        <f t="shared" si="10"/>
        <v>0.9898295613312801</v>
      </c>
      <c r="D73" s="150">
        <f t="shared" si="7"/>
        <v>0.010170438668719917</v>
      </c>
      <c r="E73" s="153">
        <f t="shared" si="8"/>
        <v>1</v>
      </c>
      <c r="K73" s="144">
        <v>34000</v>
      </c>
      <c r="L73" s="155">
        <f t="shared" si="11"/>
        <v>0.99</v>
      </c>
      <c r="M73" s="162">
        <f t="shared" si="12"/>
        <v>6.359169461023963</v>
      </c>
    </row>
    <row r="74" spans="1:13" ht="12.75">
      <c r="A74" s="144">
        <v>-2.30999999999998</v>
      </c>
      <c r="B74" s="146">
        <f t="shared" si="9"/>
        <v>1.0005105191888488</v>
      </c>
      <c r="C74" s="151">
        <f t="shared" si="10"/>
        <v>0.9895559229380484</v>
      </c>
      <c r="D74" s="150">
        <f t="shared" si="7"/>
        <v>0.010444077061951607</v>
      </c>
      <c r="E74" s="153">
        <f t="shared" si="8"/>
        <v>1</v>
      </c>
      <c r="K74" s="144">
        <v>34500</v>
      </c>
      <c r="L74" s="155">
        <f t="shared" si="11"/>
        <v>0.99</v>
      </c>
      <c r="M74" s="162">
        <f t="shared" si="12"/>
        <v>6.452686658980197</v>
      </c>
    </row>
    <row r="75" spans="1:13" ht="12.75">
      <c r="A75" s="144">
        <v>-2.29999999999998</v>
      </c>
      <c r="B75" s="146">
        <f t="shared" si="9"/>
        <v>1.008505353961708</v>
      </c>
      <c r="C75" s="151">
        <f t="shared" si="10"/>
        <v>0.9892758899783236</v>
      </c>
      <c r="D75" s="150">
        <f t="shared" si="7"/>
        <v>0.010724110021676392</v>
      </c>
      <c r="E75" s="153">
        <f t="shared" si="8"/>
        <v>1</v>
      </c>
      <c r="K75" s="144">
        <v>35000</v>
      </c>
      <c r="L75" s="155">
        <f t="shared" si="11"/>
        <v>0.99</v>
      </c>
      <c r="M75" s="162">
        <f t="shared" si="12"/>
        <v>6.546203856936432</v>
      </c>
    </row>
    <row r="76" spans="1:13" ht="12.75">
      <c r="A76" s="144">
        <v>-2.28999999999998</v>
      </c>
      <c r="B76" s="146">
        <f t="shared" si="9"/>
        <v>1.0165640735032115</v>
      </c>
      <c r="C76" s="151">
        <f t="shared" si="10"/>
        <v>0.988989341675588</v>
      </c>
      <c r="D76" s="150">
        <f t="shared" si="7"/>
        <v>0.011010658324411948</v>
      </c>
      <c r="E76" s="153">
        <f t="shared" si="8"/>
        <v>1</v>
      </c>
      <c r="K76" s="144">
        <v>35500</v>
      </c>
      <c r="L76" s="155">
        <f t="shared" si="11"/>
        <v>0.99</v>
      </c>
      <c r="M76" s="162">
        <f t="shared" si="12"/>
        <v>6.639721054892667</v>
      </c>
    </row>
    <row r="77" spans="1:13" ht="12.75">
      <c r="A77" s="144">
        <v>-2.27999999999998</v>
      </c>
      <c r="B77" s="146">
        <f t="shared" si="9"/>
        <v>1.0246871883009165</v>
      </c>
      <c r="C77" s="151">
        <f t="shared" si="10"/>
        <v>0.9886961557614466</v>
      </c>
      <c r="D77" s="150">
        <f t="shared" si="7"/>
        <v>0.011303844238553351</v>
      </c>
      <c r="E77" s="153">
        <f t="shared" si="8"/>
        <v>1</v>
      </c>
      <c r="K77" s="144">
        <v>36000</v>
      </c>
      <c r="L77" s="155">
        <f t="shared" si="11"/>
        <v>0.99</v>
      </c>
      <c r="M77" s="162">
        <f t="shared" si="12"/>
        <v>6.733238252848902</v>
      </c>
    </row>
    <row r="78" spans="1:13" ht="12.75">
      <c r="A78" s="144">
        <v>-2.26999999999998</v>
      </c>
      <c r="B78" s="146">
        <f t="shared" si="9"/>
        <v>1.03287521292156</v>
      </c>
      <c r="C78" s="151">
        <f t="shared" si="10"/>
        <v>0.9883962084780958</v>
      </c>
      <c r="D78" s="150">
        <f t="shared" si="7"/>
        <v>0.011603791521904161</v>
      </c>
      <c r="E78" s="153">
        <f t="shared" si="8"/>
        <v>1</v>
      </c>
      <c r="K78" s="144">
        <v>36500</v>
      </c>
      <c r="L78" s="155">
        <f t="shared" si="11"/>
        <v>0.99</v>
      </c>
      <c r="M78" s="162">
        <f t="shared" si="12"/>
        <v>6.826755450805137</v>
      </c>
    </row>
    <row r="79" spans="1:13" ht="12.75">
      <c r="A79" s="144">
        <v>-2.25999999999998</v>
      </c>
      <c r="B79" s="146">
        <f t="shared" si="9"/>
        <v>1.0411286660436563</v>
      </c>
      <c r="C79" s="151">
        <f t="shared" si="10"/>
        <v>0.9880893745814523</v>
      </c>
      <c r="D79" s="150">
        <f t="shared" si="7"/>
        <v>0.011910625418547705</v>
      </c>
      <c r="E79" s="153">
        <f t="shared" si="8"/>
        <v>1</v>
      </c>
      <c r="K79" s="144">
        <v>37000</v>
      </c>
      <c r="L79" s="155">
        <f t="shared" si="11"/>
        <v>0.99</v>
      </c>
      <c r="M79" s="162">
        <f t="shared" si="12"/>
        <v>6.9202726487613715</v>
      </c>
    </row>
    <row r="80" spans="1:13" ht="12.75">
      <c r="A80" s="144">
        <v>-2.24999999999998</v>
      </c>
      <c r="B80" s="146">
        <f t="shared" si="9"/>
        <v>1.0494480704903524</v>
      </c>
      <c r="C80" s="151">
        <f t="shared" si="10"/>
        <v>0.9877755273449547</v>
      </c>
      <c r="D80" s="150">
        <f t="shared" si="7"/>
        <v>0.012224472655045338</v>
      </c>
      <c r="E80" s="153">
        <f t="shared" si="8"/>
        <v>1</v>
      </c>
      <c r="K80" s="144">
        <v>37500</v>
      </c>
      <c r="L80" s="155">
        <f t="shared" si="11"/>
        <v>0.99</v>
      </c>
      <c r="M80" s="162">
        <f t="shared" si="12"/>
        <v>7.013789846717606</v>
      </c>
    </row>
    <row r="81" spans="1:13" ht="12.75">
      <c r="A81" s="144">
        <v>-2.23999999999998</v>
      </c>
      <c r="B81" s="146">
        <f t="shared" si="9"/>
        <v>1.0578339532625478</v>
      </c>
      <c r="C81" s="151">
        <f t="shared" si="10"/>
        <v>0.9874545385640527</v>
      </c>
      <c r="D81" s="150">
        <f t="shared" si="7"/>
        <v>0.012545461435947258</v>
      </c>
      <c r="E81" s="153">
        <f t="shared" si="8"/>
        <v>1</v>
      </c>
      <c r="K81" s="144">
        <v>38000</v>
      </c>
      <c r="L81" s="155">
        <f t="shared" si="11"/>
        <v>0.99</v>
      </c>
      <c r="M81" s="162">
        <f t="shared" si="12"/>
        <v>7.107307044673841</v>
      </c>
    </row>
    <row r="82" spans="1:13" ht="12.75">
      <c r="A82" s="144">
        <v>-2.22999999999998</v>
      </c>
      <c r="B82" s="146">
        <f t="shared" si="9"/>
        <v>1.0662868455722763</v>
      </c>
      <c r="C82" s="151">
        <f t="shared" si="10"/>
        <v>0.9871262785613973</v>
      </c>
      <c r="D82" s="150">
        <f t="shared" si="7"/>
        <v>0.012873721438602659</v>
      </c>
      <c r="E82" s="153">
        <f t="shared" si="8"/>
        <v>1</v>
      </c>
      <c r="K82" s="144">
        <v>38500</v>
      </c>
      <c r="L82" s="155">
        <f t="shared" si="11"/>
        <v>0.99</v>
      </c>
      <c r="M82" s="162">
        <f t="shared" si="12"/>
        <v>7.200824242630076</v>
      </c>
    </row>
    <row r="83" spans="1:13" ht="12.75">
      <c r="A83" s="144">
        <v>-2.21999999999998</v>
      </c>
      <c r="B83" s="146">
        <f t="shared" si="9"/>
        <v>1.0748072828763582</v>
      </c>
      <c r="C83" s="151">
        <f t="shared" si="10"/>
        <v>0.9867906161927431</v>
      </c>
      <c r="D83" s="150">
        <f t="shared" si="7"/>
        <v>0.013209383807256891</v>
      </c>
      <c r="E83" s="153">
        <f t="shared" si="8"/>
        <v>1</v>
      </c>
      <c r="K83" s="144">
        <v>39000</v>
      </c>
      <c r="L83" s="155">
        <f t="shared" si="11"/>
        <v>0.99</v>
      </c>
      <c r="M83" s="162">
        <f t="shared" si="12"/>
        <v>7.294341440586311</v>
      </c>
    </row>
    <row r="84" spans="1:13" ht="12.75">
      <c r="A84" s="144">
        <v>-2.20999999999998</v>
      </c>
      <c r="B84" s="146">
        <f t="shared" si="9"/>
        <v>1.083395804910318</v>
      </c>
      <c r="C84" s="151">
        <f t="shared" si="10"/>
        <v>0.9864474188535793</v>
      </c>
      <c r="D84" s="150">
        <f t="shared" si="7"/>
        <v>0.013552581146420661</v>
      </c>
      <c r="E84" s="153">
        <f t="shared" si="8"/>
        <v>1</v>
      </c>
      <c r="K84" s="144">
        <v>39500</v>
      </c>
      <c r="L84" s="155">
        <f t="shared" si="11"/>
        <v>0.99</v>
      </c>
      <c r="M84" s="162">
        <f t="shared" si="12"/>
        <v>7.3878586385425455</v>
      </c>
    </row>
    <row r="85" spans="1:13" ht="12.75">
      <c r="A85" s="144">
        <v>-2.19999999999998</v>
      </c>
      <c r="B85" s="146">
        <f t="shared" si="9"/>
        <v>1.0920529557225738</v>
      </c>
      <c r="C85" s="151">
        <f t="shared" si="10"/>
        <v>0.9860965524865006</v>
      </c>
      <c r="D85" s="150">
        <f t="shared" si="7"/>
        <v>0.013903447513499367</v>
      </c>
      <c r="E85" s="153">
        <f t="shared" si="8"/>
        <v>1</v>
      </c>
      <c r="K85" s="144">
        <v>40000</v>
      </c>
      <c r="L85" s="155">
        <f t="shared" si="11"/>
        <v>0.99</v>
      </c>
      <c r="M85" s="162">
        <f t="shared" si="12"/>
        <v>7.48137583649878</v>
      </c>
    </row>
    <row r="86" spans="1:13" ht="12.75">
      <c r="A86" s="144">
        <v>-2.18999999999998</v>
      </c>
      <c r="B86" s="146">
        <f t="shared" si="9"/>
        <v>1.100779283708903</v>
      </c>
      <c r="C86" s="151">
        <f t="shared" si="10"/>
        <v>0.9857378815893304</v>
      </c>
      <c r="D86" s="150">
        <f t="shared" si="7"/>
        <v>0.0142621184106696</v>
      </c>
      <c r="E86" s="153">
        <f t="shared" si="8"/>
        <v>1</v>
      </c>
      <c r="K86" s="144">
        <v>40500</v>
      </c>
      <c r="L86" s="155">
        <f t="shared" si="11"/>
        <v>0.99</v>
      </c>
      <c r="M86" s="162">
        <f t="shared" si="12"/>
        <v>7.574893034455015</v>
      </c>
    </row>
    <row r="87" spans="1:13" ht="12.75">
      <c r="A87" s="144">
        <v>-2.17999999999998</v>
      </c>
      <c r="B87" s="146">
        <f t="shared" si="9"/>
        <v>1.1095753416471776</v>
      </c>
      <c r="C87" s="151">
        <f t="shared" si="10"/>
        <v>0.98537126922401</v>
      </c>
      <c r="D87" s="150">
        <f t="shared" si="7"/>
        <v>0.014628730775990029</v>
      </c>
      <c r="E87" s="153">
        <f t="shared" si="8"/>
        <v>1</v>
      </c>
      <c r="K87" s="144">
        <v>41000</v>
      </c>
      <c r="L87" s="155">
        <f t="shared" si="11"/>
        <v>0.99</v>
      </c>
      <c r="M87" s="162">
        <f t="shared" si="12"/>
        <v>7.66841023241125</v>
      </c>
    </row>
    <row r="88" spans="1:13" ht="12.75">
      <c r="A88" s="144">
        <v>-2.16999999999998</v>
      </c>
      <c r="B88" s="146">
        <f t="shared" si="9"/>
        <v>1.1184416867323843</v>
      </c>
      <c r="C88" s="151">
        <f t="shared" si="10"/>
        <v>0.9849965770262671</v>
      </c>
      <c r="D88" s="150">
        <f t="shared" si="7"/>
        <v>0.015003422973732916</v>
      </c>
      <c r="E88" s="153">
        <f t="shared" si="8"/>
        <v>1</v>
      </c>
      <c r="K88" s="144">
        <v>41500</v>
      </c>
      <c r="L88" s="155">
        <f t="shared" si="11"/>
        <v>0.99</v>
      </c>
      <c r="M88" s="162">
        <f t="shared" si="12"/>
        <v>7.761927430367485</v>
      </c>
    </row>
    <row r="89" spans="1:13" ht="12.75">
      <c r="A89" s="144">
        <v>-2.15999999999998</v>
      </c>
      <c r="B89" s="146">
        <f t="shared" si="9"/>
        <v>1.127378880611917</v>
      </c>
      <c r="C89" s="151">
        <f t="shared" si="10"/>
        <v>0.9846136652160737</v>
      </c>
      <c r="D89" s="150">
        <f t="shared" si="7"/>
        <v>0.015386334783926259</v>
      </c>
      <c r="E89" s="153">
        <f t="shared" si="8"/>
        <v>1</v>
      </c>
      <c r="K89" s="144">
        <v>42000</v>
      </c>
      <c r="L89" s="155">
        <f t="shared" si="11"/>
        <v>0.99</v>
      </c>
      <c r="M89" s="162">
        <f t="shared" si="12"/>
        <v>7.85544462832372</v>
      </c>
    </row>
    <row r="90" spans="1:13" ht="12.75">
      <c r="A90" s="144">
        <v>-2.14999999999998</v>
      </c>
      <c r="B90" s="146">
        <f t="shared" si="9"/>
        <v>1.136387489421158</v>
      </c>
      <c r="C90" s="151">
        <f t="shared" si="10"/>
        <v>0.9842223926089086</v>
      </c>
      <c r="D90" s="150">
        <f t="shared" si="7"/>
        <v>0.015777607391091353</v>
      </c>
      <c r="E90" s="153">
        <f t="shared" si="8"/>
        <v>1</v>
      </c>
      <c r="K90" s="144">
        <v>42500</v>
      </c>
      <c r="L90" s="155">
        <f t="shared" si="11"/>
        <v>0.99</v>
      </c>
      <c r="M90" s="162">
        <f t="shared" si="12"/>
        <v>7.948961826279954</v>
      </c>
    </row>
    <row r="91" spans="1:13" ht="12.75">
      <c r="A91" s="144">
        <v>-2.13999999999998</v>
      </c>
      <c r="B91" s="146">
        <f t="shared" si="9"/>
        <v>1.1454680838193376</v>
      </c>
      <c r="C91" s="151">
        <f t="shared" si="10"/>
        <v>0.9838226166278331</v>
      </c>
      <c r="D91" s="150">
        <f t="shared" si="7"/>
        <v>0.016177383372166898</v>
      </c>
      <c r="E91" s="153">
        <f t="shared" si="8"/>
        <v>1</v>
      </c>
      <c r="K91" s="144">
        <v>43000</v>
      </c>
      <c r="L91" s="155">
        <f t="shared" si="11"/>
        <v>0.99</v>
      </c>
      <c r="M91" s="162">
        <f t="shared" si="12"/>
        <v>8.042479024236188</v>
      </c>
    </row>
    <row r="92" spans="1:13" ht="12.75">
      <c r="A92" s="144">
        <v>-2.12999999999998</v>
      </c>
      <c r="B92" s="146">
        <f t="shared" si="9"/>
        <v>1.1546212390256854</v>
      </c>
      <c r="C92" s="151">
        <f t="shared" si="10"/>
        <v>0.9834141933163941</v>
      </c>
      <c r="D92" s="150">
        <f t="shared" si="7"/>
        <v>0.016585806683605875</v>
      </c>
      <c r="E92" s="153">
        <f t="shared" si="8"/>
        <v>1</v>
      </c>
      <c r="K92" s="144">
        <v>43500</v>
      </c>
      <c r="L92" s="155">
        <f t="shared" si="11"/>
        <v>0.99</v>
      </c>
      <c r="M92" s="162">
        <f t="shared" si="12"/>
        <v>8.135996222192423</v>
      </c>
    </row>
    <row r="93" spans="1:13" ht="12.75">
      <c r="A93" s="144">
        <v>-2.11999999999998</v>
      </c>
      <c r="B93" s="146">
        <f t="shared" si="9"/>
        <v>1.1638475348558657</v>
      </c>
      <c r="C93" s="151">
        <f t="shared" si="10"/>
        <v>0.9829969773523664</v>
      </c>
      <c r="D93" s="150">
        <f t="shared" si="7"/>
        <v>0.017003022647633648</v>
      </c>
      <c r="E93" s="153">
        <f t="shared" si="8"/>
        <v>1</v>
      </c>
      <c r="K93" s="144">
        <v>44000</v>
      </c>
      <c r="L93" s="155">
        <f t="shared" si="11"/>
        <v>0.99</v>
      </c>
      <c r="M93" s="162">
        <f t="shared" si="12"/>
        <v>8.229513420148658</v>
      </c>
    </row>
    <row r="94" spans="1:13" ht="12.75">
      <c r="A94" s="144">
        <v>-2.10999999999998</v>
      </c>
      <c r="B94" s="146">
        <f t="shared" si="9"/>
        <v>1.17314755575871</v>
      </c>
      <c r="C94" s="151">
        <f t="shared" si="10"/>
        <v>0.982570822062342</v>
      </c>
      <c r="D94" s="150">
        <f t="shared" si="7"/>
        <v>0.01742917793765797</v>
      </c>
      <c r="E94" s="153">
        <f t="shared" si="8"/>
        <v>1</v>
      </c>
      <c r="K94" s="144">
        <v>44500</v>
      </c>
      <c r="L94" s="155">
        <f t="shared" si="11"/>
        <v>0.99</v>
      </c>
      <c r="M94" s="162">
        <f t="shared" si="12"/>
        <v>8.323030618104893</v>
      </c>
    </row>
    <row r="95" spans="1:13" ht="12.75">
      <c r="A95" s="144">
        <v>-2.09999999999998</v>
      </c>
      <c r="B95" s="146">
        <f t="shared" si="9"/>
        <v>1.1825218908532353</v>
      </c>
      <c r="C95" s="151">
        <f t="shared" si="10"/>
        <v>0.9821355794371825</v>
      </c>
      <c r="D95" s="150">
        <f t="shared" si="7"/>
        <v>0.01786442056281745</v>
      </c>
      <c r="E95" s="153">
        <f t="shared" si="8"/>
        <v>1</v>
      </c>
      <c r="K95" s="144">
        <v>45000</v>
      </c>
      <c r="L95" s="155">
        <f t="shared" si="11"/>
        <v>0.99</v>
      </c>
      <c r="M95" s="162">
        <f t="shared" si="12"/>
        <v>8.416547816061128</v>
      </c>
    </row>
    <row r="96" spans="1:13" ht="12.75">
      <c r="A96" s="144">
        <v>-2.08999999999998</v>
      </c>
      <c r="B96" s="146">
        <f t="shared" si="9"/>
        <v>1.1919711339659664</v>
      </c>
      <c r="C96" s="151">
        <f t="shared" si="10"/>
        <v>0.9816911001483402</v>
      </c>
      <c r="D96" s="150">
        <f t="shared" si="7"/>
        <v>0.018308899851659843</v>
      </c>
      <c r="E96" s="153">
        <f t="shared" si="8"/>
        <v>1</v>
      </c>
      <c r="K96" s="144">
        <v>45500</v>
      </c>
      <c r="L96" s="155">
        <f t="shared" si="11"/>
        <v>0.99</v>
      </c>
      <c r="M96" s="162">
        <f t="shared" si="12"/>
        <v>8.510065014017362</v>
      </c>
    </row>
    <row r="97" spans="1:13" ht="12.75">
      <c r="A97" s="144">
        <v>-2.07999999999998</v>
      </c>
      <c r="B97" s="146">
        <f t="shared" si="9"/>
        <v>1.2014958836685494</v>
      </c>
      <c r="C97" s="151">
        <f t="shared" si="10"/>
        <v>0.9812372335650613</v>
      </c>
      <c r="D97" s="150">
        <f t="shared" si="7"/>
        <v>0.018762766434938682</v>
      </c>
      <c r="E97" s="153">
        <f t="shared" si="8"/>
        <v>1</v>
      </c>
      <c r="K97" s="144">
        <v>46000</v>
      </c>
      <c r="L97" s="155">
        <f t="shared" si="11"/>
        <v>0.99</v>
      </c>
      <c r="M97" s="162">
        <f t="shared" si="12"/>
        <v>8.603582211973597</v>
      </c>
    </row>
    <row r="98" spans="1:13" ht="12.75">
      <c r="A98" s="144">
        <v>-2.06999999999998</v>
      </c>
      <c r="B98" s="146">
        <f t="shared" si="9"/>
        <v>1.2110967433156703</v>
      </c>
      <c r="C98" s="151">
        <f t="shared" si="10"/>
        <v>0.9807738277724818</v>
      </c>
      <c r="D98" s="150">
        <f t="shared" si="7"/>
        <v>0.019226172227518212</v>
      </c>
      <c r="E98" s="153">
        <f t="shared" si="8"/>
        <v>1</v>
      </c>
      <c r="K98" s="144">
        <v>46500</v>
      </c>
      <c r="L98" s="155">
        <f t="shared" si="11"/>
        <v>0.99</v>
      </c>
      <c r="M98" s="162">
        <f t="shared" si="12"/>
        <v>8.697099409929832</v>
      </c>
    </row>
    <row r="99" spans="1:13" ht="12.75">
      <c r="A99" s="144">
        <v>-2.05999999999998</v>
      </c>
      <c r="B99" s="146">
        <f t="shared" si="9"/>
        <v>1.2207743210832742</v>
      </c>
      <c r="C99" s="151">
        <f t="shared" si="10"/>
        <v>0.9803007295906222</v>
      </c>
      <c r="D99" s="150">
        <f t="shared" si="7"/>
        <v>0.0196992704093778</v>
      </c>
      <c r="E99" s="153">
        <f t="shared" si="8"/>
        <v>1</v>
      </c>
      <c r="K99" s="144">
        <v>47000</v>
      </c>
      <c r="L99" s="155">
        <f t="shared" si="11"/>
        <v>0.99</v>
      </c>
      <c r="M99" s="162">
        <f t="shared" si="12"/>
        <v>8.790616607886067</v>
      </c>
    </row>
    <row r="100" spans="1:13" ht="12.75">
      <c r="A100" s="144">
        <v>-2.04999999999998</v>
      </c>
      <c r="B100" s="146">
        <f t="shared" si="9"/>
        <v>1.2305292300070931</v>
      </c>
      <c r="C100" s="151">
        <f t="shared" si="10"/>
        <v>0.9798177845942946</v>
      </c>
      <c r="D100" s="150">
        <f t="shared" si="7"/>
        <v>0.020182215405705417</v>
      </c>
      <c r="E100" s="153">
        <f t="shared" si="8"/>
        <v>1</v>
      </c>
      <c r="K100" s="144">
        <v>47500</v>
      </c>
      <c r="L100" s="155">
        <f t="shared" si="11"/>
        <v>0.99</v>
      </c>
      <c r="M100" s="162">
        <f t="shared" si="12"/>
        <v>8.884133805842302</v>
      </c>
    </row>
    <row r="101" spans="1:13" ht="12.75">
      <c r="A101" s="144">
        <v>-2.03999999999998</v>
      </c>
      <c r="B101" s="146">
        <f t="shared" si="9"/>
        <v>1.2403620880214752</v>
      </c>
      <c r="C101" s="151">
        <f t="shared" si="10"/>
        <v>0.9793248371339289</v>
      </c>
      <c r="D101" s="150">
        <f t="shared" si="7"/>
        <v>0.020675162866071073</v>
      </c>
      <c r="E101" s="153">
        <f t="shared" si="8"/>
        <v>1</v>
      </c>
      <c r="K101" s="144">
        <v>48000</v>
      </c>
      <c r="L101" s="155">
        <f t="shared" si="11"/>
        <v>0.99</v>
      </c>
      <c r="M101" s="162">
        <f t="shared" si="12"/>
        <v>8.977651003798536</v>
      </c>
    </row>
    <row r="102" spans="1:13" ht="12.75">
      <c r="A102" s="144">
        <v>-2.02999999999998</v>
      </c>
      <c r="B102" s="146">
        <f t="shared" si="9"/>
        <v>1.2502735179985334</v>
      </c>
      <c r="C102" s="151">
        <f t="shared" si="10"/>
        <v>0.9788217303573267</v>
      </c>
      <c r="D102" s="150">
        <f t="shared" si="7"/>
        <v>0.02117826964267333</v>
      </c>
      <c r="E102" s="153">
        <f t="shared" si="8"/>
        <v>1</v>
      </c>
      <c r="K102" s="144">
        <v>48500</v>
      </c>
      <c r="L102" s="155">
        <f t="shared" si="11"/>
        <v>0.99</v>
      </c>
      <c r="M102" s="162">
        <f t="shared" si="12"/>
        <v>9.071168201754771</v>
      </c>
    </row>
    <row r="103" spans="1:13" ht="12.75">
      <c r="A103" s="144">
        <v>-2.01999999999998</v>
      </c>
      <c r="B103" s="146">
        <f t="shared" si="9"/>
        <v>1.2602641477875962</v>
      </c>
      <c r="C103" s="151">
        <f t="shared" si="10"/>
        <v>0.9783083062323522</v>
      </c>
      <c r="D103" s="150">
        <f t="shared" si="7"/>
        <v>0.02169169376764779</v>
      </c>
      <c r="E103" s="153">
        <f t="shared" si="8"/>
        <v>1</v>
      </c>
      <c r="K103" s="144">
        <v>49000</v>
      </c>
      <c r="L103" s="155">
        <f t="shared" si="11"/>
        <v>0.99</v>
      </c>
      <c r="M103" s="162">
        <f t="shared" si="12"/>
        <v>9.164685399711006</v>
      </c>
    </row>
    <row r="104" spans="1:13" ht="12.75">
      <c r="A104" s="144">
        <v>-2.00999999999998</v>
      </c>
      <c r="B104" s="146">
        <f t="shared" si="9"/>
        <v>1.270334610254986</v>
      </c>
      <c r="C104" s="151">
        <f t="shared" si="10"/>
        <v>0.9777844055705674</v>
      </c>
      <c r="D104" s="150">
        <f t="shared" si="7"/>
        <v>0.02221559442943255</v>
      </c>
      <c r="E104" s="153">
        <f t="shared" si="8"/>
        <v>1</v>
      </c>
      <c r="K104" s="144">
        <v>49500</v>
      </c>
      <c r="L104" s="155">
        <f t="shared" si="11"/>
        <v>0.99</v>
      </c>
      <c r="M104" s="162">
        <f t="shared" si="12"/>
        <v>9.25820259766724</v>
      </c>
    </row>
    <row r="105" spans="1:13" ht="12.75">
      <c r="A105" s="144">
        <v>-1.99999999999998</v>
      </c>
      <c r="B105" s="146">
        <f t="shared" si="9"/>
        <v>1.2804855433241018</v>
      </c>
      <c r="C105" s="151">
        <f t="shared" si="10"/>
        <v>0.9772498680518197</v>
      </c>
      <c r="D105" s="150">
        <f t="shared" si="7"/>
        <v>0.02275013194818032</v>
      </c>
      <c r="E105" s="153">
        <f t="shared" si="8"/>
        <v>1</v>
      </c>
      <c r="K105" s="144">
        <v>50000</v>
      </c>
      <c r="L105" s="155">
        <f t="shared" si="11"/>
        <v>0.99</v>
      </c>
      <c r="M105" s="162">
        <f t="shared" si="12"/>
        <v>9.351719795623476</v>
      </c>
    </row>
    <row r="106" spans="1:13" ht="12.75">
      <c r="A106" s="144">
        <v>-1.98999999999998</v>
      </c>
      <c r="B106" s="146">
        <f t="shared" si="9"/>
        <v>1.290717590015835</v>
      </c>
      <c r="C106" s="151">
        <f t="shared" si="10"/>
        <v>0.976704532249787</v>
      </c>
      <c r="D106" s="150">
        <f t="shared" si="7"/>
        <v>0.02329546775021296</v>
      </c>
      <c r="E106" s="153">
        <f t="shared" si="8"/>
        <v>1</v>
      </c>
      <c r="K106" s="144">
        <v>50500</v>
      </c>
      <c r="L106" s="155">
        <f t="shared" si="11"/>
        <v>0.99</v>
      </c>
      <c r="M106" s="162">
        <f t="shared" si="12"/>
        <v>9.44523699357971</v>
      </c>
    </row>
    <row r="107" spans="1:13" ht="12.75">
      <c r="A107" s="144">
        <v>-1.97999999999998</v>
      </c>
      <c r="B107" s="146">
        <f t="shared" si="9"/>
        <v>1.301031398489298</v>
      </c>
      <c r="C107" s="151">
        <f t="shared" si="10"/>
        <v>0.9761482356584904</v>
      </c>
      <c r="D107" s="150">
        <f t="shared" si="7"/>
        <v>0.023851764341509596</v>
      </c>
      <c r="E107" s="153">
        <f t="shared" si="8"/>
        <v>1</v>
      </c>
      <c r="K107" s="144">
        <v>51000</v>
      </c>
      <c r="L107" s="155">
        <f t="shared" si="11"/>
        <v>0.99</v>
      </c>
      <c r="M107" s="162">
        <f t="shared" si="12"/>
        <v>9.538754191535945</v>
      </c>
    </row>
    <row r="108" spans="1:13" ht="12.75">
      <c r="A108" s="144">
        <v>-1.96999999999998</v>
      </c>
      <c r="B108" s="146">
        <f t="shared" si="9"/>
        <v>1.3114276220828855</v>
      </c>
      <c r="C108" s="151">
        <f t="shared" si="10"/>
        <v>0.9755808147197763</v>
      </c>
      <c r="D108" s="150">
        <f t="shared" si="7"/>
        <v>0.024419185280223688</v>
      </c>
      <c r="E108" s="153">
        <f t="shared" si="8"/>
        <v>1</v>
      </c>
      <c r="K108" s="144">
        <v>51500</v>
      </c>
      <c r="L108" s="155">
        <f t="shared" si="11"/>
        <v>0.99</v>
      </c>
      <c r="M108" s="162">
        <f t="shared" si="12"/>
        <v>9.63227138949218</v>
      </c>
    </row>
    <row r="109" spans="1:13" ht="12.75">
      <c r="A109" s="144">
        <v>-1.95999999999998</v>
      </c>
      <c r="B109" s="146">
        <f t="shared" si="9"/>
        <v>1.3219069193556579</v>
      </c>
      <c r="C109" s="151">
        <f t="shared" si="10"/>
        <v>0.9750021048517784</v>
      </c>
      <c r="D109" s="150">
        <f t="shared" si="7"/>
        <v>0.024997895148221594</v>
      </c>
      <c r="E109" s="153">
        <f t="shared" si="8"/>
        <v>1</v>
      </c>
      <c r="K109" s="144">
        <v>52000</v>
      </c>
      <c r="L109" s="155">
        <f t="shared" si="11"/>
        <v>0.99</v>
      </c>
      <c r="M109" s="162">
        <f t="shared" si="12"/>
        <v>9.725788587448415</v>
      </c>
    </row>
    <row r="110" spans="1:13" ht="12.75">
      <c r="A110" s="144">
        <v>-1.94999999999998</v>
      </c>
      <c r="B110" s="146">
        <f t="shared" si="9"/>
        <v>1.332469954129061</v>
      </c>
      <c r="C110" s="151">
        <f t="shared" si="10"/>
        <v>0.9744119404783602</v>
      </c>
      <c r="D110" s="150">
        <f t="shared" si="7"/>
        <v>0.025588059521639783</v>
      </c>
      <c r="E110" s="153">
        <f t="shared" si="8"/>
        <v>1</v>
      </c>
      <c r="K110" s="144">
        <v>52500</v>
      </c>
      <c r="L110" s="155">
        <f t="shared" si="11"/>
        <v>0.99</v>
      </c>
      <c r="M110" s="162">
        <f t="shared" si="12"/>
        <v>9.81930578540465</v>
      </c>
    </row>
    <row r="111" spans="1:13" ht="12.75">
      <c r="A111" s="144">
        <v>-1.93999999999998</v>
      </c>
      <c r="B111" s="146">
        <f t="shared" si="9"/>
        <v>1.3431173955289748</v>
      </c>
      <c r="C111" s="151">
        <f t="shared" si="10"/>
        <v>0.973810155059546</v>
      </c>
      <c r="D111" s="150">
        <f t="shared" si="7"/>
        <v>0.026189844940453955</v>
      </c>
      <c r="E111" s="153">
        <f t="shared" si="8"/>
        <v>1</v>
      </c>
      <c r="K111" s="144">
        <v>53000</v>
      </c>
      <c r="L111" s="155">
        <f t="shared" si="11"/>
        <v>0.99</v>
      </c>
      <c r="M111" s="162">
        <f t="shared" si="12"/>
        <v>9.912822983360885</v>
      </c>
    </row>
    <row r="112" spans="1:13" ht="12.75">
      <c r="A112" s="144">
        <v>-1.92999999999998</v>
      </c>
      <c r="B112" s="146">
        <f t="shared" si="9"/>
        <v>1.353849918028101</v>
      </c>
      <c r="C112" s="151">
        <f t="shared" si="10"/>
        <v>0.9731965811229438</v>
      </c>
      <c r="D112" s="150">
        <f t="shared" si="7"/>
        <v>0.026803418877056173</v>
      </c>
      <c r="E112" s="153">
        <f t="shared" si="8"/>
        <v>1</v>
      </c>
      <c r="K112" s="144">
        <v>53500</v>
      </c>
      <c r="L112" s="155">
        <f t="shared" si="11"/>
        <v>0.99</v>
      </c>
      <c r="M112" s="162">
        <f t="shared" si="12"/>
        <v>10.00634018131712</v>
      </c>
    </row>
    <row r="113" spans="1:13" ht="12.75">
      <c r="A113" s="144">
        <v>-1.91999999999998</v>
      </c>
      <c r="B113" s="146">
        <f t="shared" si="9"/>
        <v>1.364668201488687</v>
      </c>
      <c r="C113" s="151">
        <f t="shared" si="10"/>
        <v>0.972571050296162</v>
      </c>
      <c r="D113" s="150">
        <f t="shared" si="7"/>
        <v>0.027428949703838024</v>
      </c>
      <c r="E113" s="153">
        <f t="shared" si="8"/>
        <v>1</v>
      </c>
      <c r="K113" s="144">
        <v>54000</v>
      </c>
      <c r="L113" s="155">
        <f t="shared" si="11"/>
        <v>0.99</v>
      </c>
      <c r="M113" s="162">
        <f t="shared" si="12"/>
        <v>10.099857379273354</v>
      </c>
    </row>
    <row r="114" spans="1:13" ht="12.75">
      <c r="A114" s="144">
        <v>-1.90999999999998</v>
      </c>
      <c r="B114" s="146">
        <f t="shared" si="9"/>
        <v>1.3755729312055938</v>
      </c>
      <c r="C114" s="151">
        <f t="shared" si="10"/>
        <v>0.9719333933402262</v>
      </c>
      <c r="D114" s="150">
        <f t="shared" si="7"/>
        <v>0.028066606659773785</v>
      </c>
      <c r="E114" s="153">
        <f t="shared" si="8"/>
        <v>1</v>
      </c>
      <c r="K114" s="144">
        <v>54500</v>
      </c>
      <c r="L114" s="155">
        <f t="shared" si="11"/>
        <v>0.99</v>
      </c>
      <c r="M114" s="162">
        <f t="shared" si="12"/>
        <v>10.193374577229589</v>
      </c>
    </row>
    <row r="115" spans="1:13" ht="12.75">
      <c r="A115" s="144">
        <v>-1.89999999999997</v>
      </c>
      <c r="B115" s="146">
        <f t="shared" si="9"/>
        <v>1.3865647979497164</v>
      </c>
      <c r="C115" s="151">
        <f t="shared" si="10"/>
        <v>0.9712834401839963</v>
      </c>
      <c r="D115" s="150">
        <f t="shared" si="7"/>
        <v>0.02871655981600374</v>
      </c>
      <c r="E115" s="153">
        <f t="shared" si="8"/>
        <v>1</v>
      </c>
      <c r="K115" s="144">
        <v>55000</v>
      </c>
      <c r="L115" s="155">
        <f t="shared" si="11"/>
        <v>0.99</v>
      </c>
      <c r="M115" s="162">
        <f t="shared" si="12"/>
        <v>10.286891775185824</v>
      </c>
    </row>
    <row r="116" spans="1:13" ht="12.75">
      <c r="A116" s="144">
        <v>-1.88999999999997</v>
      </c>
      <c r="B116" s="146">
        <f t="shared" si="9"/>
        <v>1.3976444980116984</v>
      </c>
      <c r="C116" s="151">
        <f t="shared" si="10"/>
        <v>0.9706210199595886</v>
      </c>
      <c r="D116" s="150">
        <f t="shared" si="7"/>
        <v>0.029378980040411395</v>
      </c>
      <c r="E116" s="153">
        <f t="shared" si="8"/>
        <v>1</v>
      </c>
      <c r="K116" s="144">
        <v>55500</v>
      </c>
      <c r="L116" s="155">
        <f t="shared" si="11"/>
        <v>0.99</v>
      </c>
      <c r="M116" s="162">
        <f t="shared" si="12"/>
        <v>10.380408973142059</v>
      </c>
    </row>
    <row r="117" spans="1:13" ht="12.75">
      <c r="A117" s="144">
        <v>-1.87999999999997</v>
      </c>
      <c r="B117" s="146">
        <f t="shared" si="9"/>
        <v>1.4088127332461045</v>
      </c>
      <c r="C117" s="151">
        <f t="shared" si="10"/>
        <v>0.9699459610387982</v>
      </c>
      <c r="D117" s="150">
        <f t="shared" si="7"/>
        <v>0.030054038961201845</v>
      </c>
      <c r="E117" s="153">
        <f t="shared" si="8"/>
        <v>1</v>
      </c>
      <c r="K117" s="144">
        <v>56000</v>
      </c>
      <c r="L117" s="155">
        <f t="shared" si="11"/>
        <v>0.99</v>
      </c>
      <c r="M117" s="162">
        <f t="shared" si="12"/>
        <v>10.473926171098293</v>
      </c>
    </row>
    <row r="118" spans="1:13" ht="12.75">
      <c r="A118" s="144">
        <v>-1.86999999999997</v>
      </c>
      <c r="B118" s="146">
        <f t="shared" si="9"/>
        <v>1.4200702111158363</v>
      </c>
      <c r="C118" s="151">
        <f t="shared" si="10"/>
        <v>0.969258091070532</v>
      </c>
      <c r="D118" s="150">
        <f t="shared" si="7"/>
        <v>0.030741908929468043</v>
      </c>
      <c r="E118" s="153">
        <f t="shared" si="8"/>
        <v>1</v>
      </c>
      <c r="K118" s="144">
        <v>56500</v>
      </c>
      <c r="L118" s="155">
        <f t="shared" si="11"/>
        <v>0.99</v>
      </c>
      <c r="M118" s="162">
        <f t="shared" si="12"/>
        <v>10.567443369054528</v>
      </c>
    </row>
    <row r="119" spans="1:13" ht="12.75">
      <c r="A119" s="144">
        <v>-1.85999999999997</v>
      </c>
      <c r="B119" s="146">
        <f t="shared" si="9"/>
        <v>1.4314176447369584</v>
      </c>
      <c r="C119" s="151">
        <f t="shared" si="10"/>
        <v>0.9685572370192451</v>
      </c>
      <c r="D119" s="150">
        <f t="shared" si="7"/>
        <v>0.03144276298075488</v>
      </c>
      <c r="E119" s="153">
        <f t="shared" si="8"/>
        <v>1</v>
      </c>
      <c r="K119" s="144">
        <v>57000</v>
      </c>
      <c r="L119" s="155">
        <f t="shared" si="11"/>
        <v>0.99</v>
      </c>
      <c r="M119" s="162">
        <f t="shared" si="12"/>
        <v>10.660960567010763</v>
      </c>
    </row>
    <row r="120" spans="1:13" ht="12.75">
      <c r="A120" s="144">
        <v>-1.84999999999997</v>
      </c>
      <c r="B120" s="146">
        <f t="shared" si="9"/>
        <v>1.4428557529238715</v>
      </c>
      <c r="C120" s="151">
        <f t="shared" si="10"/>
        <v>0.9678432252043841</v>
      </c>
      <c r="D120" s="150">
        <f t="shared" si="7"/>
        <v>0.03215677479561585</v>
      </c>
      <c r="E120" s="153">
        <f t="shared" si="8"/>
        <v>1</v>
      </c>
      <c r="K120" s="144">
        <v>57500</v>
      </c>
      <c r="L120" s="155">
        <f t="shared" si="11"/>
        <v>0.99</v>
      </c>
      <c r="M120" s="162">
        <f t="shared" si="12"/>
        <v>10.754477764966998</v>
      </c>
    </row>
    <row r="121" spans="1:13" ht="12.75">
      <c r="A121" s="144">
        <v>-1.83999999999997</v>
      </c>
      <c r="B121" s="146">
        <f t="shared" si="9"/>
        <v>1.4543852602348462</v>
      </c>
      <c r="C121" s="151">
        <f t="shared" si="10"/>
        <v>0.9671158813408339</v>
      </c>
      <c r="D121" s="150">
        <f t="shared" si="7"/>
        <v>0.03288411865916607</v>
      </c>
      <c r="E121" s="153">
        <f t="shared" si="8"/>
        <v>1</v>
      </c>
      <c r="K121" s="144">
        <v>58000</v>
      </c>
      <c r="L121" s="155">
        <f t="shared" si="11"/>
        <v>0.99</v>
      </c>
      <c r="M121" s="162">
        <f t="shared" si="12"/>
        <v>10.847994962923233</v>
      </c>
    </row>
    <row r="122" spans="1:13" ht="12.75">
      <c r="A122" s="144">
        <v>-1.82999999999997</v>
      </c>
      <c r="B122" s="146">
        <f t="shared" si="9"/>
        <v>1.4660068970179216</v>
      </c>
      <c r="C122" s="151">
        <f t="shared" si="10"/>
        <v>0.9663750305803694</v>
      </c>
      <c r="D122" s="150">
        <f t="shared" si="7"/>
        <v>0.03362496941963056</v>
      </c>
      <c r="E122" s="153">
        <f t="shared" si="8"/>
        <v>1</v>
      </c>
      <c r="K122" s="144">
        <v>58500</v>
      </c>
      <c r="L122" s="155">
        <f t="shared" si="11"/>
        <v>0.99</v>
      </c>
      <c r="M122" s="162">
        <f t="shared" si="12"/>
        <v>10.941512160879467</v>
      </c>
    </row>
    <row r="123" spans="1:13" ht="12.75">
      <c r="A123" s="144">
        <v>-1.81999999999997</v>
      </c>
      <c r="B123" s="146">
        <f t="shared" si="9"/>
        <v>1.4777213994571683</v>
      </c>
      <c r="C123" s="151">
        <f t="shared" si="10"/>
        <v>0.9656204975541077</v>
      </c>
      <c r="D123" s="150">
        <f t="shared" si="7"/>
        <v>0.034379502445892274</v>
      </c>
      <c r="E123" s="153">
        <f t="shared" si="8"/>
        <v>1</v>
      </c>
      <c r="K123" s="144">
        <v>59000</v>
      </c>
      <c r="L123" s="155">
        <f t="shared" si="11"/>
        <v>0.99</v>
      </c>
      <c r="M123" s="162">
        <f t="shared" si="12"/>
        <v>11.035029358835702</v>
      </c>
    </row>
    <row r="124" spans="1:13" ht="12.75">
      <c r="A124" s="144">
        <v>-1.80999999999997</v>
      </c>
      <c r="B124" s="146">
        <f t="shared" si="9"/>
        <v>1.4895295096193242</v>
      </c>
      <c r="C124" s="151">
        <f t="shared" si="10"/>
        <v>0.9648521064159589</v>
      </c>
      <c r="D124" s="150">
        <f t="shared" si="7"/>
        <v>0.035147893584041134</v>
      </c>
      <c r="E124" s="153">
        <f t="shared" si="8"/>
        <v>1</v>
      </c>
      <c r="K124" s="144">
        <v>59500</v>
      </c>
      <c r="L124" s="155">
        <f t="shared" si="11"/>
        <v>0.99</v>
      </c>
      <c r="M124" s="162">
        <f t="shared" si="12"/>
        <v>11.128546556791937</v>
      </c>
    </row>
    <row r="125" spans="1:13" ht="12.75">
      <c r="A125" s="144">
        <v>-1.79999999999997</v>
      </c>
      <c r="B125" s="146">
        <f t="shared" si="9"/>
        <v>1.5014319755008008</v>
      </c>
      <c r="C125" s="151">
        <f t="shared" si="10"/>
        <v>0.9640696808870718</v>
      </c>
      <c r="D125" s="150">
        <f t="shared" si="7"/>
        <v>0.03593031911292821</v>
      </c>
      <c r="E125" s="153">
        <f t="shared" si="8"/>
        <v>1</v>
      </c>
      <c r="K125" s="144">
        <v>60000</v>
      </c>
      <c r="L125" s="155">
        <f t="shared" si="11"/>
        <v>0.99</v>
      </c>
      <c r="M125" s="162">
        <f t="shared" si="12"/>
        <v>11.222063754748172</v>
      </c>
    </row>
    <row r="126" spans="1:13" ht="12.75">
      <c r="A126" s="144">
        <v>-1.78999999999997</v>
      </c>
      <c r="B126" s="146">
        <f t="shared" si="9"/>
        <v>1.5134295510750664</v>
      </c>
      <c r="C126" s="151">
        <f t="shared" si="10"/>
        <v>0.9632730443012713</v>
      </c>
      <c r="D126" s="150">
        <f t="shared" si="7"/>
        <v>0.03672695569872875</v>
      </c>
      <c r="E126" s="153">
        <f t="shared" si="8"/>
        <v>1</v>
      </c>
      <c r="K126" s="144">
        <v>60500</v>
      </c>
      <c r="L126" s="155">
        <f t="shared" si="11"/>
        <v>0.99</v>
      </c>
      <c r="M126" s="162">
        <f t="shared" si="12"/>
        <v>11.315580952704407</v>
      </c>
    </row>
    <row r="127" spans="1:13" ht="12.75">
      <c r="A127" s="144">
        <v>-1.77999999999997</v>
      </c>
      <c r="B127" s="146">
        <f t="shared" si="9"/>
        <v>1.5255229963404062</v>
      </c>
      <c r="C127" s="151">
        <f t="shared" si="10"/>
        <v>0.9624620196514808</v>
      </c>
      <c r="D127" s="150">
        <f t="shared" si="7"/>
        <v>0.037537980348519184</v>
      </c>
      <c r="E127" s="153">
        <f t="shared" si="8"/>
        <v>1</v>
      </c>
      <c r="K127" s="144">
        <v>61000</v>
      </c>
      <c r="L127" s="155">
        <f t="shared" si="11"/>
        <v>0.99</v>
      </c>
      <c r="M127" s="162">
        <f t="shared" si="12"/>
        <v>11.409098150660641</v>
      </c>
    </row>
    <row r="128" spans="1:13" ht="12.75">
      <c r="A128" s="144">
        <v>-1.76999999999997</v>
      </c>
      <c r="B128" s="146">
        <f t="shared" si="9"/>
        <v>1.537713077368066</v>
      </c>
      <c r="C128" s="151">
        <f t="shared" si="10"/>
        <v>0.9616364296371263</v>
      </c>
      <c r="D128" s="150">
        <f t="shared" si="7"/>
        <v>0.038363570362873745</v>
      </c>
      <c r="E128" s="153">
        <f t="shared" si="8"/>
        <v>1</v>
      </c>
      <c r="K128" s="144">
        <v>61500</v>
      </c>
      <c r="L128" s="155">
        <f t="shared" si="11"/>
        <v>0.99</v>
      </c>
      <c r="M128" s="162">
        <f t="shared" si="12"/>
        <v>11.502615348616876</v>
      </c>
    </row>
    <row r="129" spans="1:13" ht="12.75">
      <c r="A129" s="144">
        <v>-1.75999999999997</v>
      </c>
      <c r="B129" s="146">
        <f t="shared" si="9"/>
        <v>1.5500005663507797</v>
      </c>
      <c r="C129" s="151">
        <f t="shared" si="10"/>
        <v>0.9607960967125149</v>
      </c>
      <c r="D129" s="150">
        <f t="shared" si="7"/>
        <v>0.03920390328748513</v>
      </c>
      <c r="E129" s="153">
        <f t="shared" si="8"/>
        <v>1</v>
      </c>
      <c r="K129" s="144">
        <v>62000</v>
      </c>
      <c r="L129" s="155">
        <f t="shared" si="11"/>
        <v>0.99</v>
      </c>
      <c r="M129" s="162">
        <f t="shared" si="12"/>
        <v>11.596132546573111</v>
      </c>
    </row>
    <row r="130" spans="1:13" ht="12.75">
      <c r="A130" s="144">
        <v>-1.74999999999997</v>
      </c>
      <c r="B130" s="146">
        <f t="shared" si="9"/>
        <v>1.5623862416516838</v>
      </c>
      <c r="C130" s="151">
        <f t="shared" si="10"/>
        <v>0.9599408431361803</v>
      </c>
      <c r="D130" s="150">
        <f t="shared" si="7"/>
        <v>0.04005915686381967</v>
      </c>
      <c r="E130" s="153">
        <f t="shared" si="8"/>
        <v>1</v>
      </c>
      <c r="K130" s="144">
        <v>62500</v>
      </c>
      <c r="L130" s="155">
        <f t="shared" si="11"/>
        <v>0.99</v>
      </c>
      <c r="M130" s="162">
        <f t="shared" si="12"/>
        <v>11.689649744529346</v>
      </c>
    </row>
    <row r="131" spans="1:13" ht="12.75">
      <c r="A131" s="144">
        <v>-1.73999999999997</v>
      </c>
      <c r="B131" s="146">
        <f t="shared" si="9"/>
        <v>1.5748708878536248</v>
      </c>
      <c r="C131" s="151">
        <f t="shared" si="10"/>
        <v>0.95907049102119</v>
      </c>
      <c r="D131" s="150">
        <f t="shared" si="7"/>
        <v>0.04092950897880998</v>
      </c>
      <c r="E131" s="153">
        <f t="shared" si="8"/>
        <v>1</v>
      </c>
      <c r="K131" s="144">
        <v>63000</v>
      </c>
      <c r="L131" s="155">
        <f t="shared" si="11"/>
        <v>0.99</v>
      </c>
      <c r="M131" s="162">
        <f t="shared" si="12"/>
        <v>11.78316694248558</v>
      </c>
    </row>
    <row r="132" spans="1:13" ht="12.75">
      <c r="A132" s="144">
        <v>-1.72999999999997</v>
      </c>
      <c r="B132" s="146">
        <f t="shared" si="9"/>
        <v>1.5874552958088588</v>
      </c>
      <c r="C132" s="151">
        <f t="shared" si="10"/>
        <v>0.9581848623864023</v>
      </c>
      <c r="D132" s="150">
        <f t="shared" si="7"/>
        <v>0.041815137613597675</v>
      </c>
      <c r="E132" s="153">
        <f t="shared" si="8"/>
        <v>1</v>
      </c>
      <c r="K132" s="144">
        <v>63500</v>
      </c>
      <c r="L132" s="155">
        <f t="shared" si="11"/>
        <v>0.99</v>
      </c>
      <c r="M132" s="162">
        <f t="shared" si="12"/>
        <v>11.876684140441816</v>
      </c>
    </row>
    <row r="133" spans="1:13" ht="12.75">
      <c r="A133" s="144">
        <v>-1.71999999999997</v>
      </c>
      <c r="B133" s="146">
        <f t="shared" si="9"/>
        <v>1.6001402626891477</v>
      </c>
      <c r="C133" s="151">
        <f t="shared" si="10"/>
        <v>0.9572837792086684</v>
      </c>
      <c r="D133" s="150">
        <f aca="true" t="shared" si="13" ref="D133:D196">1-C133</f>
        <v>0.04271622079133164</v>
      </c>
      <c r="E133" s="153">
        <f aca="true" t="shared" si="14" ref="E133:E196">$K$3</f>
        <v>1</v>
      </c>
      <c r="K133" s="144">
        <v>64000</v>
      </c>
      <c r="L133" s="155">
        <f t="shared" si="11"/>
        <v>0.99</v>
      </c>
      <c r="M133" s="162">
        <f t="shared" si="12"/>
        <v>11.97020133839805</v>
      </c>
    </row>
    <row r="134" spans="1:13" ht="12.75">
      <c r="A134" s="144">
        <v>-1.70999999999997</v>
      </c>
      <c r="B134" s="146">
        <f aca="true" t="shared" si="15" ref="B134:B197">EXP(A134*SQRT($H$10)+SUMPRODUCT($H$20:$H$29,$I$20:$I$29))</f>
        <v>1.6129265920362597</v>
      </c>
      <c r="C134" s="151">
        <f aca="true" t="shared" si="16" ref="C134:C197">1-(NORMDIST(A134*SQRT($H$10),0,SQRT($H$10),TRUE))</f>
        <v>0.9563670634759653</v>
      </c>
      <c r="D134" s="150">
        <f t="shared" si="13"/>
        <v>0.04363293652403466</v>
      </c>
      <c r="E134" s="153">
        <f t="shared" si="14"/>
        <v>1</v>
      </c>
      <c r="K134" s="144">
        <v>64500</v>
      </c>
      <c r="L134" s="155">
        <f aca="true" t="shared" si="17" ref="L134:L197">+$N$3</f>
        <v>0.99</v>
      </c>
      <c r="M134" s="162">
        <f t="shared" si="12"/>
        <v>12.063718536354285</v>
      </c>
    </row>
    <row r="135" spans="1:13" ht="12.75">
      <c r="A135" s="144">
        <v>-1.69999999999997</v>
      </c>
      <c r="B135" s="146">
        <f t="shared" si="15"/>
        <v>1.6258150938128675</v>
      </c>
      <c r="C135" s="151">
        <f t="shared" si="16"/>
        <v>0.9554345372414541</v>
      </c>
      <c r="D135" s="150">
        <f t="shared" si="13"/>
        <v>0.04456546275854589</v>
      </c>
      <c r="E135" s="153">
        <f t="shared" si="14"/>
        <v>1</v>
      </c>
      <c r="K135" s="144">
        <v>65000</v>
      </c>
      <c r="L135" s="155">
        <f t="shared" si="17"/>
        <v>0.99</v>
      </c>
      <c r="M135" s="162">
        <f t="shared" si="12"/>
        <v>12.15723573431052</v>
      </c>
    </row>
    <row r="136" spans="1:13" ht="12.75">
      <c r="A136" s="144">
        <v>-1.68999999999997</v>
      </c>
      <c r="B136" s="146">
        <f t="shared" si="15"/>
        <v>1.6388065844538573</v>
      </c>
      <c r="C136" s="151">
        <f t="shared" si="16"/>
        <v>0.9544860226784474</v>
      </c>
      <c r="D136" s="150">
        <f t="shared" si="13"/>
        <v>0.0455139773215526</v>
      </c>
      <c r="E136" s="153">
        <f t="shared" si="14"/>
        <v>1</v>
      </c>
      <c r="K136" s="144">
        <v>65500</v>
      </c>
      <c r="L136" s="155">
        <f t="shared" si="17"/>
        <v>0.99</v>
      </c>
      <c r="M136" s="162">
        <f aca="true" t="shared" si="18" ref="M136:M199">M135+$M$6</f>
        <v>12.250752932266755</v>
      </c>
    </row>
    <row r="137" spans="1:13" ht="12.75">
      <c r="A137" s="144">
        <v>-1.67999999999997</v>
      </c>
      <c r="B137" s="146">
        <f t="shared" si="15"/>
        <v>1.6519018869180475</v>
      </c>
      <c r="C137" s="151">
        <f t="shared" si="16"/>
        <v>0.953521342136277</v>
      </c>
      <c r="D137" s="150">
        <f t="shared" si="13"/>
        <v>0.04647865786372296</v>
      </c>
      <c r="E137" s="153">
        <f t="shared" si="14"/>
        <v>1</v>
      </c>
      <c r="K137" s="144">
        <v>66000</v>
      </c>
      <c r="L137" s="155">
        <f t="shared" si="17"/>
        <v>0.99</v>
      </c>
      <c r="M137" s="162">
        <f t="shared" si="18"/>
        <v>12.34427013022299</v>
      </c>
    </row>
    <row r="138" spans="1:13" ht="12.75">
      <c r="A138" s="144">
        <v>-1.66999999999997</v>
      </c>
      <c r="B138" s="146">
        <f t="shared" si="15"/>
        <v>1.665101830740318</v>
      </c>
      <c r="C138" s="151">
        <f t="shared" si="16"/>
        <v>0.9525403181970498</v>
      </c>
      <c r="D138" s="150">
        <f t="shared" si="13"/>
        <v>0.04745968180295024</v>
      </c>
      <c r="E138" s="153">
        <f t="shared" si="14"/>
        <v>1</v>
      </c>
      <c r="K138" s="144">
        <v>66500</v>
      </c>
      <c r="L138" s="155">
        <f t="shared" si="17"/>
        <v>0.99</v>
      </c>
      <c r="M138" s="162">
        <f t="shared" si="18"/>
        <v>12.437787328179224</v>
      </c>
    </row>
    <row r="139" spans="1:13" ht="12.75">
      <c r="A139" s="144">
        <v>-1.65999999999997</v>
      </c>
      <c r="B139" s="146">
        <f t="shared" si="15"/>
        <v>1.6784072520841598</v>
      </c>
      <c r="C139" s="151">
        <f t="shared" si="16"/>
        <v>0.9515427737332742</v>
      </c>
      <c r="D139" s="150">
        <f t="shared" si="13"/>
        <v>0.04845722626672577</v>
      </c>
      <c r="E139" s="153">
        <f t="shared" si="14"/>
        <v>1</v>
      </c>
      <c r="K139" s="144">
        <v>67000</v>
      </c>
      <c r="L139" s="155">
        <f t="shared" si="17"/>
        <v>0.99</v>
      </c>
      <c r="M139" s="162">
        <f t="shared" si="18"/>
        <v>12.53130452613546</v>
      </c>
    </row>
    <row r="140" spans="1:13" ht="12.75">
      <c r="A140" s="144">
        <v>-1.64999999999997</v>
      </c>
      <c r="B140" s="146">
        <f t="shared" si="15"/>
        <v>1.6918189937946417</v>
      </c>
      <c r="C140" s="151">
        <f t="shared" si="16"/>
        <v>0.9505285319663488</v>
      </c>
      <c r="D140" s="150">
        <f t="shared" si="13"/>
        <v>0.04947146803365121</v>
      </c>
      <c r="E140" s="153">
        <f t="shared" si="14"/>
        <v>1</v>
      </c>
      <c r="K140" s="144">
        <v>67500</v>
      </c>
      <c r="L140" s="155">
        <f t="shared" si="17"/>
        <v>0.99</v>
      </c>
      <c r="M140" s="162">
        <f t="shared" si="18"/>
        <v>12.624821724091694</v>
      </c>
    </row>
    <row r="141" spans="1:13" ht="12.75">
      <c r="A141" s="144">
        <v>-1.63999999999997</v>
      </c>
      <c r="B141" s="146">
        <f t="shared" si="15"/>
        <v>1.7053379054518008</v>
      </c>
      <c r="C141" s="151">
        <f t="shared" si="16"/>
        <v>0.9494974165258931</v>
      </c>
      <c r="D141" s="150">
        <f t="shared" si="13"/>
        <v>0.050502583474106855</v>
      </c>
      <c r="E141" s="153">
        <f t="shared" si="14"/>
        <v>1</v>
      </c>
      <c r="K141" s="144">
        <v>68000</v>
      </c>
      <c r="L141" s="155">
        <f t="shared" si="17"/>
        <v>0.99</v>
      </c>
      <c r="M141" s="162">
        <f t="shared" si="18"/>
        <v>12.718338922047929</v>
      </c>
    </row>
    <row r="142" spans="1:13" ht="12.75">
      <c r="A142" s="144">
        <v>-1.62999999999997</v>
      </c>
      <c r="B142" s="146">
        <f t="shared" si="15"/>
        <v>1.7189648434244604</v>
      </c>
      <c r="C142" s="151">
        <f t="shared" si="16"/>
        <v>0.9484492515099074</v>
      </c>
      <c r="D142" s="150">
        <f t="shared" si="13"/>
        <v>0.05155074849009256</v>
      </c>
      <c r="E142" s="153">
        <f t="shared" si="14"/>
        <v>1</v>
      </c>
      <c r="K142" s="144">
        <v>68500</v>
      </c>
      <c r="L142" s="155">
        <f t="shared" si="17"/>
        <v>0.99</v>
      </c>
      <c r="M142" s="162">
        <f t="shared" si="18"/>
        <v>12.811856120004164</v>
      </c>
    </row>
    <row r="143" spans="1:13" ht="12.75">
      <c r="A143" s="144">
        <v>-1.61999999999997</v>
      </c>
      <c r="B143" s="146">
        <f t="shared" si="15"/>
        <v>1.7327006709244788</v>
      </c>
      <c r="C143" s="151">
        <f t="shared" si="16"/>
        <v>0.9473838615457447</v>
      </c>
      <c r="D143" s="150">
        <f t="shared" si="13"/>
        <v>0.05261613845425528</v>
      </c>
      <c r="E143" s="153">
        <f t="shared" si="14"/>
        <v>1</v>
      </c>
      <c r="K143" s="144">
        <v>69000</v>
      </c>
      <c r="L143" s="155">
        <f t="shared" si="17"/>
        <v>0.99</v>
      </c>
      <c r="M143" s="162">
        <f t="shared" si="18"/>
        <v>12.905373317960398</v>
      </c>
    </row>
    <row r="144" spans="1:13" ht="12.75">
      <c r="A144" s="144">
        <v>-1.60999999999997</v>
      </c>
      <c r="B144" s="146">
        <f t="shared" si="15"/>
        <v>1.7465462580614273</v>
      </c>
      <c r="C144" s="151">
        <f t="shared" si="16"/>
        <v>0.946301071851877</v>
      </c>
      <c r="D144" s="150">
        <f t="shared" si="13"/>
        <v>0.05369892814812305</v>
      </c>
      <c r="E144" s="153">
        <f t="shared" si="14"/>
        <v>1</v>
      </c>
      <c r="K144" s="144">
        <v>69500</v>
      </c>
      <c r="L144" s="155">
        <f t="shared" si="17"/>
        <v>0.99</v>
      </c>
      <c r="M144" s="162">
        <f t="shared" si="18"/>
        <v>12.998890515916633</v>
      </c>
    </row>
    <row r="145" spans="1:13" ht="12.75">
      <c r="A145" s="144">
        <v>-1.59999999999997</v>
      </c>
      <c r="B145" s="146">
        <f t="shared" si="15"/>
        <v>1.760502481897711</v>
      </c>
      <c r="C145" s="151">
        <f t="shared" si="16"/>
        <v>0.9452007083004387</v>
      </c>
      <c r="D145" s="150">
        <f t="shared" si="13"/>
        <v>0.054799291699561326</v>
      </c>
      <c r="E145" s="153">
        <f t="shared" si="14"/>
        <v>1</v>
      </c>
      <c r="K145" s="144">
        <v>70000</v>
      </c>
      <c r="L145" s="155">
        <f t="shared" si="17"/>
        <v>0.99</v>
      </c>
      <c r="M145" s="162">
        <f t="shared" si="18"/>
        <v>13.092407713872868</v>
      </c>
    </row>
    <row r="146" spans="1:13" ht="12.75">
      <c r="A146" s="144">
        <v>-1.58999999999997</v>
      </c>
      <c r="B146" s="146">
        <f t="shared" si="15"/>
        <v>1.7745702265041254</v>
      </c>
      <c r="C146" s="151">
        <f t="shared" si="16"/>
        <v>0.9440825974805271</v>
      </c>
      <c r="D146" s="150">
        <f t="shared" si="13"/>
        <v>0.05591740251947286</v>
      </c>
      <c r="E146" s="153">
        <f t="shared" si="14"/>
        <v>1</v>
      </c>
      <c r="K146" s="144">
        <v>70500</v>
      </c>
      <c r="L146" s="155">
        <f t="shared" si="17"/>
        <v>0.99</v>
      </c>
      <c r="M146" s="162">
        <f t="shared" si="18"/>
        <v>13.185924911829103</v>
      </c>
    </row>
    <row r="147" spans="1:13" ht="12.75">
      <c r="A147" s="144">
        <v>-1.57999999999997</v>
      </c>
      <c r="B147" s="146">
        <f t="shared" si="15"/>
        <v>1.7887503830158604</v>
      </c>
      <c r="C147" s="151">
        <f t="shared" si="16"/>
        <v>0.9429465667622423</v>
      </c>
      <c r="D147" s="150">
        <f t="shared" si="13"/>
        <v>0.05705343323775769</v>
      </c>
      <c r="E147" s="153">
        <f t="shared" si="14"/>
        <v>1</v>
      </c>
      <c r="K147" s="144">
        <v>71000</v>
      </c>
      <c r="L147" s="155">
        <f t="shared" si="17"/>
        <v>0.99</v>
      </c>
      <c r="M147" s="162">
        <f t="shared" si="18"/>
        <v>13.279442109785338</v>
      </c>
    </row>
    <row r="148" spans="1:13" ht="12.75">
      <c r="A148" s="144">
        <v>-1.56999999999997</v>
      </c>
      <c r="B148" s="146">
        <f t="shared" si="15"/>
        <v>1.8030438496889485</v>
      </c>
      <c r="C148" s="151">
        <f t="shared" si="16"/>
        <v>0.9417924443614435</v>
      </c>
      <c r="D148" s="150">
        <f t="shared" si="13"/>
        <v>0.05820755563855651</v>
      </c>
      <c r="E148" s="153">
        <f t="shared" si="14"/>
        <v>1</v>
      </c>
      <c r="K148" s="144">
        <v>71500</v>
      </c>
      <c r="L148" s="155">
        <f t="shared" si="17"/>
        <v>0.99</v>
      </c>
      <c r="M148" s="162">
        <f t="shared" si="18"/>
        <v>13.372959307741572</v>
      </c>
    </row>
    <row r="149" spans="1:13" ht="12.75">
      <c r="A149" s="144">
        <v>-1.55999999999997</v>
      </c>
      <c r="B149" s="146">
        <f t="shared" si="15"/>
        <v>1.8174515319571662</v>
      </c>
      <c r="C149" s="151">
        <f t="shared" si="16"/>
        <v>0.9406200594052034</v>
      </c>
      <c r="D149" s="150">
        <f t="shared" si="13"/>
        <v>0.059379940594796565</v>
      </c>
      <c r="E149" s="153">
        <f t="shared" si="14"/>
        <v>1</v>
      </c>
      <c r="K149" s="144">
        <v>72000</v>
      </c>
      <c r="L149" s="155">
        <f t="shared" si="17"/>
        <v>0.99</v>
      </c>
      <c r="M149" s="162">
        <f t="shared" si="18"/>
        <v>13.466476505697807</v>
      </c>
    </row>
    <row r="150" spans="1:13" ht="12.75">
      <c r="A150" s="144">
        <v>-1.54999999999997</v>
      </c>
      <c r="B150" s="146">
        <f t="shared" si="15"/>
        <v>1.8319743424893902</v>
      </c>
      <c r="C150" s="151">
        <f t="shared" si="16"/>
        <v>0.9394292419979374</v>
      </c>
      <c r="D150" s="150">
        <f t="shared" si="13"/>
        <v>0.060570758002062575</v>
      </c>
      <c r="E150" s="153">
        <f t="shared" si="14"/>
        <v>1</v>
      </c>
      <c r="K150" s="144">
        <v>72500</v>
      </c>
      <c r="L150" s="155">
        <f t="shared" si="17"/>
        <v>0.99</v>
      </c>
      <c r="M150" s="162">
        <f t="shared" si="18"/>
        <v>13.559993703654042</v>
      </c>
    </row>
    <row r="151" spans="1:13" ht="12.75">
      <c r="A151" s="144">
        <v>-1.53999999999997</v>
      </c>
      <c r="B151" s="146">
        <f t="shared" si="15"/>
        <v>1.8466132012474108</v>
      </c>
      <c r="C151" s="151">
        <f t="shared" si="16"/>
        <v>0.9382198232881844</v>
      </c>
      <c r="D151" s="150">
        <f t="shared" si="13"/>
        <v>0.06178017671181557</v>
      </c>
      <c r="E151" s="153">
        <f t="shared" si="14"/>
        <v>1</v>
      </c>
      <c r="K151" s="144">
        <v>73000</v>
      </c>
      <c r="L151" s="155">
        <f t="shared" si="17"/>
        <v>0.99</v>
      </c>
      <c r="M151" s="162">
        <f t="shared" si="18"/>
        <v>13.653510901610277</v>
      </c>
    </row>
    <row r="152" spans="1:13" ht="12.75">
      <c r="A152" s="144">
        <v>-1.52999999999997</v>
      </c>
      <c r="B152" s="146">
        <f t="shared" si="15"/>
        <v>1.8613690355442079</v>
      </c>
      <c r="C152" s="151">
        <f t="shared" si="16"/>
        <v>0.9369916355360178</v>
      </c>
      <c r="D152" s="150">
        <f t="shared" si="13"/>
        <v>0.06300836446398217</v>
      </c>
      <c r="E152" s="153">
        <f t="shared" si="14"/>
        <v>1</v>
      </c>
      <c r="K152" s="144">
        <v>73500</v>
      </c>
      <c r="L152" s="155">
        <f t="shared" si="17"/>
        <v>0.99</v>
      </c>
      <c r="M152" s="162">
        <f t="shared" si="18"/>
        <v>13.747028099566512</v>
      </c>
    </row>
    <row r="153" spans="1:13" ht="12.75">
      <c r="A153" s="144">
        <v>-1.51999999999997</v>
      </c>
      <c r="B153" s="146">
        <f t="shared" si="15"/>
        <v>1.876242780102692</v>
      </c>
      <c r="C153" s="151">
        <f t="shared" si="16"/>
        <v>0.9357445121810605</v>
      </c>
      <c r="D153" s="150">
        <f t="shared" si="13"/>
        <v>0.06425548781893953</v>
      </c>
      <c r="E153" s="153">
        <f t="shared" si="14"/>
        <v>1</v>
      </c>
      <c r="K153" s="144">
        <v>74000</v>
      </c>
      <c r="L153" s="155">
        <f t="shared" si="17"/>
        <v>0.99</v>
      </c>
      <c r="M153" s="162">
        <f t="shared" si="18"/>
        <v>13.840545297522747</v>
      </c>
    </row>
    <row r="154" spans="1:13" ht="12.75">
      <c r="A154" s="144">
        <v>-1.50999999999997</v>
      </c>
      <c r="B154" s="146">
        <f t="shared" si="15"/>
        <v>1.8912353771149168</v>
      </c>
      <c r="C154" s="151">
        <f t="shared" si="16"/>
        <v>0.9344782879110797</v>
      </c>
      <c r="D154" s="150">
        <f t="shared" si="13"/>
        <v>0.06552171208892033</v>
      </c>
      <c r="E154" s="153">
        <f t="shared" si="14"/>
        <v>1</v>
      </c>
      <c r="K154" s="144">
        <v>74500</v>
      </c>
      <c r="L154" s="155">
        <f t="shared" si="17"/>
        <v>0.99</v>
      </c>
      <c r="M154" s="162">
        <f t="shared" si="18"/>
        <v>13.934062495478981</v>
      </c>
    </row>
    <row r="155" spans="1:13" ht="12.75">
      <c r="A155" s="144">
        <v>-1.49999999999997</v>
      </c>
      <c r="B155" s="146">
        <f t="shared" si="15"/>
        <v>1.9063477763017616</v>
      </c>
      <c r="C155" s="151">
        <f t="shared" si="16"/>
        <v>0.933192798731138</v>
      </c>
      <c r="D155" s="150">
        <f t="shared" si="13"/>
        <v>0.06680720126886197</v>
      </c>
      <c r="E155" s="153">
        <f t="shared" si="14"/>
        <v>1</v>
      </c>
      <c r="K155" s="144">
        <v>75000</v>
      </c>
      <c r="L155" s="155">
        <f t="shared" si="17"/>
        <v>0.99</v>
      </c>
      <c r="M155" s="162">
        <f t="shared" si="18"/>
        <v>14.027579693435216</v>
      </c>
    </row>
    <row r="156" spans="1:13" ht="12.75">
      <c r="A156" s="144">
        <v>-1.48999999999997</v>
      </c>
      <c r="B156" s="146">
        <f t="shared" si="15"/>
        <v>1.9215809349730926</v>
      </c>
      <c r="C156" s="151">
        <f t="shared" si="16"/>
        <v>0.9318878820332706</v>
      </c>
      <c r="D156" s="150">
        <f t="shared" si="13"/>
        <v>0.06811211796672945</v>
      </c>
      <c r="E156" s="153">
        <f t="shared" si="14"/>
        <v>1</v>
      </c>
      <c r="K156" s="144">
        <v>75500</v>
      </c>
      <c r="L156" s="155">
        <f t="shared" si="17"/>
        <v>0.99</v>
      </c>
      <c r="M156" s="162">
        <f t="shared" si="18"/>
        <v>14.121096891391451</v>
      </c>
    </row>
    <row r="157" spans="1:13" ht="12.75">
      <c r="A157" s="144">
        <v>-1.47999999999997</v>
      </c>
      <c r="B157" s="146">
        <f t="shared" si="15"/>
        <v>1.936935818088405</v>
      </c>
      <c r="C157" s="151">
        <f t="shared" si="16"/>
        <v>0.9305633766666643</v>
      </c>
      <c r="D157" s="150">
        <f t="shared" si="13"/>
        <v>0.06943662333333567</v>
      </c>
      <c r="E157" s="153">
        <f t="shared" si="14"/>
        <v>1</v>
      </c>
      <c r="K157" s="144">
        <v>76000</v>
      </c>
      <c r="L157" s="155">
        <f t="shared" si="17"/>
        <v>0.99</v>
      </c>
      <c r="M157" s="162">
        <f t="shared" si="18"/>
        <v>14.214614089347686</v>
      </c>
    </row>
    <row r="158" spans="1:13" ht="12.75">
      <c r="A158" s="144">
        <v>-1.46999999999996</v>
      </c>
      <c r="B158" s="146">
        <f t="shared" si="15"/>
        <v>1.9524133983179657</v>
      </c>
      <c r="C158" s="151">
        <f t="shared" si="16"/>
        <v>0.9292191230083091</v>
      </c>
      <c r="D158" s="150">
        <f t="shared" si="13"/>
        <v>0.07078087699169089</v>
      </c>
      <c r="E158" s="153">
        <f t="shared" si="14"/>
        <v>1</v>
      </c>
      <c r="K158" s="144">
        <v>76500</v>
      </c>
      <c r="L158" s="155">
        <f t="shared" si="17"/>
        <v>0.99</v>
      </c>
      <c r="M158" s="162">
        <f t="shared" si="18"/>
        <v>14.30813128730392</v>
      </c>
    </row>
    <row r="159" spans="1:13" ht="12.75">
      <c r="A159" s="144">
        <v>-1.45999999999996</v>
      </c>
      <c r="B159" s="146">
        <f t="shared" si="15"/>
        <v>1.9680146561043634</v>
      </c>
      <c r="C159" s="151">
        <f t="shared" si="16"/>
        <v>0.9278549630341006</v>
      </c>
      <c r="D159" s="150">
        <f t="shared" si="13"/>
        <v>0.07214503696589936</v>
      </c>
      <c r="E159" s="153">
        <f t="shared" si="14"/>
        <v>1</v>
      </c>
      <c r="K159" s="144">
        <v>77000</v>
      </c>
      <c r="L159" s="155">
        <f t="shared" si="17"/>
        <v>0.99</v>
      </c>
      <c r="M159" s="162">
        <f t="shared" si="18"/>
        <v>14.401648485260155</v>
      </c>
    </row>
    <row r="160" spans="1:13" ht="12.75">
      <c r="A160" s="144">
        <v>-1.44999999999996</v>
      </c>
      <c r="B160" s="146">
        <f t="shared" si="15"/>
        <v>1.9837405797247114</v>
      </c>
      <c r="C160" s="151">
        <f t="shared" si="16"/>
        <v>0.9264707403903462</v>
      </c>
      <c r="D160" s="150">
        <f t="shared" si="13"/>
        <v>0.07352925960965384</v>
      </c>
      <c r="E160" s="153">
        <f t="shared" si="14"/>
        <v>1</v>
      </c>
      <c r="K160" s="144">
        <v>77500</v>
      </c>
      <c r="L160" s="155">
        <f t="shared" si="17"/>
        <v>0.99</v>
      </c>
      <c r="M160" s="162">
        <f t="shared" si="18"/>
        <v>14.49516568321639</v>
      </c>
    </row>
    <row r="161" spans="1:13" ht="12.75">
      <c r="A161" s="144">
        <v>-1.43999999999996</v>
      </c>
      <c r="B161" s="146">
        <f t="shared" si="15"/>
        <v>1.9995921653531887</v>
      </c>
      <c r="C161" s="151">
        <f t="shared" si="16"/>
        <v>0.9250663004656673</v>
      </c>
      <c r="D161" s="150">
        <f t="shared" si="13"/>
        <v>0.07493369953433271</v>
      </c>
      <c r="E161" s="153">
        <f t="shared" si="14"/>
        <v>1</v>
      </c>
      <c r="K161" s="144">
        <v>78000</v>
      </c>
      <c r="L161" s="155">
        <f t="shared" si="17"/>
        <v>0.99</v>
      </c>
      <c r="M161" s="162">
        <f t="shared" si="18"/>
        <v>14.588682881172625</v>
      </c>
    </row>
    <row r="162" spans="1:13" ht="12.75">
      <c r="A162" s="144">
        <v>-1.42999999999996</v>
      </c>
      <c r="B162" s="146">
        <f t="shared" si="15"/>
        <v>2.0155704171241573</v>
      </c>
      <c r="C162" s="151">
        <f t="shared" si="16"/>
        <v>0.9236414904632552</v>
      </c>
      <c r="D162" s="150">
        <f t="shared" si="13"/>
        <v>0.07635850953674483</v>
      </c>
      <c r="E162" s="153">
        <f t="shared" si="14"/>
        <v>1</v>
      </c>
      <c r="K162" s="144">
        <v>78500</v>
      </c>
      <c r="L162" s="155">
        <f t="shared" si="17"/>
        <v>0.99</v>
      </c>
      <c r="M162" s="162">
        <f t="shared" si="18"/>
        <v>14.68220007912886</v>
      </c>
    </row>
    <row r="163" spans="1:13" ht="12.75">
      <c r="A163" s="144">
        <v>-1.41999999999996</v>
      </c>
      <c r="B163" s="146">
        <f t="shared" si="15"/>
        <v>2.0316763471957713</v>
      </c>
      <c r="C163" s="151">
        <f t="shared" si="16"/>
        <v>0.9221961594734478</v>
      </c>
      <c r="D163" s="150">
        <f t="shared" si="13"/>
        <v>0.0778038405265522</v>
      </c>
      <c r="E163" s="153">
        <f t="shared" si="14"/>
        <v>1</v>
      </c>
      <c r="K163" s="144">
        <v>79000</v>
      </c>
      <c r="L163" s="155">
        <f t="shared" si="17"/>
        <v>0.99</v>
      </c>
      <c r="M163" s="162">
        <f t="shared" si="18"/>
        <v>14.775717277085095</v>
      </c>
    </row>
    <row r="164" spans="1:13" ht="12.75">
      <c r="A164" s="144">
        <v>-1.40999999999996</v>
      </c>
      <c r="B164" s="146">
        <f t="shared" si="15"/>
        <v>2.0479109758140934</v>
      </c>
      <c r="C164" s="151">
        <f t="shared" si="16"/>
        <v>0.9207301585466017</v>
      </c>
      <c r="D164" s="150">
        <f t="shared" si="13"/>
        <v>0.07926984145339833</v>
      </c>
      <c r="E164" s="153">
        <f t="shared" si="14"/>
        <v>1</v>
      </c>
      <c r="K164" s="144">
        <v>79500</v>
      </c>
      <c r="L164" s="155">
        <f t="shared" si="17"/>
        <v>0.99</v>
      </c>
      <c r="M164" s="162">
        <f t="shared" si="18"/>
        <v>14.86923447504133</v>
      </c>
    </row>
    <row r="165" spans="1:13" ht="12.75">
      <c r="A165" s="144">
        <v>-1.39999999999996</v>
      </c>
      <c r="B165" s="146">
        <f t="shared" si="15"/>
        <v>2.064275331377723</v>
      </c>
      <c r="C165" s="151">
        <f t="shared" si="16"/>
        <v>0.9192433407662229</v>
      </c>
      <c r="D165" s="150">
        <f t="shared" si="13"/>
        <v>0.08075665923377706</v>
      </c>
      <c r="E165" s="153">
        <f t="shared" si="14"/>
        <v>1</v>
      </c>
      <c r="K165" s="144">
        <v>80000</v>
      </c>
      <c r="L165" s="155">
        <f t="shared" si="17"/>
        <v>0.99</v>
      </c>
      <c r="M165" s="162">
        <f t="shared" si="18"/>
        <v>14.962751672997564</v>
      </c>
    </row>
    <row r="166" spans="1:13" ht="12.75">
      <c r="A166" s="144">
        <v>-1.38999999999996</v>
      </c>
      <c r="B166" s="146">
        <f t="shared" si="15"/>
        <v>2.0807704505029405</v>
      </c>
      <c r="C166" s="151">
        <f t="shared" si="16"/>
        <v>0.917735561322325</v>
      </c>
      <c r="D166" s="150">
        <f t="shared" si="13"/>
        <v>0.08226443867767497</v>
      </c>
      <c r="E166" s="153">
        <f t="shared" si="14"/>
        <v>1</v>
      </c>
      <c r="K166" s="144">
        <v>80500</v>
      </c>
      <c r="L166" s="155">
        <f t="shared" si="17"/>
        <v>0.99</v>
      </c>
      <c r="M166" s="162">
        <f t="shared" si="18"/>
        <v>15.056268870953799</v>
      </c>
    </row>
    <row r="167" spans="1:13" ht="12.75">
      <c r="A167" s="144">
        <v>-1.37999999999996</v>
      </c>
      <c r="B167" s="146">
        <f t="shared" si="15"/>
        <v>2.097397378089374</v>
      </c>
      <c r="C167" s="151">
        <f t="shared" si="16"/>
        <v>0.9162066775849796</v>
      </c>
      <c r="D167" s="150">
        <f t="shared" si="13"/>
        <v>0.08379332241502035</v>
      </c>
      <c r="E167" s="153">
        <f t="shared" si="14"/>
        <v>1</v>
      </c>
      <c r="K167" s="144">
        <v>81000</v>
      </c>
      <c r="L167" s="155">
        <f t="shared" si="17"/>
        <v>0.99</v>
      </c>
      <c r="M167" s="162">
        <f t="shared" si="18"/>
        <v>15.149786068910034</v>
      </c>
    </row>
    <row r="168" spans="1:13" ht="12.75">
      <c r="A168" s="144">
        <v>-1.36999999999996</v>
      </c>
      <c r="B168" s="146">
        <f t="shared" si="15"/>
        <v>2.114157167386189</v>
      </c>
      <c r="C168" s="151">
        <f t="shared" si="16"/>
        <v>0.9146565491780267</v>
      </c>
      <c r="D168" s="150">
        <f t="shared" si="13"/>
        <v>0.08534345082197325</v>
      </c>
      <c r="E168" s="153">
        <f t="shared" si="14"/>
        <v>1</v>
      </c>
      <c r="K168" s="144">
        <v>81500</v>
      </c>
      <c r="L168" s="155">
        <f t="shared" si="17"/>
        <v>0.99</v>
      </c>
      <c r="M168" s="162">
        <f t="shared" si="18"/>
        <v>15.243303266866269</v>
      </c>
    </row>
    <row r="169" spans="1:13" ht="12.75">
      <c r="A169" s="144">
        <v>-1.35999999999996</v>
      </c>
      <c r="B169" s="146">
        <f t="shared" si="15"/>
        <v>2.131050880058806</v>
      </c>
      <c r="C169" s="151">
        <f t="shared" si="16"/>
        <v>0.9130850380529086</v>
      </c>
      <c r="D169" s="150">
        <f t="shared" si="13"/>
        <v>0.08691496194709136</v>
      </c>
      <c r="E169" s="153">
        <f t="shared" si="14"/>
        <v>1</v>
      </c>
      <c r="K169" s="144">
        <v>82000</v>
      </c>
      <c r="L169" s="155">
        <f t="shared" si="17"/>
        <v>0.99</v>
      </c>
      <c r="M169" s="162">
        <f t="shared" si="18"/>
        <v>15.336820464822503</v>
      </c>
    </row>
    <row r="170" spans="1:13" ht="12.75">
      <c r="A170" s="144">
        <v>-1.34999999999996</v>
      </c>
      <c r="B170" s="146">
        <f t="shared" si="15"/>
        <v>2.1480795862561566</v>
      </c>
      <c r="C170" s="151">
        <f t="shared" si="16"/>
        <v>0.9114920085625915</v>
      </c>
      <c r="D170" s="150">
        <f t="shared" si="13"/>
        <v>0.0885079914374085</v>
      </c>
      <c r="E170" s="153">
        <f t="shared" si="14"/>
        <v>1</v>
      </c>
      <c r="K170" s="144">
        <v>82500</v>
      </c>
      <c r="L170" s="155">
        <f t="shared" si="17"/>
        <v>0.99</v>
      </c>
      <c r="M170" s="162">
        <f t="shared" si="18"/>
        <v>15.430337662778738</v>
      </c>
    </row>
    <row r="171" spans="1:13" ht="12.75">
      <c r="A171" s="144">
        <v>-1.33999999999996</v>
      </c>
      <c r="B171" s="146">
        <f t="shared" si="15"/>
        <v>2.1652443646784687</v>
      </c>
      <c r="C171" s="151">
        <f t="shared" si="16"/>
        <v>0.909877327535541</v>
      </c>
      <c r="D171" s="150">
        <f t="shared" si="13"/>
        <v>0.09012267246445904</v>
      </c>
      <c r="E171" s="153">
        <f t="shared" si="14"/>
        <v>1</v>
      </c>
      <c r="K171" s="144">
        <v>83000</v>
      </c>
      <c r="L171" s="155">
        <f t="shared" si="17"/>
        <v>0.99</v>
      </c>
      <c r="M171" s="162">
        <f t="shared" si="18"/>
        <v>15.523854860734973</v>
      </c>
    </row>
    <row r="172" spans="1:13" ht="12.75">
      <c r="A172" s="144">
        <v>-1.32999999999996</v>
      </c>
      <c r="B172" s="146">
        <f t="shared" si="15"/>
        <v>2.1825463026455996</v>
      </c>
      <c r="C172" s="151">
        <f t="shared" si="16"/>
        <v>0.9082408643497126</v>
      </c>
      <c r="D172" s="150">
        <f t="shared" si="13"/>
        <v>0.09175913565028737</v>
      </c>
      <c r="E172" s="153">
        <f t="shared" si="14"/>
        <v>1</v>
      </c>
      <c r="K172" s="144">
        <v>83500</v>
      </c>
      <c r="L172" s="155">
        <f t="shared" si="17"/>
        <v>0.99</v>
      </c>
      <c r="M172" s="162">
        <f t="shared" si="18"/>
        <v>15.617372058691208</v>
      </c>
    </row>
    <row r="173" spans="1:13" ht="12.75">
      <c r="A173" s="144">
        <v>-1.31999999999996</v>
      </c>
      <c r="B173" s="146">
        <f t="shared" si="15"/>
        <v>2.199986496165916</v>
      </c>
      <c r="C173" s="151">
        <f t="shared" si="16"/>
        <v>0.9065824910065216</v>
      </c>
      <c r="D173" s="150">
        <f t="shared" si="13"/>
        <v>0.09341750899347845</v>
      </c>
      <c r="E173" s="153">
        <f t="shared" si="14"/>
        <v>1</v>
      </c>
      <c r="K173" s="144">
        <v>84000</v>
      </c>
      <c r="L173" s="155">
        <f t="shared" si="17"/>
        <v>0.99</v>
      </c>
      <c r="M173" s="162">
        <f t="shared" si="18"/>
        <v>15.710889256647443</v>
      </c>
    </row>
    <row r="174" spans="1:13" ht="12.75">
      <c r="A174" s="144">
        <v>-1.30999999999996</v>
      </c>
      <c r="B174" s="146">
        <f t="shared" si="15"/>
        <v>2.2175660500057166</v>
      </c>
      <c r="C174" s="151">
        <f t="shared" si="16"/>
        <v>0.9049020822047542</v>
      </c>
      <c r="D174" s="150">
        <f t="shared" si="13"/>
        <v>0.09509791779524579</v>
      </c>
      <c r="E174" s="153">
        <f t="shared" si="14"/>
        <v>1</v>
      </c>
      <c r="K174" s="144">
        <v>84500</v>
      </c>
      <c r="L174" s="155">
        <f t="shared" si="17"/>
        <v>0.99</v>
      </c>
      <c r="M174" s="162">
        <f t="shared" si="18"/>
        <v>15.804406454603678</v>
      </c>
    </row>
    <row r="175" spans="1:13" ht="12.75">
      <c r="A175" s="144">
        <v>-1.29999999999996</v>
      </c>
      <c r="B175" s="146">
        <f t="shared" si="15"/>
        <v>2.2352860777592185</v>
      </c>
      <c r="C175" s="151">
        <f t="shared" si="16"/>
        <v>0.9031995154143828</v>
      </c>
      <c r="D175" s="150">
        <f t="shared" si="13"/>
        <v>0.09680048458561719</v>
      </c>
      <c r="E175" s="153">
        <f t="shared" si="14"/>
        <v>1</v>
      </c>
      <c r="K175" s="144">
        <v>85000</v>
      </c>
      <c r="L175" s="155">
        <f t="shared" si="17"/>
        <v>0.99</v>
      </c>
      <c r="M175" s="162">
        <f t="shared" si="18"/>
        <v>15.897923652559912</v>
      </c>
    </row>
    <row r="176" spans="1:13" ht="12.75">
      <c r="A176" s="144">
        <v>-1.28999999999996</v>
      </c>
      <c r="B176" s="146">
        <f t="shared" si="15"/>
        <v>2.2531477019190973</v>
      </c>
      <c r="C176" s="151">
        <f t="shared" si="16"/>
        <v>0.9014746709502452</v>
      </c>
      <c r="D176" s="150">
        <f t="shared" si="13"/>
        <v>0.09852532904975475</v>
      </c>
      <c r="E176" s="153">
        <f t="shared" si="14"/>
        <v>1</v>
      </c>
      <c r="K176" s="144">
        <v>85500</v>
      </c>
      <c r="L176" s="155">
        <f t="shared" si="17"/>
        <v>0.99</v>
      </c>
      <c r="M176" s="162">
        <f t="shared" si="18"/>
        <v>15.991440850516147</v>
      </c>
    </row>
    <row r="177" spans="1:13" ht="12.75">
      <c r="A177" s="144">
        <v>-1.27999999999996</v>
      </c>
      <c r="B177" s="146">
        <f t="shared" si="15"/>
        <v>2.271152053947594</v>
      </c>
      <c r="C177" s="151">
        <f t="shared" si="16"/>
        <v>0.899727432045551</v>
      </c>
      <c r="D177" s="150">
        <f t="shared" si="13"/>
        <v>0.10027256795444905</v>
      </c>
      <c r="E177" s="153">
        <f t="shared" si="14"/>
        <v>1</v>
      </c>
      <c r="K177" s="144">
        <v>86000</v>
      </c>
      <c r="L177" s="155">
        <f t="shared" si="17"/>
        <v>0.99</v>
      </c>
      <c r="M177" s="162">
        <f t="shared" si="18"/>
        <v>16.08495804847238</v>
      </c>
    </row>
    <row r="178" spans="1:13" ht="12.75">
      <c r="A178" s="144">
        <v>-1.26999999999996</v>
      </c>
      <c r="B178" s="146">
        <f t="shared" si="15"/>
        <v>2.289300274348186</v>
      </c>
      <c r="C178" s="151">
        <f t="shared" si="16"/>
        <v>0.8979576849251738</v>
      </c>
      <c r="D178" s="150">
        <f t="shared" si="13"/>
        <v>0.1020423150748262</v>
      </c>
      <c r="E178" s="153">
        <f t="shared" si="14"/>
        <v>1</v>
      </c>
      <c r="K178" s="144">
        <v>86500</v>
      </c>
      <c r="L178" s="155">
        <f t="shared" si="17"/>
        <v>0.99</v>
      </c>
      <c r="M178" s="162">
        <f t="shared" si="18"/>
        <v>16.178475246428615</v>
      </c>
    </row>
    <row r="179" spans="1:13" ht="12.75">
      <c r="A179" s="144">
        <v>-1.25999999999996</v>
      </c>
      <c r="B179" s="146">
        <f t="shared" si="15"/>
        <v>2.307593512737836</v>
      </c>
      <c r="C179" s="151">
        <f t="shared" si="16"/>
        <v>0.8961653188786923</v>
      </c>
      <c r="D179" s="150">
        <f t="shared" si="13"/>
        <v>0.10383468112130767</v>
      </c>
      <c r="E179" s="153">
        <f t="shared" si="14"/>
        <v>1</v>
      </c>
      <c r="K179" s="144">
        <v>87000</v>
      </c>
      <c r="L179" s="155">
        <f t="shared" si="17"/>
        <v>0.99</v>
      </c>
      <c r="M179" s="162">
        <f t="shared" si="18"/>
        <v>16.27199244438485</v>
      </c>
    </row>
    <row r="180" spans="1:13" ht="12.75">
      <c r="A180" s="144">
        <v>-1.24999999999996</v>
      </c>
      <c r="B180" s="146">
        <f t="shared" si="15"/>
        <v>2.3260329279198144</v>
      </c>
      <c r="C180" s="151">
        <f t="shared" si="16"/>
        <v>0.8943502263331374</v>
      </c>
      <c r="D180" s="150">
        <f t="shared" si="13"/>
        <v>0.10564977366686257</v>
      </c>
      <c r="E180" s="153">
        <f t="shared" si="14"/>
        <v>1</v>
      </c>
      <c r="K180" s="144">
        <v>87500</v>
      </c>
      <c r="L180" s="155">
        <f t="shared" si="17"/>
        <v>0.99</v>
      </c>
      <c r="M180" s="162">
        <f t="shared" si="18"/>
        <v>16.365509642341085</v>
      </c>
    </row>
    <row r="181" spans="1:13" ht="12.75">
      <c r="A181" s="144">
        <v>-1.23999999999996</v>
      </c>
      <c r="B181" s="146">
        <f t="shared" si="15"/>
        <v>2.344619687957105</v>
      </c>
      <c r="C181" s="151">
        <f t="shared" si="16"/>
        <v>0.8925123029254057</v>
      </c>
      <c r="D181" s="150">
        <f t="shared" si="13"/>
        <v>0.10748769707459427</v>
      </c>
      <c r="E181" s="153">
        <f t="shared" si="14"/>
        <v>1</v>
      </c>
      <c r="K181" s="144">
        <v>88000</v>
      </c>
      <c r="L181" s="155">
        <f t="shared" si="17"/>
        <v>0.99</v>
      </c>
      <c r="M181" s="162">
        <f t="shared" si="18"/>
        <v>16.45902684029732</v>
      </c>
    </row>
    <row r="182" spans="1:13" ht="12.75">
      <c r="A182" s="144">
        <v>-1.22999999999996</v>
      </c>
      <c r="B182" s="146">
        <f t="shared" si="15"/>
        <v>2.3633549702463963</v>
      </c>
      <c r="C182" s="151">
        <f t="shared" si="16"/>
        <v>0.8906514475743006</v>
      </c>
      <c r="D182" s="150">
        <f t="shared" si="13"/>
        <v>0.10934855242569941</v>
      </c>
      <c r="E182" s="153">
        <f t="shared" si="14"/>
        <v>1</v>
      </c>
      <c r="K182" s="144">
        <v>88500</v>
      </c>
      <c r="L182" s="155">
        <f t="shared" si="17"/>
        <v>0.99</v>
      </c>
      <c r="M182" s="162">
        <f t="shared" si="18"/>
        <v>16.552544038253554</v>
      </c>
    </row>
    <row r="183" spans="1:13" ht="12.75">
      <c r="A183" s="144">
        <v>-1.21999999999996</v>
      </c>
      <c r="B183" s="146">
        <f t="shared" si="15"/>
        <v>2.3822399615926675</v>
      </c>
      <c r="C183" s="151">
        <f t="shared" si="16"/>
        <v>0.8887675625521578</v>
      </c>
      <c r="D183" s="150">
        <f t="shared" si="13"/>
        <v>0.11123243744784217</v>
      </c>
      <c r="E183" s="153">
        <f t="shared" si="14"/>
        <v>1</v>
      </c>
      <c r="K183" s="144">
        <v>89000</v>
      </c>
      <c r="L183" s="155">
        <f t="shared" si="17"/>
        <v>0.99</v>
      </c>
      <c r="M183" s="162">
        <f t="shared" si="18"/>
        <v>16.64606123620979</v>
      </c>
    </row>
    <row r="184" spans="1:13" ht="12.75">
      <c r="A184" s="144">
        <v>-1.20999999999996</v>
      </c>
      <c r="B184" s="146">
        <f t="shared" si="15"/>
        <v>2.401275858284364</v>
      </c>
      <c r="C184" s="151">
        <f t="shared" si="16"/>
        <v>0.886860553556015</v>
      </c>
      <c r="D184" s="150">
        <f t="shared" si="13"/>
        <v>0.11313944644398499</v>
      </c>
      <c r="E184" s="153">
        <f t="shared" si="14"/>
        <v>1</v>
      </c>
      <c r="K184" s="144">
        <v>89500</v>
      </c>
      <c r="L184" s="155">
        <f t="shared" si="17"/>
        <v>0.99</v>
      </c>
      <c r="M184" s="162">
        <f t="shared" si="18"/>
        <v>16.739578434166024</v>
      </c>
    </row>
    <row r="185" spans="1:13" ht="12.75">
      <c r="A185" s="144">
        <v>-1.19999999999996</v>
      </c>
      <c r="B185" s="146">
        <f t="shared" si="15"/>
        <v>2.4204638661691815</v>
      </c>
      <c r="C185" s="151">
        <f t="shared" si="16"/>
        <v>0.884930329778284</v>
      </c>
      <c r="D185" s="150">
        <f t="shared" si="13"/>
        <v>0.11506967022171599</v>
      </c>
      <c r="E185" s="153">
        <f t="shared" si="14"/>
        <v>1</v>
      </c>
      <c r="K185" s="144">
        <v>90000</v>
      </c>
      <c r="L185" s="155">
        <f t="shared" si="17"/>
        <v>0.99</v>
      </c>
      <c r="M185" s="162">
        <f t="shared" si="18"/>
        <v>16.83309563212226</v>
      </c>
    </row>
    <row r="186" spans="1:13" ht="12.75">
      <c r="A186" s="144">
        <v>-1.18999999999996</v>
      </c>
      <c r="B186" s="146">
        <f t="shared" si="15"/>
        <v>2.4398052007304476</v>
      </c>
      <c r="C186" s="151">
        <f t="shared" si="16"/>
        <v>0.8829768039768834</v>
      </c>
      <c r="D186" s="150">
        <f t="shared" si="13"/>
        <v>0.11702319602311662</v>
      </c>
      <c r="E186" s="153">
        <f t="shared" si="14"/>
        <v>1</v>
      </c>
      <c r="K186" s="144">
        <v>90500</v>
      </c>
      <c r="L186" s="155">
        <f t="shared" si="17"/>
        <v>0.99</v>
      </c>
      <c r="M186" s="162">
        <f t="shared" si="18"/>
        <v>16.926612830078493</v>
      </c>
    </row>
    <row r="187" spans="1:13" ht="12.75">
      <c r="A187" s="144">
        <v>-1.17999999999996</v>
      </c>
      <c r="B187" s="146">
        <f t="shared" si="15"/>
        <v>2.459301087164121</v>
      </c>
      <c r="C187" s="151">
        <f t="shared" si="16"/>
        <v>0.8809998925447914</v>
      </c>
      <c r="D187" s="150">
        <f t="shared" si="13"/>
        <v>0.11900010745520861</v>
      </c>
      <c r="E187" s="153">
        <f t="shared" si="14"/>
        <v>1</v>
      </c>
      <c r="K187" s="144">
        <v>91000</v>
      </c>
      <c r="L187" s="155">
        <f t="shared" si="17"/>
        <v>0.99</v>
      </c>
      <c r="M187" s="162">
        <f t="shared" si="18"/>
        <v>17.02013002803473</v>
      </c>
    </row>
    <row r="188" spans="1:13" ht="12.75">
      <c r="A188" s="144">
        <v>-1.16999999999996</v>
      </c>
      <c r="B188" s="146">
        <f t="shared" si="15"/>
        <v>2.478952760456402</v>
      </c>
      <c r="C188" s="151">
        <f t="shared" si="16"/>
        <v>0.8789995155789737</v>
      </c>
      <c r="D188" s="150">
        <f t="shared" si="13"/>
        <v>0.12100048442102629</v>
      </c>
      <c r="E188" s="153">
        <f t="shared" si="14"/>
        <v>1</v>
      </c>
      <c r="K188" s="144">
        <v>91500</v>
      </c>
      <c r="L188" s="155">
        <f t="shared" si="17"/>
        <v>0.99</v>
      </c>
      <c r="M188" s="162">
        <f t="shared" si="18"/>
        <v>17.113647225990963</v>
      </c>
    </row>
    <row r="189" spans="1:13" ht="12.75">
      <c r="A189" s="144">
        <v>-1.15999999999996</v>
      </c>
      <c r="B189" s="146">
        <f t="shared" si="15"/>
        <v>2.4987614654619614</v>
      </c>
      <c r="C189" s="151">
        <f t="shared" si="16"/>
        <v>0.8769755969486485</v>
      </c>
      <c r="D189" s="150">
        <f t="shared" si="13"/>
        <v>0.12302440305135154</v>
      </c>
      <c r="E189" s="153">
        <f t="shared" si="14"/>
        <v>1</v>
      </c>
      <c r="K189" s="144">
        <v>92000</v>
      </c>
      <c r="L189" s="155">
        <f t="shared" si="17"/>
        <v>0.99</v>
      </c>
      <c r="M189" s="162">
        <f t="shared" si="18"/>
        <v>17.207164423947198</v>
      </c>
    </row>
    <row r="190" spans="1:13" ht="12.75">
      <c r="A190" s="144">
        <v>-1.14999999999996</v>
      </c>
      <c r="B190" s="146">
        <f t="shared" si="15"/>
        <v>2.5187284569828017</v>
      </c>
      <c r="C190" s="151">
        <f t="shared" si="16"/>
        <v>0.8749280643628415</v>
      </c>
      <c r="D190" s="150">
        <f t="shared" si="13"/>
        <v>0.12507193563715846</v>
      </c>
      <c r="E190" s="153">
        <f t="shared" si="14"/>
        <v>1</v>
      </c>
      <c r="K190" s="144">
        <v>92500</v>
      </c>
      <c r="L190" s="155">
        <f t="shared" si="17"/>
        <v>0.99</v>
      </c>
      <c r="M190" s="162">
        <f t="shared" si="18"/>
        <v>17.300681621903433</v>
      </c>
    </row>
    <row r="191" spans="1:13" ht="12.75">
      <c r="A191" s="144">
        <v>-1.13999999999996</v>
      </c>
      <c r="B191" s="146">
        <f t="shared" si="15"/>
        <v>2.538854999847739</v>
      </c>
      <c r="C191" s="151">
        <f t="shared" si="16"/>
        <v>0.8728568494371934</v>
      </c>
      <c r="D191" s="150">
        <f t="shared" si="13"/>
        <v>0.12714315056280656</v>
      </c>
      <c r="E191" s="153">
        <f t="shared" si="14"/>
        <v>1</v>
      </c>
      <c r="K191" s="144">
        <v>93000</v>
      </c>
      <c r="L191" s="155">
        <f t="shared" si="17"/>
        <v>0.99</v>
      </c>
      <c r="M191" s="162">
        <f t="shared" si="18"/>
        <v>17.394198819859668</v>
      </c>
    </row>
    <row r="192" spans="1:13" ht="12.75">
      <c r="A192" s="144">
        <v>-1.12999999999996</v>
      </c>
      <c r="B192" s="146">
        <f t="shared" si="15"/>
        <v>2.5591423689925286</v>
      </c>
      <c r="C192" s="151">
        <f t="shared" si="16"/>
        <v>0.8707618877599738</v>
      </c>
      <c r="D192" s="150">
        <f t="shared" si="13"/>
        <v>0.12923811224002624</v>
      </c>
      <c r="E192" s="153">
        <f t="shared" si="14"/>
        <v>1</v>
      </c>
      <c r="K192" s="144">
        <v>93500</v>
      </c>
      <c r="L192" s="155">
        <f t="shared" si="17"/>
        <v>0.99</v>
      </c>
      <c r="M192" s="162">
        <f t="shared" si="18"/>
        <v>17.487716017815902</v>
      </c>
    </row>
    <row r="193" spans="1:13" ht="12.75">
      <c r="A193" s="144">
        <v>-1.11999999999996</v>
      </c>
      <c r="B193" s="146">
        <f t="shared" si="15"/>
        <v>2.5795918495406243</v>
      </c>
      <c r="C193" s="151">
        <f t="shared" si="16"/>
        <v>0.8686431189572608</v>
      </c>
      <c r="D193" s="150">
        <f t="shared" si="13"/>
        <v>0.13135688104273924</v>
      </c>
      <c r="E193" s="153">
        <f t="shared" si="14"/>
        <v>1</v>
      </c>
      <c r="K193" s="144">
        <v>94000</v>
      </c>
      <c r="L193" s="155">
        <f t="shared" si="17"/>
        <v>0.99</v>
      </c>
      <c r="M193" s="162">
        <f t="shared" si="18"/>
        <v>17.581233215772137</v>
      </c>
    </row>
    <row r="194" spans="1:13" ht="12.75">
      <c r="A194" s="144">
        <v>-1.10999999999996</v>
      </c>
      <c r="B194" s="146">
        <f t="shared" si="15"/>
        <v>2.6002047368845886</v>
      </c>
      <c r="C194" s="151">
        <f t="shared" si="16"/>
        <v>0.8665004867572441</v>
      </c>
      <c r="D194" s="150">
        <f t="shared" si="13"/>
        <v>0.13349951324275589</v>
      </c>
      <c r="E194" s="153">
        <f t="shared" si="14"/>
        <v>1</v>
      </c>
      <c r="K194" s="144">
        <v>94500</v>
      </c>
      <c r="L194" s="155">
        <f t="shared" si="17"/>
        <v>0.99</v>
      </c>
      <c r="M194" s="162">
        <f t="shared" si="18"/>
        <v>17.674750413728372</v>
      </c>
    </row>
    <row r="195" spans="1:13" ht="12.75">
      <c r="A195" s="144">
        <v>-1.09999999999996</v>
      </c>
      <c r="B195" s="146">
        <f t="shared" si="15"/>
        <v>2.6209823367681464</v>
      </c>
      <c r="C195" s="151">
        <f t="shared" si="16"/>
        <v>0.8643339390536087</v>
      </c>
      <c r="D195" s="150">
        <f t="shared" si="13"/>
        <v>0.13566606094639133</v>
      </c>
      <c r="E195" s="153">
        <f t="shared" si="14"/>
        <v>1</v>
      </c>
      <c r="K195" s="144">
        <v>95000</v>
      </c>
      <c r="L195" s="155">
        <f t="shared" si="17"/>
        <v>0.99</v>
      </c>
      <c r="M195" s="162">
        <f t="shared" si="18"/>
        <v>17.768267611684607</v>
      </c>
    </row>
    <row r="196" spans="1:13" ht="12.75">
      <c r="A196" s="144">
        <v>-1.08999999999996</v>
      </c>
      <c r="B196" s="146">
        <f t="shared" si="15"/>
        <v>2.6419259653689044</v>
      </c>
      <c r="C196" s="151">
        <f t="shared" si="16"/>
        <v>0.8621434279679556</v>
      </c>
      <c r="D196" s="150">
        <f t="shared" si="13"/>
        <v>0.13785657203204438</v>
      </c>
      <c r="E196" s="153">
        <f t="shared" si="14"/>
        <v>1</v>
      </c>
      <c r="K196" s="144">
        <v>95500</v>
      </c>
      <c r="L196" s="155">
        <f t="shared" si="17"/>
        <v>0.99</v>
      </c>
      <c r="M196" s="162">
        <f t="shared" si="18"/>
        <v>17.86178480964084</v>
      </c>
    </row>
    <row r="197" spans="1:13" ht="12.75">
      <c r="A197" s="144">
        <v>-1.07999999999996</v>
      </c>
      <c r="B197" s="146">
        <f t="shared" si="15"/>
        <v>2.66303694938172</v>
      </c>
      <c r="C197" s="151">
        <f t="shared" si="16"/>
        <v>0.8599289099112221</v>
      </c>
      <c r="D197" s="150">
        <f aca="true" t="shared" si="19" ref="D197:D260">1-C197</f>
        <v>0.14007109008877794</v>
      </c>
      <c r="E197" s="153">
        <f aca="true" t="shared" si="20" ref="E197:E260">$K$3</f>
        <v>1</v>
      </c>
      <c r="K197" s="144">
        <v>96000</v>
      </c>
      <c r="L197" s="155">
        <f t="shared" si="17"/>
        <v>0.99</v>
      </c>
      <c r="M197" s="162">
        <f t="shared" si="18"/>
        <v>17.955302007597076</v>
      </c>
    </row>
    <row r="198" spans="1:13" ht="12.75">
      <c r="A198" s="144">
        <v>-1.06999999999996</v>
      </c>
      <c r="B198" s="146">
        <f aca="true" t="shared" si="21" ref="B198:B261">EXP(A198*SQRT($H$10)+SUMPRODUCT($H$20:$H$29,$I$20:$I$29))</f>
        <v>2.6843166261027465</v>
      </c>
      <c r="C198" s="151">
        <f aca="true" t="shared" si="22" ref="C198:C261">1-(NORMDIST(A198*SQRT($H$10),0,SQRT($H$10),TRUE))</f>
        <v>0.8576903456440519</v>
      </c>
      <c r="D198" s="150">
        <f t="shared" si="19"/>
        <v>0.1423096543559481</v>
      </c>
      <c r="E198" s="153">
        <f t="shared" si="20"/>
        <v>1</v>
      </c>
      <c r="K198" s="144">
        <v>96500</v>
      </c>
      <c r="L198" s="155">
        <f aca="true" t="shared" si="23" ref="L198:L261">+$N$3</f>
        <v>0.99</v>
      </c>
      <c r="M198" s="162">
        <f t="shared" si="18"/>
        <v>18.04881920555331</v>
      </c>
    </row>
    <row r="199" spans="1:13" ht="12.75">
      <c r="A199" s="144">
        <v>-1.05999999999996</v>
      </c>
      <c r="B199" s="146">
        <f t="shared" si="21"/>
        <v>2.7057663435141417</v>
      </c>
      <c r="C199" s="151">
        <f t="shared" si="22"/>
        <v>0.8554277003360813</v>
      </c>
      <c r="D199" s="150">
        <f t="shared" si="19"/>
        <v>0.1445722996639187</v>
      </c>
      <c r="E199" s="153">
        <f t="shared" si="20"/>
        <v>1</v>
      </c>
      <c r="K199" s="144">
        <v>97000</v>
      </c>
      <c r="L199" s="155">
        <f t="shared" si="23"/>
        <v>0.99</v>
      </c>
      <c r="M199" s="162">
        <f t="shared" si="18"/>
        <v>18.142336403509546</v>
      </c>
    </row>
    <row r="200" spans="1:13" ht="12.75">
      <c r="A200" s="144">
        <v>-1.04999999999996</v>
      </c>
      <c r="B200" s="146">
        <f t="shared" si="21"/>
        <v>2.7273874603694606</v>
      </c>
      <c r="C200" s="151">
        <f t="shared" si="22"/>
        <v>0.8531409436240949</v>
      </c>
      <c r="D200" s="150">
        <f t="shared" si="19"/>
        <v>0.14685905637590513</v>
      </c>
      <c r="E200" s="153">
        <f t="shared" si="20"/>
        <v>1</v>
      </c>
      <c r="K200" s="144">
        <v>97500</v>
      </c>
      <c r="L200" s="155">
        <f t="shared" si="23"/>
        <v>0.99</v>
      </c>
      <c r="M200" s="162">
        <f aca="true" t="shared" si="24" ref="M200:M263">M199+$M$6</f>
        <v>18.23585360146578</v>
      </c>
    </row>
    <row r="201" spans="1:13" ht="12.75">
      <c r="A201" s="144">
        <v>-1.03999999999995</v>
      </c>
      <c r="B201" s="146">
        <f t="shared" si="21"/>
        <v>2.7491813462797468</v>
      </c>
      <c r="C201" s="151">
        <f t="shared" si="22"/>
        <v>0.850830049669007</v>
      </c>
      <c r="D201" s="150">
        <f t="shared" si="19"/>
        <v>0.149169950330993</v>
      </c>
      <c r="E201" s="153">
        <f t="shared" si="20"/>
        <v>1</v>
      </c>
      <c r="K201" s="144">
        <v>98000</v>
      </c>
      <c r="L201" s="155">
        <f t="shared" si="23"/>
        <v>0.99</v>
      </c>
      <c r="M201" s="162">
        <f t="shared" si="24"/>
        <v>18.329370799422016</v>
      </c>
    </row>
    <row r="202" spans="1:13" ht="12.75">
      <c r="A202" s="144">
        <v>-1.02999999999995</v>
      </c>
      <c r="B202" s="146">
        <f t="shared" si="21"/>
        <v>2.7711493818002046</v>
      </c>
      <c r="C202" s="151">
        <f t="shared" si="22"/>
        <v>0.8484949972116446</v>
      </c>
      <c r="D202" s="150">
        <f t="shared" si="19"/>
        <v>0.15150500278835544</v>
      </c>
      <c r="E202" s="153">
        <f t="shared" si="20"/>
        <v>1</v>
      </c>
      <c r="K202" s="144">
        <v>98500</v>
      </c>
      <c r="L202" s="155">
        <f t="shared" si="23"/>
        <v>0.99</v>
      </c>
      <c r="M202" s="162">
        <f t="shared" si="24"/>
        <v>18.42288799737825</v>
      </c>
    </row>
    <row r="203" spans="1:13" ht="12.75">
      <c r="A203" s="144">
        <v>-1.01999999999995</v>
      </c>
      <c r="B203" s="146">
        <f t="shared" si="21"/>
        <v>2.793292958517783</v>
      </c>
      <c r="C203" s="151">
        <f t="shared" si="22"/>
        <v>0.8461357696272532</v>
      </c>
      <c r="D203" s="150">
        <f t="shared" si="19"/>
        <v>0.15386423037274677</v>
      </c>
      <c r="E203" s="153">
        <f t="shared" si="20"/>
        <v>1</v>
      </c>
      <c r="K203" s="144">
        <v>99000</v>
      </c>
      <c r="L203" s="155">
        <f t="shared" si="23"/>
        <v>0.99</v>
      </c>
      <c r="M203" s="162">
        <f t="shared" si="24"/>
        <v>18.516405195334485</v>
      </c>
    </row>
    <row r="204" spans="1:13" ht="12.75">
      <c r="A204" s="144">
        <v>-1.00999999999995</v>
      </c>
      <c r="B204" s="146">
        <f t="shared" si="21"/>
        <v>2.81561347913924</v>
      </c>
      <c r="C204" s="151">
        <f t="shared" si="22"/>
        <v>0.8437523549787335</v>
      </c>
      <c r="D204" s="150">
        <f t="shared" si="19"/>
        <v>0.15624764502126653</v>
      </c>
      <c r="E204" s="153">
        <f t="shared" si="20"/>
        <v>1</v>
      </c>
      <c r="K204" s="144">
        <v>99500</v>
      </c>
      <c r="L204" s="155">
        <f t="shared" si="23"/>
        <v>0.99</v>
      </c>
      <c r="M204" s="162">
        <f t="shared" si="24"/>
        <v>18.60992239329072</v>
      </c>
    </row>
    <row r="205" spans="1:13" ht="12.75">
      <c r="A205" s="144">
        <v>-0.99999999999995</v>
      </c>
      <c r="B205" s="146">
        <f t="shared" si="21"/>
        <v>2.8381123575800213</v>
      </c>
      <c r="C205" s="151">
        <f t="shared" si="22"/>
        <v>0.8413447460685309</v>
      </c>
      <c r="D205" s="150">
        <f t="shared" si="19"/>
        <v>0.15865525393146906</v>
      </c>
      <c r="E205" s="153">
        <f t="shared" si="20"/>
        <v>1</v>
      </c>
      <c r="K205" s="144">
        <v>100000</v>
      </c>
      <c r="L205" s="155">
        <f t="shared" si="23"/>
        <v>0.99</v>
      </c>
      <c r="M205" s="162">
        <f t="shared" si="24"/>
        <v>18.703439591246955</v>
      </c>
    </row>
    <row r="206" spans="1:13" ht="12.75">
      <c r="A206" s="144">
        <v>-0.98999999999995</v>
      </c>
      <c r="B206" s="146">
        <f t="shared" si="21"/>
        <v>2.860791019053823</v>
      </c>
      <c r="C206" s="151">
        <f t="shared" si="22"/>
        <v>0.8389129404891569</v>
      </c>
      <c r="D206" s="150">
        <f t="shared" si="19"/>
        <v>0.16108705951084312</v>
      </c>
      <c r="E206" s="153">
        <f t="shared" si="20"/>
        <v>1</v>
      </c>
      <c r="K206" s="144">
        <v>100500</v>
      </c>
      <c r="L206" s="155">
        <f t="shared" si="23"/>
        <v>0.99</v>
      </c>
      <c r="M206" s="162">
        <f t="shared" si="24"/>
        <v>18.79695678920319</v>
      </c>
    </row>
    <row r="207" spans="1:13" ht="12.75">
      <c r="A207" s="144">
        <v>-0.97999999999995</v>
      </c>
      <c r="B207" s="146">
        <f t="shared" si="21"/>
        <v>2.8836509001628756</v>
      </c>
      <c r="C207" s="151">
        <f t="shared" si="22"/>
        <v>0.8364569406722953</v>
      </c>
      <c r="D207" s="150">
        <f t="shared" si="19"/>
        <v>0.16354305932770474</v>
      </c>
      <c r="E207" s="153">
        <f t="shared" si="20"/>
        <v>1</v>
      </c>
      <c r="K207" s="144">
        <v>101000</v>
      </c>
      <c r="L207" s="155">
        <f t="shared" si="23"/>
        <v>0.99</v>
      </c>
      <c r="M207" s="162">
        <f t="shared" si="24"/>
        <v>18.890473987159424</v>
      </c>
    </row>
    <row r="208" spans="1:13" ht="12.75">
      <c r="A208" s="144">
        <v>-0.96999999999995</v>
      </c>
      <c r="B208" s="146">
        <f t="shared" si="21"/>
        <v>2.906693448988947</v>
      </c>
      <c r="C208" s="151">
        <f t="shared" si="22"/>
        <v>0.833976753936458</v>
      </c>
      <c r="D208" s="150">
        <f t="shared" si="19"/>
        <v>0.16602324606354202</v>
      </c>
      <c r="E208" s="153">
        <f t="shared" si="20"/>
        <v>1</v>
      </c>
      <c r="K208" s="144">
        <v>101500</v>
      </c>
      <c r="L208" s="155">
        <f t="shared" si="23"/>
        <v>0.99</v>
      </c>
      <c r="M208" s="162">
        <f t="shared" si="24"/>
        <v>18.98399118511566</v>
      </c>
    </row>
    <row r="209" spans="1:13" ht="12.75">
      <c r="A209" s="144">
        <v>-0.95999999999995</v>
      </c>
      <c r="B209" s="146">
        <f t="shared" si="21"/>
        <v>2.9299201251850735</v>
      </c>
      <c r="C209" s="151">
        <f t="shared" si="22"/>
        <v>0.8314723925331496</v>
      </c>
      <c r="D209" s="150">
        <f t="shared" si="19"/>
        <v>0.16852760746685036</v>
      </c>
      <c r="E209" s="153">
        <f t="shared" si="20"/>
        <v>1</v>
      </c>
      <c r="K209" s="144">
        <v>102000</v>
      </c>
      <c r="L209" s="155">
        <f t="shared" si="23"/>
        <v>0.99</v>
      </c>
      <c r="M209" s="162">
        <f t="shared" si="24"/>
        <v>19.077508383071894</v>
      </c>
    </row>
    <row r="210" spans="1:13" ht="12.75">
      <c r="A210" s="144">
        <v>-0.94999999999995</v>
      </c>
      <c r="B210" s="146">
        <f t="shared" si="21"/>
        <v>2.95333240006802</v>
      </c>
      <c r="C210" s="151">
        <f t="shared" si="22"/>
        <v>0.8289438736915056</v>
      </c>
      <c r="D210" s="150">
        <f t="shared" si="19"/>
        <v>0.17105612630849443</v>
      </c>
      <c r="E210" s="153">
        <f t="shared" si="20"/>
        <v>1</v>
      </c>
      <c r="K210" s="144">
        <v>102500</v>
      </c>
      <c r="L210" s="155">
        <f t="shared" si="23"/>
        <v>0.99</v>
      </c>
      <c r="M210" s="162">
        <f t="shared" si="24"/>
        <v>19.17102558102813</v>
      </c>
    </row>
    <row r="211" spans="1:13" ht="12.75">
      <c r="A211" s="144">
        <v>-0.93999999999995</v>
      </c>
      <c r="B211" s="146">
        <f t="shared" si="21"/>
        <v>2.9769317567114832</v>
      </c>
      <c r="C211" s="151">
        <f t="shared" si="22"/>
        <v>0.8263912196613626</v>
      </c>
      <c r="D211" s="150">
        <f t="shared" si="19"/>
        <v>0.17360878033863736</v>
      </c>
      <c r="E211" s="153">
        <f t="shared" si="20"/>
        <v>1</v>
      </c>
      <c r="K211" s="144">
        <v>103000</v>
      </c>
      <c r="L211" s="155">
        <f t="shared" si="23"/>
        <v>0.99</v>
      </c>
      <c r="M211" s="162">
        <f t="shared" si="24"/>
        <v>19.264542778984364</v>
      </c>
    </row>
    <row r="212" spans="1:13" ht="12.75">
      <c r="A212" s="144">
        <v>-0.92999999999995</v>
      </c>
      <c r="B212" s="146">
        <f t="shared" si="21"/>
        <v>3.000719690040041</v>
      </c>
      <c r="C212" s="151">
        <f t="shared" si="22"/>
        <v>0.8238144577547291</v>
      </c>
      <c r="D212" s="150">
        <f t="shared" si="19"/>
        <v>0.17618554224527094</v>
      </c>
      <c r="E212" s="153">
        <f t="shared" si="20"/>
        <v>1</v>
      </c>
      <c r="K212" s="144">
        <v>103500</v>
      </c>
      <c r="L212" s="155">
        <f t="shared" si="23"/>
        <v>0.99</v>
      </c>
      <c r="M212" s="162">
        <f t="shared" si="24"/>
        <v>19.3580599769406</v>
      </c>
    </row>
    <row r="213" spans="1:13" ht="12.75">
      <c r="A213" s="144">
        <v>-0.91999999999995</v>
      </c>
      <c r="B213" s="146">
        <f t="shared" si="21"/>
        <v>3.024697706923845</v>
      </c>
      <c r="C213" s="151">
        <f t="shared" si="22"/>
        <v>0.8212136203856153</v>
      </c>
      <c r="D213" s="150">
        <f t="shared" si="19"/>
        <v>0.1787863796143847</v>
      </c>
      <c r="E213" s="153">
        <f t="shared" si="20"/>
        <v>1</v>
      </c>
      <c r="K213" s="144">
        <v>104000</v>
      </c>
      <c r="L213" s="155">
        <f t="shared" si="23"/>
        <v>0.99</v>
      </c>
      <c r="M213" s="162">
        <f t="shared" si="24"/>
        <v>19.451577174896833</v>
      </c>
    </row>
    <row r="214" spans="1:13" ht="12.75">
      <c r="A214" s="144">
        <v>-0.90999999999995</v>
      </c>
      <c r="B214" s="146">
        <f t="shared" si="21"/>
        <v>3.0488673262740806</v>
      </c>
      <c r="C214" s="151">
        <f t="shared" si="22"/>
        <v>0.8185887451081896</v>
      </c>
      <c r="D214" s="150">
        <f t="shared" si="19"/>
        <v>0.18141125489181043</v>
      </c>
      <c r="E214" s="153">
        <f t="shared" si="20"/>
        <v>1</v>
      </c>
      <c r="K214" s="144">
        <v>104500</v>
      </c>
      <c r="L214" s="155">
        <f t="shared" si="23"/>
        <v>0.99</v>
      </c>
      <c r="M214" s="162">
        <f t="shared" si="24"/>
        <v>19.545094372853068</v>
      </c>
    </row>
    <row r="215" spans="1:13" ht="12.75">
      <c r="A215" s="144">
        <v>-0.89999999999995</v>
      </c>
      <c r="B215" s="146">
        <f t="shared" si="21"/>
        <v>3.073230079139179</v>
      </c>
      <c r="C215" s="151">
        <f t="shared" si="22"/>
        <v>0.8159398746532271</v>
      </c>
      <c r="D215" s="150">
        <f t="shared" si="19"/>
        <v>0.18406012534677285</v>
      </c>
      <c r="E215" s="153">
        <f t="shared" si="20"/>
        <v>1</v>
      </c>
      <c r="K215" s="144">
        <v>105000</v>
      </c>
      <c r="L215" s="155">
        <f t="shared" si="23"/>
        <v>0.99</v>
      </c>
      <c r="M215" s="162">
        <f t="shared" si="24"/>
        <v>19.638611570809303</v>
      </c>
    </row>
    <row r="216" spans="1:13" ht="12.75">
      <c r="A216" s="144">
        <v>-0.88999999999995</v>
      </c>
      <c r="B216" s="146">
        <f t="shared" si="21"/>
        <v>3.097787508801805</v>
      </c>
      <c r="C216" s="151">
        <f t="shared" si="22"/>
        <v>0.813267056962814</v>
      </c>
      <c r="D216" s="150">
        <f t="shared" si="19"/>
        <v>0.18673294303718602</v>
      </c>
      <c r="E216" s="153">
        <f t="shared" si="20"/>
        <v>1</v>
      </c>
      <c r="K216" s="144">
        <v>105500</v>
      </c>
      <c r="L216" s="155">
        <f t="shared" si="23"/>
        <v>0.99</v>
      </c>
      <c r="M216" s="162">
        <f t="shared" si="24"/>
        <v>19.732128768765538</v>
      </c>
    </row>
    <row r="217" spans="1:13" ht="12.75">
      <c r="A217" s="144">
        <v>-0.87999999999995</v>
      </c>
      <c r="B217" s="146">
        <f t="shared" si="21"/>
        <v>3.122541170876618</v>
      </c>
      <c r="C217" s="151">
        <f t="shared" si="22"/>
        <v>0.8105703452232743</v>
      </c>
      <c r="D217" s="150">
        <f t="shared" si="19"/>
        <v>0.1894296547767257</v>
      </c>
      <c r="E217" s="153">
        <f t="shared" si="20"/>
        <v>1</v>
      </c>
      <c r="K217" s="144">
        <v>106000</v>
      </c>
      <c r="L217" s="155">
        <f t="shared" si="23"/>
        <v>0.99</v>
      </c>
      <c r="M217" s="162">
        <f t="shared" si="24"/>
        <v>19.825645966721773</v>
      </c>
    </row>
    <row r="218" spans="1:13" ht="12.75">
      <c r="A218" s="144">
        <v>-0.86999999999995</v>
      </c>
      <c r="B218" s="146">
        <f t="shared" si="21"/>
        <v>3.147492633408813</v>
      </c>
      <c r="C218" s="151">
        <f t="shared" si="22"/>
        <v>0.8078497978962902</v>
      </c>
      <c r="D218" s="150">
        <f t="shared" si="19"/>
        <v>0.1921502021037098</v>
      </c>
      <c r="E218" s="153">
        <f t="shared" si="20"/>
        <v>1</v>
      </c>
      <c r="K218" s="144">
        <v>106500</v>
      </c>
      <c r="L218" s="155">
        <f t="shared" si="23"/>
        <v>0.99</v>
      </c>
      <c r="M218" s="162">
        <f t="shared" si="24"/>
        <v>19.919163164678007</v>
      </c>
    </row>
    <row r="219" spans="1:13" ht="12.75">
      <c r="A219" s="144">
        <v>-0.85999999999995</v>
      </c>
      <c r="B219" s="146">
        <f t="shared" si="21"/>
        <v>3.1726434769734517</v>
      </c>
      <c r="C219" s="151">
        <f t="shared" si="22"/>
        <v>0.8051054787481778</v>
      </c>
      <c r="D219" s="150">
        <f t="shared" si="19"/>
        <v>0.19489452125182216</v>
      </c>
      <c r="E219" s="153">
        <f t="shared" si="20"/>
        <v>1</v>
      </c>
      <c r="K219" s="144">
        <v>107000</v>
      </c>
      <c r="L219" s="155">
        <f t="shared" si="23"/>
        <v>0.99</v>
      </c>
      <c r="M219" s="162">
        <f t="shared" si="24"/>
        <v>20.012680362634242</v>
      </c>
    </row>
    <row r="220" spans="1:13" ht="12.75">
      <c r="A220" s="144">
        <v>-0.84999999999995</v>
      </c>
      <c r="B220" s="146">
        <f t="shared" si="21"/>
        <v>3.1979952947755828</v>
      </c>
      <c r="C220" s="151">
        <f t="shared" si="22"/>
        <v>0.8023374568772937</v>
      </c>
      <c r="D220" s="150">
        <f t="shared" si="19"/>
        <v>0.19766254312270626</v>
      </c>
      <c r="E220" s="153">
        <f t="shared" si="20"/>
        <v>1</v>
      </c>
      <c r="K220" s="144">
        <v>107500</v>
      </c>
      <c r="L220" s="155">
        <f t="shared" si="23"/>
        <v>0.99</v>
      </c>
      <c r="M220" s="162">
        <f t="shared" si="24"/>
        <v>20.106197560590477</v>
      </c>
    </row>
    <row r="221" spans="1:13" ht="12.75">
      <c r="A221" s="144">
        <v>-0.83999999999995</v>
      </c>
      <c r="B221" s="146">
        <f t="shared" si="21"/>
        <v>3.2235496927511673</v>
      </c>
      <c r="C221" s="151">
        <f t="shared" si="22"/>
        <v>0.7995458067395363</v>
      </c>
      <c r="D221" s="150">
        <f t="shared" si="19"/>
        <v>0.20045419326046365</v>
      </c>
      <c r="E221" s="153">
        <f t="shared" si="20"/>
        <v>1</v>
      </c>
      <c r="K221" s="144">
        <v>108000</v>
      </c>
      <c r="L221" s="155">
        <f t="shared" si="23"/>
        <v>0.99</v>
      </c>
      <c r="M221" s="162">
        <f t="shared" si="24"/>
        <v>20.199714758546712</v>
      </c>
    </row>
    <row r="222" spans="1:13" ht="12.75">
      <c r="A222" s="144">
        <v>-0.82999999999995</v>
      </c>
      <c r="B222" s="146">
        <f t="shared" si="21"/>
        <v>3.2493082896688086</v>
      </c>
      <c r="C222" s="151">
        <f t="shared" si="22"/>
        <v>0.7967306081719174</v>
      </c>
      <c r="D222" s="150">
        <f t="shared" si="19"/>
        <v>0.20326939182808257</v>
      </c>
      <c r="E222" s="153">
        <f t="shared" si="20"/>
        <v>1</v>
      </c>
      <c r="K222" s="144">
        <v>108500</v>
      </c>
      <c r="L222" s="155">
        <f t="shared" si="23"/>
        <v>0.99</v>
      </c>
      <c r="M222" s="162">
        <f t="shared" si="24"/>
        <v>20.293231956502947</v>
      </c>
    </row>
    <row r="223" spans="1:13" ht="12.75">
      <c r="A223" s="144">
        <v>-0.81999999999995</v>
      </c>
      <c r="B223" s="146">
        <f t="shared" si="21"/>
        <v>3.275272717232292</v>
      </c>
      <c r="C223" s="151">
        <f t="shared" si="22"/>
        <v>0.7938919464141726</v>
      </c>
      <c r="D223" s="150">
        <f t="shared" si="19"/>
        <v>0.2061080535858274</v>
      </c>
      <c r="E223" s="153">
        <f t="shared" si="20"/>
        <v>1</v>
      </c>
      <c r="K223" s="144">
        <v>109000</v>
      </c>
      <c r="L223" s="155">
        <f t="shared" si="23"/>
        <v>0.99</v>
      </c>
      <c r="M223" s="162">
        <f t="shared" si="24"/>
        <v>20.38674915445918</v>
      </c>
    </row>
    <row r="224" spans="1:13" ht="12.75">
      <c r="A224" s="144">
        <v>-0.80999999999995</v>
      </c>
      <c r="B224" s="146">
        <f t="shared" si="21"/>
        <v>3.3014446201839514</v>
      </c>
      <c r="C224" s="151">
        <f t="shared" si="22"/>
        <v>0.791029912128384</v>
      </c>
      <c r="D224" s="150">
        <f t="shared" si="19"/>
        <v>0.20897008787161597</v>
      </c>
      <c r="E224" s="153">
        <f t="shared" si="20"/>
        <v>1</v>
      </c>
      <c r="K224" s="144">
        <v>109500</v>
      </c>
      <c r="L224" s="155">
        <f t="shared" si="23"/>
        <v>0.99</v>
      </c>
      <c r="M224" s="162">
        <f t="shared" si="24"/>
        <v>20.480266352415416</v>
      </c>
    </row>
    <row r="225" spans="1:13" ht="12.75">
      <c r="A225" s="144">
        <v>-0.79999999999995</v>
      </c>
      <c r="B225" s="146">
        <f t="shared" si="21"/>
        <v>3.327825656408851</v>
      </c>
      <c r="C225" s="151">
        <f t="shared" si="22"/>
        <v>0.7881446014165888</v>
      </c>
      <c r="D225" s="150">
        <f t="shared" si="19"/>
        <v>0.21185539858341118</v>
      </c>
      <c r="E225" s="153">
        <f t="shared" si="20"/>
        <v>1</v>
      </c>
      <c r="K225" s="144">
        <v>110000</v>
      </c>
      <c r="L225" s="155">
        <f t="shared" si="23"/>
        <v>0.99</v>
      </c>
      <c r="M225" s="162">
        <f t="shared" si="24"/>
        <v>20.57378355037165</v>
      </c>
    </row>
    <row r="226" spans="1:13" ht="12.75">
      <c r="A226" s="144">
        <v>-0.78999999999995</v>
      </c>
      <c r="B226" s="146">
        <f t="shared" si="21"/>
        <v>3.3544174970398117</v>
      </c>
      <c r="C226" s="151">
        <f t="shared" si="22"/>
        <v>0.7852361158363483</v>
      </c>
      <c r="D226" s="150">
        <f t="shared" si="19"/>
        <v>0.21476388416365166</v>
      </c>
      <c r="E226" s="153">
        <f t="shared" si="20"/>
        <v>1</v>
      </c>
      <c r="K226" s="144">
        <v>110500</v>
      </c>
      <c r="L226" s="155">
        <f t="shared" si="23"/>
        <v>0.99</v>
      </c>
      <c r="M226" s="162">
        <f t="shared" si="24"/>
        <v>20.667300748327886</v>
      </c>
    </row>
    <row r="227" spans="1:13" ht="12.75">
      <c r="A227" s="144">
        <v>-0.77999999999995</v>
      </c>
      <c r="B227" s="146">
        <f t="shared" si="21"/>
        <v>3.381221826563265</v>
      </c>
      <c r="C227" s="151">
        <f t="shared" si="22"/>
        <v>0.7823045624142522</v>
      </c>
      <c r="D227" s="150">
        <f t="shared" si="19"/>
        <v>0.21769543758574783</v>
      </c>
      <c r="E227" s="153">
        <f t="shared" si="20"/>
        <v>1</v>
      </c>
      <c r="K227" s="144">
        <v>111000</v>
      </c>
      <c r="L227" s="155">
        <f t="shared" si="23"/>
        <v>0.99</v>
      </c>
      <c r="M227" s="162">
        <f t="shared" si="24"/>
        <v>20.76081794628412</v>
      </c>
    </row>
    <row r="228" spans="1:13" ht="12.75">
      <c r="A228" s="144">
        <v>-0.76999999999995</v>
      </c>
      <c r="B228" s="146">
        <f t="shared" si="21"/>
        <v>3.4082403429259647</v>
      </c>
      <c r="C228" s="151">
        <f t="shared" si="22"/>
        <v>0.7793500536573356</v>
      </c>
      <c r="D228" s="150">
        <f t="shared" si="19"/>
        <v>0.22064994634266444</v>
      </c>
      <c r="E228" s="153">
        <f t="shared" si="20"/>
        <v>1</v>
      </c>
      <c r="K228" s="144">
        <v>111500</v>
      </c>
      <c r="L228" s="155">
        <f t="shared" si="23"/>
        <v>0.99</v>
      </c>
      <c r="M228" s="162">
        <f t="shared" si="24"/>
        <v>20.854335144240356</v>
      </c>
    </row>
    <row r="229" spans="1:13" ht="12.75">
      <c r="A229" s="144">
        <v>-0.75999999999995</v>
      </c>
      <c r="B229" s="146">
        <f t="shared" si="21"/>
        <v>3.43547475764254</v>
      </c>
      <c r="C229" s="151">
        <f t="shared" si="22"/>
        <v>0.7763727075623856</v>
      </c>
      <c r="D229" s="150">
        <f t="shared" si="19"/>
        <v>0.22362729243761437</v>
      </c>
      <c r="E229" s="153">
        <f t="shared" si="20"/>
        <v>1</v>
      </c>
      <c r="K229" s="144">
        <v>112000</v>
      </c>
      <c r="L229" s="155">
        <f t="shared" si="23"/>
        <v>0.99</v>
      </c>
      <c r="M229" s="162">
        <f t="shared" si="24"/>
        <v>20.94785234219659</v>
      </c>
    </row>
    <row r="230" spans="1:13" ht="12.75">
      <c r="A230" s="144">
        <v>-0.74999999999995</v>
      </c>
      <c r="B230" s="146">
        <f t="shared" si="21"/>
        <v>3.462926795903914</v>
      </c>
      <c r="C230" s="151">
        <f t="shared" si="22"/>
        <v>0.7733726476231167</v>
      </c>
      <c r="D230" s="150">
        <f t="shared" si="19"/>
        <v>0.22662735237688325</v>
      </c>
      <c r="E230" s="153">
        <f t="shared" si="20"/>
        <v>1</v>
      </c>
      <c r="K230" s="144">
        <v>112500</v>
      </c>
      <c r="L230" s="155">
        <f t="shared" si="23"/>
        <v>0.99</v>
      </c>
      <c r="M230" s="162">
        <f t="shared" si="24"/>
        <v>21.041369540152825</v>
      </c>
    </row>
    <row r="231" spans="1:13" ht="12.75">
      <c r="A231" s="144">
        <v>-0.73999999999995</v>
      </c>
      <c r="B231" s="146">
        <f t="shared" si="21"/>
        <v>3.490598196686589</v>
      </c>
      <c r="C231" s="151">
        <f t="shared" si="22"/>
        <v>0.7703500028351942</v>
      </c>
      <c r="D231" s="150">
        <f t="shared" si="19"/>
        <v>0.22964999716480583</v>
      </c>
      <c r="E231" s="153">
        <f t="shared" si="20"/>
        <v>1</v>
      </c>
      <c r="K231" s="144">
        <v>113000</v>
      </c>
      <c r="L231" s="155">
        <f t="shared" si="23"/>
        <v>0.99</v>
      </c>
      <c r="M231" s="162">
        <f t="shared" si="24"/>
        <v>21.13488673810906</v>
      </c>
    </row>
    <row r="232" spans="1:13" ht="12.75">
      <c r="A232" s="144">
        <v>-0.72999999999995</v>
      </c>
      <c r="B232" s="146">
        <f t="shared" si="21"/>
        <v>3.5184907128628042</v>
      </c>
      <c r="C232" s="151">
        <f t="shared" si="22"/>
        <v>0.7673049076990873</v>
      </c>
      <c r="D232" s="150">
        <f t="shared" si="19"/>
        <v>0.23269509230091268</v>
      </c>
      <c r="E232" s="153">
        <f t="shared" si="20"/>
        <v>1</v>
      </c>
      <c r="K232" s="144">
        <v>113500</v>
      </c>
      <c r="L232" s="155">
        <f t="shared" si="23"/>
        <v>0.99</v>
      </c>
      <c r="M232" s="162">
        <f t="shared" si="24"/>
        <v>21.228403936065295</v>
      </c>
    </row>
    <row r="233" spans="1:13" ht="12.75">
      <c r="A233" s="144">
        <v>-0.71999999999995</v>
      </c>
      <c r="B233" s="146">
        <f t="shared" si="21"/>
        <v>3.5466061113115708</v>
      </c>
      <c r="C233" s="151">
        <f t="shared" si="22"/>
        <v>0.7642375022207335</v>
      </c>
      <c r="D233" s="150">
        <f t="shared" si="19"/>
        <v>0.2357624977792665</v>
      </c>
      <c r="E233" s="153">
        <f t="shared" si="20"/>
        <v>1</v>
      </c>
      <c r="K233" s="144">
        <v>114000</v>
      </c>
      <c r="L233" s="155">
        <f t="shared" si="23"/>
        <v>0.99</v>
      </c>
      <c r="M233" s="162">
        <f t="shared" si="24"/>
        <v>21.32192113402153</v>
      </c>
    </row>
    <row r="234" spans="1:13" ht="12.75">
      <c r="A234" s="144">
        <v>-0.70999999999995</v>
      </c>
      <c r="B234" s="146">
        <f t="shared" si="21"/>
        <v>3.574946173030597</v>
      </c>
      <c r="C234" s="151">
        <f t="shared" si="22"/>
        <v>0.7611479319099977</v>
      </c>
      <c r="D234" s="150">
        <f t="shared" si="19"/>
        <v>0.23885206809000226</v>
      </c>
      <c r="E234" s="153">
        <f t="shared" si="20"/>
        <v>1</v>
      </c>
      <c r="K234" s="144">
        <v>114500</v>
      </c>
      <c r="L234" s="155">
        <f t="shared" si="23"/>
        <v>0.99</v>
      </c>
      <c r="M234" s="162">
        <f t="shared" si="24"/>
        <v>21.415438331977764</v>
      </c>
    </row>
    <row r="235" spans="1:13" ht="12.75">
      <c r="A235" s="144">
        <v>-0.69999999999995</v>
      </c>
      <c r="B235" s="146">
        <f t="shared" si="21"/>
        <v>3.603512693249111</v>
      </c>
      <c r="C235" s="151">
        <f t="shared" si="22"/>
        <v>0.7580363477769114</v>
      </c>
      <c r="D235" s="150">
        <f t="shared" si="19"/>
        <v>0.24196365222308858</v>
      </c>
      <c r="E235" s="153">
        <f t="shared" si="20"/>
        <v>1</v>
      </c>
      <c r="K235" s="144">
        <v>115000</v>
      </c>
      <c r="L235" s="155">
        <f t="shared" si="23"/>
        <v>0.99</v>
      </c>
      <c r="M235" s="162">
        <f t="shared" si="24"/>
        <v>21.508955529934</v>
      </c>
    </row>
    <row r="236" spans="1:13" ht="12.75">
      <c r="A236" s="144">
        <v>-0.68999999999995</v>
      </c>
      <c r="B236" s="146">
        <f t="shared" si="21"/>
        <v>3.632307481541575</v>
      </c>
      <c r="C236" s="151">
        <f t="shared" si="22"/>
        <v>0.7549029063256748</v>
      </c>
      <c r="D236" s="150">
        <f t="shared" si="19"/>
        <v>0.2450970936743252</v>
      </c>
      <c r="E236" s="153">
        <f t="shared" si="20"/>
        <v>1</v>
      </c>
      <c r="K236" s="144">
        <v>115500</v>
      </c>
      <c r="L236" s="155">
        <f t="shared" si="23"/>
        <v>0.99</v>
      </c>
      <c r="M236" s="162">
        <f t="shared" si="24"/>
        <v>21.602472727890234</v>
      </c>
    </row>
    <row r="237" spans="1:13" ht="12.75">
      <c r="A237" s="144">
        <v>-0.67999999999995</v>
      </c>
      <c r="B237" s="146">
        <f t="shared" si="21"/>
        <v>3.6613323619423195</v>
      </c>
      <c r="C237" s="151">
        <f t="shared" si="22"/>
        <v>0.7517477695464136</v>
      </c>
      <c r="D237" s="150">
        <f t="shared" si="19"/>
        <v>0.24825223045358635</v>
      </c>
      <c r="E237" s="153">
        <f t="shared" si="20"/>
        <v>1</v>
      </c>
      <c r="K237" s="144">
        <v>116000</v>
      </c>
      <c r="L237" s="155">
        <f t="shared" si="23"/>
        <v>0.99</v>
      </c>
      <c r="M237" s="162">
        <f t="shared" si="24"/>
        <v>21.69598992584647</v>
      </c>
    </row>
    <row r="238" spans="1:13" ht="12.75">
      <c r="A238" s="144">
        <v>-0.66999999999995</v>
      </c>
      <c r="B238" s="146">
        <f t="shared" si="21"/>
        <v>3.6905891730610887</v>
      </c>
      <c r="C238" s="151">
        <f t="shared" si="22"/>
        <v>0.7485711049046739</v>
      </c>
      <c r="D238" s="150">
        <f t="shared" si="19"/>
        <v>0.25142889509532607</v>
      </c>
      <c r="E238" s="153">
        <f t="shared" si="20"/>
        <v>1</v>
      </c>
      <c r="K238" s="144">
        <v>116500</v>
      </c>
      <c r="L238" s="155">
        <f t="shared" si="23"/>
        <v>0.99</v>
      </c>
      <c r="M238" s="162">
        <f t="shared" si="24"/>
        <v>21.789507123802704</v>
      </c>
    </row>
    <row r="239" spans="1:13" ht="12.75">
      <c r="A239" s="144">
        <v>-0.65999999999995</v>
      </c>
      <c r="B239" s="146">
        <f t="shared" si="21"/>
        <v>3.720079768199505</v>
      </c>
      <c r="C239" s="151">
        <f t="shared" si="22"/>
        <v>0.7453730853286479</v>
      </c>
      <c r="D239" s="150">
        <f t="shared" si="19"/>
        <v>0.2546269146713521</v>
      </c>
      <c r="E239" s="153">
        <f t="shared" si="20"/>
        <v>1</v>
      </c>
      <c r="K239" s="144">
        <v>117000</v>
      </c>
      <c r="L239" s="155">
        <f t="shared" si="23"/>
        <v>0.99</v>
      </c>
      <c r="M239" s="162">
        <f t="shared" si="24"/>
        <v>21.88302432175894</v>
      </c>
    </row>
    <row r="240" spans="1:13" ht="12.75">
      <c r="A240" s="144">
        <v>-0.64999999999995</v>
      </c>
      <c r="B240" s="146">
        <f t="shared" si="21"/>
        <v>3.749806015468472</v>
      </c>
      <c r="C240" s="151">
        <f t="shared" si="22"/>
        <v>0.7421538891941191</v>
      </c>
      <c r="D240" s="150">
        <f t="shared" si="19"/>
        <v>0.25784611080588093</v>
      </c>
      <c r="E240" s="153">
        <f t="shared" si="20"/>
        <v>1</v>
      </c>
      <c r="K240" s="144">
        <v>117500</v>
      </c>
      <c r="L240" s="155">
        <f t="shared" si="23"/>
        <v>0.99</v>
      </c>
      <c r="M240" s="162">
        <f t="shared" si="24"/>
        <v>21.976541519715173</v>
      </c>
    </row>
    <row r="241" spans="1:13" ht="12.75">
      <c r="A241" s="144">
        <v>-0.63999999999995</v>
      </c>
      <c r="B241" s="146">
        <f t="shared" si="21"/>
        <v>3.779769797906509</v>
      </c>
      <c r="C241" s="151">
        <f t="shared" si="22"/>
        <v>0.7389137003071222</v>
      </c>
      <c r="D241" s="150">
        <f t="shared" si="19"/>
        <v>0.2610862996928778</v>
      </c>
      <c r="E241" s="153">
        <f t="shared" si="20"/>
        <v>1</v>
      </c>
      <c r="K241" s="144">
        <v>118000</v>
      </c>
      <c r="L241" s="155">
        <f t="shared" si="23"/>
        <v>0.99</v>
      </c>
      <c r="M241" s="162">
        <f t="shared" si="24"/>
        <v>22.070058717671408</v>
      </c>
    </row>
    <row r="242" spans="1:13" ht="12.75">
      <c r="A242" s="144">
        <v>-0.62999999999995</v>
      </c>
      <c r="B242" s="146">
        <f t="shared" si="21"/>
        <v>3.8099730135990373</v>
      </c>
      <c r="C242" s="151">
        <f t="shared" si="22"/>
        <v>0.7356527078843061</v>
      </c>
      <c r="D242" s="150">
        <f t="shared" si="19"/>
        <v>0.26434729211569385</v>
      </c>
      <c r="E242" s="153">
        <f t="shared" si="20"/>
        <v>1</v>
      </c>
      <c r="K242" s="144">
        <v>118500</v>
      </c>
      <c r="L242" s="155">
        <f t="shared" si="23"/>
        <v>0.99</v>
      </c>
      <c r="M242" s="162">
        <f t="shared" si="24"/>
        <v>22.163575915627643</v>
      </c>
    </row>
    <row r="243" spans="1:13" ht="12.75">
      <c r="A243" s="144">
        <v>-0.61999999999995</v>
      </c>
      <c r="B243" s="146">
        <f t="shared" si="21"/>
        <v>3.8404175757986136</v>
      </c>
      <c r="C243" s="151">
        <f t="shared" si="22"/>
        <v>0.7323711065310006</v>
      </c>
      <c r="D243" s="150">
        <f t="shared" si="19"/>
        <v>0.26762889346899943</v>
      </c>
      <c r="E243" s="153">
        <f t="shared" si="20"/>
        <v>1</v>
      </c>
      <c r="K243" s="144">
        <v>119000</v>
      </c>
      <c r="L243" s="155">
        <f t="shared" si="23"/>
        <v>0.99</v>
      </c>
      <c r="M243" s="162">
        <f t="shared" si="24"/>
        <v>22.257093113583878</v>
      </c>
    </row>
    <row r="244" spans="1:13" ht="12.75">
      <c r="A244" s="144">
        <v>-0.60999999999995</v>
      </c>
      <c r="B244" s="146">
        <f t="shared" si="21"/>
        <v>3.8711054130461275</v>
      </c>
      <c r="C244" s="151">
        <f t="shared" si="22"/>
        <v>0.7290690962169778</v>
      </c>
      <c r="D244" s="150">
        <f t="shared" si="19"/>
        <v>0.2709309037830222</v>
      </c>
      <c r="E244" s="153">
        <f t="shared" si="20"/>
        <v>1</v>
      </c>
      <c r="K244" s="144">
        <v>119500</v>
      </c>
      <c r="L244" s="155">
        <f t="shared" si="23"/>
        <v>0.99</v>
      </c>
      <c r="M244" s="162">
        <f t="shared" si="24"/>
        <v>22.350610311540112</v>
      </c>
    </row>
    <row r="245" spans="1:13" ht="12.75">
      <c r="A245" s="144">
        <v>-0.59999999999994</v>
      </c>
      <c r="B245" s="146">
        <f t="shared" si="21"/>
        <v>3.9020384692929984</v>
      </c>
      <c r="C245" s="151">
        <f t="shared" si="22"/>
        <v>0.7257468822499065</v>
      </c>
      <c r="D245" s="150">
        <f t="shared" si="19"/>
        <v>0.27425311775009353</v>
      </c>
      <c r="E245" s="153">
        <f t="shared" si="20"/>
        <v>1</v>
      </c>
      <c r="K245" s="144">
        <v>120000</v>
      </c>
      <c r="L245" s="155">
        <f t="shared" si="23"/>
        <v>0.99</v>
      </c>
      <c r="M245" s="162">
        <f t="shared" si="24"/>
        <v>22.444127509496347</v>
      </c>
    </row>
    <row r="246" spans="1:13" ht="12.75">
      <c r="A246" s="144">
        <v>-0.58999999999994</v>
      </c>
      <c r="B246" s="146">
        <f t="shared" si="21"/>
        <v>3.933218704024192</v>
      </c>
      <c r="C246" s="151">
        <f t="shared" si="22"/>
        <v>0.722404675246515</v>
      </c>
      <c r="D246" s="150">
        <f t="shared" si="19"/>
        <v>0.27759532475348503</v>
      </c>
      <c r="E246" s="153">
        <f t="shared" si="20"/>
        <v>1</v>
      </c>
      <c r="K246" s="144">
        <v>120500</v>
      </c>
      <c r="L246" s="155">
        <f t="shared" si="23"/>
        <v>0.99</v>
      </c>
      <c r="M246" s="162">
        <f t="shared" si="24"/>
        <v>22.537644707452582</v>
      </c>
    </row>
    <row r="247" spans="1:13" ht="12.75">
      <c r="A247" s="144">
        <v>-0.57999999999994</v>
      </c>
      <c r="B247" s="146">
        <f t="shared" si="21"/>
        <v>3.9646480923825327</v>
      </c>
      <c r="C247" s="151">
        <f t="shared" si="22"/>
        <v>0.7190426911014154</v>
      </c>
      <c r="D247" s="150">
        <f t="shared" si="19"/>
        <v>0.2809573088985846</v>
      </c>
      <c r="E247" s="153">
        <f t="shared" si="20"/>
        <v>1</v>
      </c>
      <c r="K247" s="144">
        <v>121000</v>
      </c>
      <c r="L247" s="155">
        <f t="shared" si="23"/>
        <v>0.99</v>
      </c>
      <c r="M247" s="162">
        <f t="shared" si="24"/>
        <v>22.631161905408817</v>
      </c>
    </row>
    <row r="248" spans="1:13" ht="12.75">
      <c r="A248" s="144">
        <v>-0.56999999999994</v>
      </c>
      <c r="B248" s="146">
        <f t="shared" si="21"/>
        <v>3.996328625293696</v>
      </c>
      <c r="C248" s="151">
        <f t="shared" si="22"/>
        <v>0.7156611509536555</v>
      </c>
      <c r="D248" s="150">
        <f t="shared" si="19"/>
        <v>0.28433884904634454</v>
      </c>
      <c r="E248" s="153">
        <f t="shared" si="20"/>
        <v>1</v>
      </c>
      <c r="K248" s="144">
        <v>121500</v>
      </c>
      <c r="L248" s="155">
        <f t="shared" si="23"/>
        <v>0.99</v>
      </c>
      <c r="M248" s="162">
        <f t="shared" si="24"/>
        <v>22.72467910336505</v>
      </c>
    </row>
    <row r="249" spans="1:13" ht="12.75">
      <c r="A249" s="144">
        <v>-0.55999999999994</v>
      </c>
      <c r="B249" s="146">
        <f t="shared" si="21"/>
        <v>4.02826230959236</v>
      </c>
      <c r="C249" s="151">
        <f t="shared" si="22"/>
        <v>0.7122602811509525</v>
      </c>
      <c r="D249" s="150">
        <f t="shared" si="19"/>
        <v>0.2877397188490475</v>
      </c>
      <c r="E249" s="153">
        <f t="shared" si="20"/>
        <v>1</v>
      </c>
      <c r="K249" s="144">
        <v>122000</v>
      </c>
      <c r="L249" s="155">
        <f t="shared" si="23"/>
        <v>0.99</v>
      </c>
      <c r="M249" s="162">
        <f t="shared" si="24"/>
        <v>22.818196301321287</v>
      </c>
    </row>
    <row r="250" spans="1:13" ht="12.75">
      <c r="A250" s="144">
        <v>-0.54999999999994</v>
      </c>
      <c r="B250" s="146">
        <f t="shared" si="21"/>
        <v>4.060451168149325</v>
      </c>
      <c r="C250" s="151">
        <f t="shared" si="22"/>
        <v>0.7088403132116331</v>
      </c>
      <c r="D250" s="150">
        <f t="shared" si="19"/>
        <v>0.2911596867883669</v>
      </c>
      <c r="E250" s="153">
        <f t="shared" si="20"/>
        <v>1</v>
      </c>
      <c r="K250" s="144">
        <v>122500</v>
      </c>
      <c r="L250" s="155">
        <f t="shared" si="23"/>
        <v>0.99</v>
      </c>
      <c r="M250" s="162">
        <f t="shared" si="24"/>
        <v>22.91171349927752</v>
      </c>
    </row>
    <row r="251" spans="1:13" ht="12.75">
      <c r="A251" s="144">
        <v>-0.53999999999994</v>
      </c>
      <c r="B251" s="146">
        <f t="shared" si="21"/>
        <v>4.092897239999659</v>
      </c>
      <c r="C251" s="151">
        <f t="shared" si="22"/>
        <v>0.7054014837842812</v>
      </c>
      <c r="D251" s="150">
        <f t="shared" si="19"/>
        <v>0.29459851621571875</v>
      </c>
      <c r="E251" s="153">
        <f t="shared" si="20"/>
        <v>1</v>
      </c>
      <c r="K251" s="144">
        <v>123000</v>
      </c>
      <c r="L251" s="155">
        <f t="shared" si="23"/>
        <v>0.99</v>
      </c>
      <c r="M251" s="162">
        <f t="shared" si="24"/>
        <v>23.005230697233756</v>
      </c>
    </row>
    <row r="252" spans="1:13" ht="12.75">
      <c r="A252" s="144">
        <v>-0.52999999999994</v>
      </c>
      <c r="B252" s="146">
        <f t="shared" si="21"/>
        <v>4.125602580471857</v>
      </c>
      <c r="C252" s="151">
        <f t="shared" si="22"/>
        <v>0.7019440346051028</v>
      </c>
      <c r="D252" s="150">
        <f t="shared" si="19"/>
        <v>0.2980559653948972</v>
      </c>
      <c r="E252" s="153">
        <f t="shared" si="20"/>
        <v>1</v>
      </c>
      <c r="K252" s="144">
        <v>123500</v>
      </c>
      <c r="L252" s="155">
        <f t="shared" si="23"/>
        <v>0.99</v>
      </c>
      <c r="M252" s="162">
        <f t="shared" si="24"/>
        <v>23.09874789518999</v>
      </c>
    </row>
    <row r="253" spans="1:13" ht="12.75">
      <c r="A253" s="144">
        <v>-0.51999999999994</v>
      </c>
      <c r="B253" s="146">
        <f t="shared" si="21"/>
        <v>4.158569261318045</v>
      </c>
      <c r="C253" s="151">
        <f t="shared" si="22"/>
        <v>0.6984682124530129</v>
      </c>
      <c r="D253" s="150">
        <f t="shared" si="19"/>
        <v>0.30153178754698706</v>
      </c>
      <c r="E253" s="153">
        <f t="shared" si="20"/>
        <v>1</v>
      </c>
      <c r="K253" s="144">
        <v>124000</v>
      </c>
      <c r="L253" s="155">
        <f t="shared" si="23"/>
        <v>0.99</v>
      </c>
      <c r="M253" s="162">
        <f t="shared" si="24"/>
        <v>23.192265093146226</v>
      </c>
    </row>
    <row r="254" spans="1:13" ht="12.75">
      <c r="A254" s="144">
        <v>-0.50999999999994</v>
      </c>
      <c r="B254" s="146">
        <f t="shared" si="21"/>
        <v>4.191799370845211</v>
      </c>
      <c r="C254" s="151">
        <f t="shared" si="22"/>
        <v>0.6949742691024595</v>
      </c>
      <c r="D254" s="150">
        <f t="shared" si="19"/>
        <v>0.3050257308975405</v>
      </c>
      <c r="E254" s="153">
        <f t="shared" si="20"/>
        <v>1</v>
      </c>
      <c r="K254" s="144">
        <v>124500</v>
      </c>
      <c r="L254" s="155">
        <f t="shared" si="23"/>
        <v>0.99</v>
      </c>
      <c r="M254" s="162">
        <f t="shared" si="24"/>
        <v>23.28578229110246</v>
      </c>
    </row>
    <row r="255" spans="1:13" ht="12.75">
      <c r="A255" s="144">
        <v>-0.49999999999994</v>
      </c>
      <c r="B255" s="146">
        <f t="shared" si="21"/>
        <v>4.225295014047494</v>
      </c>
      <c r="C255" s="151">
        <f t="shared" si="22"/>
        <v>0.691462461273992</v>
      </c>
      <c r="D255" s="150">
        <f t="shared" si="19"/>
        <v>0.308537538726008</v>
      </c>
      <c r="E255" s="153">
        <f t="shared" si="20"/>
        <v>1</v>
      </c>
      <c r="K255" s="144">
        <v>125000</v>
      </c>
      <c r="L255" s="155">
        <f t="shared" si="23"/>
        <v>0.99</v>
      </c>
      <c r="M255" s="162">
        <f t="shared" si="24"/>
        <v>23.379299489058695</v>
      </c>
    </row>
    <row r="256" spans="1:13" ht="12.75">
      <c r="A256" s="144">
        <v>-0.48999999999994</v>
      </c>
      <c r="B256" s="146">
        <f t="shared" si="21"/>
        <v>4.259058312739527</v>
      </c>
      <c r="C256" s="151">
        <f t="shared" si="22"/>
        <v>0.6879330505825882</v>
      </c>
      <c r="D256" s="150">
        <f t="shared" si="19"/>
        <v>0.31206694941741175</v>
      </c>
      <c r="E256" s="153">
        <f t="shared" si="20"/>
        <v>1</v>
      </c>
      <c r="K256" s="144">
        <v>125500</v>
      </c>
      <c r="L256" s="155">
        <f t="shared" si="23"/>
        <v>0.99</v>
      </c>
      <c r="M256" s="162">
        <f t="shared" si="24"/>
        <v>23.47281668701493</v>
      </c>
    </row>
    <row r="257" spans="1:13" ht="12.75">
      <c r="A257" s="144">
        <v>-0.47999999999994</v>
      </c>
      <c r="B257" s="146">
        <f t="shared" si="21"/>
        <v>4.293091405690843</v>
      </c>
      <c r="C257" s="151">
        <f t="shared" si="22"/>
        <v>0.6843863034837561</v>
      </c>
      <c r="D257" s="150">
        <f t="shared" si="19"/>
        <v>0.31561369651624394</v>
      </c>
      <c r="E257" s="153">
        <f t="shared" si="20"/>
        <v>1</v>
      </c>
      <c r="K257" s="144">
        <v>126000</v>
      </c>
      <c r="L257" s="155">
        <f t="shared" si="23"/>
        <v>0.99</v>
      </c>
      <c r="M257" s="162">
        <f t="shared" si="24"/>
        <v>23.566333884971165</v>
      </c>
    </row>
    <row r="258" spans="1:13" ht="12.75">
      <c r="A258" s="144">
        <v>-0.46999999999994</v>
      </c>
      <c r="B258" s="146">
        <f t="shared" si="21"/>
        <v>4.32739644876136</v>
      </c>
      <c r="C258" s="151">
        <f t="shared" si="22"/>
        <v>0.6808224912174228</v>
      </c>
      <c r="D258" s="150">
        <f t="shared" si="19"/>
        <v>0.3191775087825772</v>
      </c>
      <c r="E258" s="153">
        <f t="shared" si="20"/>
        <v>1</v>
      </c>
      <c r="K258" s="144">
        <v>126500</v>
      </c>
      <c r="L258" s="155">
        <f t="shared" si="23"/>
        <v>0.99</v>
      </c>
      <c r="M258" s="162">
        <f t="shared" si="24"/>
        <v>23.6598510829274</v>
      </c>
    </row>
    <row r="259" spans="1:13" ht="12.75">
      <c r="A259" s="144">
        <v>-0.45999999999994</v>
      </c>
      <c r="B259" s="146">
        <f t="shared" si="21"/>
        <v>4.361975615037944</v>
      </c>
      <c r="C259" s="151">
        <f t="shared" si="22"/>
        <v>0.6772418897496308</v>
      </c>
      <c r="D259" s="150">
        <f t="shared" si="19"/>
        <v>0.32275811025036916</v>
      </c>
      <c r="E259" s="153">
        <f t="shared" si="20"/>
        <v>1</v>
      </c>
      <c r="K259" s="144">
        <v>127000</v>
      </c>
      <c r="L259" s="155">
        <f t="shared" si="23"/>
        <v>0.99</v>
      </c>
      <c r="M259" s="162">
        <f t="shared" si="24"/>
        <v>23.753368280883635</v>
      </c>
    </row>
    <row r="260" spans="1:13" ht="12.75">
      <c r="A260" s="144">
        <v>-0.44999999999994</v>
      </c>
      <c r="B260" s="146">
        <f t="shared" si="21"/>
        <v>4.396831094972069</v>
      </c>
      <c r="C260" s="151">
        <f t="shared" si="22"/>
        <v>0.6736447797120584</v>
      </c>
      <c r="D260" s="150">
        <f t="shared" si="19"/>
        <v>0.3263552202879416</v>
      </c>
      <c r="E260" s="153">
        <f t="shared" si="20"/>
        <v>1</v>
      </c>
      <c r="K260" s="144">
        <v>127500</v>
      </c>
      <c r="L260" s="155">
        <f t="shared" si="23"/>
        <v>0.99</v>
      </c>
      <c r="M260" s="162">
        <f t="shared" si="24"/>
        <v>23.84688547883987</v>
      </c>
    </row>
    <row r="261" spans="1:13" ht="12.75">
      <c r="A261" s="144">
        <v>-0.43999999999994</v>
      </c>
      <c r="B261" s="146">
        <f t="shared" si="21"/>
        <v>4.431965096518568</v>
      </c>
      <c r="C261" s="151">
        <f t="shared" si="22"/>
        <v>0.6700314463393846</v>
      </c>
      <c r="D261" s="150">
        <f aca="true" t="shared" si="25" ref="D261:D324">1-C261</f>
        <v>0.3299685536606154</v>
      </c>
      <c r="E261" s="153">
        <f aca="true" t="shared" si="26" ref="E261:E324">$K$3</f>
        <v>1</v>
      </c>
      <c r="K261" s="144">
        <v>128000</v>
      </c>
      <c r="L261" s="155">
        <f t="shared" si="23"/>
        <v>0.99</v>
      </c>
      <c r="M261" s="162">
        <f t="shared" si="24"/>
        <v>23.940402676796104</v>
      </c>
    </row>
    <row r="262" spans="1:13" ht="12.75">
      <c r="A262" s="144">
        <v>-0.42999999999994</v>
      </c>
      <c r="B262" s="146">
        <f aca="true" t="shared" si="27" ref="B262:B325">EXP(A262*SQRT($H$10)+SUMPRODUCT($H$20:$H$29,$I$20:$I$29))</f>
        <v>4.467379845275502</v>
      </c>
      <c r="C262" s="151">
        <f aca="true" t="shared" si="28" ref="C262:C325">1-(NORMDIST(A262*SQRT($H$10),0,SQRT($H$10),TRUE))</f>
        <v>0.6664021794045205</v>
      </c>
      <c r="D262" s="150">
        <f t="shared" si="25"/>
        <v>0.3335978205954795</v>
      </c>
      <c r="E262" s="153">
        <f t="shared" si="26"/>
        <v>1</v>
      </c>
      <c r="K262" s="144">
        <v>128500</v>
      </c>
      <c r="L262" s="155">
        <f aca="true" t="shared" si="29" ref="L262:L325">+$N$3</f>
        <v>0.99</v>
      </c>
      <c r="M262" s="162">
        <f t="shared" si="24"/>
        <v>24.03391987475234</v>
      </c>
    </row>
    <row r="263" spans="1:13" ht="12.75">
      <c r="A263" s="144">
        <v>-0.41999999999994</v>
      </c>
      <c r="B263" s="146">
        <f t="shared" si="27"/>
        <v>4.503077584625143</v>
      </c>
      <c r="C263" s="151">
        <f t="shared" si="28"/>
        <v>0.6627572731517286</v>
      </c>
      <c r="D263" s="150">
        <f t="shared" si="25"/>
        <v>0.3372427268482714</v>
      </c>
      <c r="E263" s="153">
        <f t="shared" si="26"/>
        <v>1</v>
      </c>
      <c r="K263" s="144">
        <v>129000</v>
      </c>
      <c r="L263" s="155">
        <f t="shared" si="29"/>
        <v>0.99</v>
      </c>
      <c r="M263" s="162">
        <f t="shared" si="24"/>
        <v>24.127437072708574</v>
      </c>
    </row>
    <row r="264" spans="1:13" ht="12.75">
      <c r="A264" s="144">
        <v>-0.40999999999994</v>
      </c>
      <c r="B264" s="146">
        <f t="shared" si="27"/>
        <v>4.539060575876079</v>
      </c>
      <c r="C264" s="151">
        <f t="shared" si="28"/>
        <v>0.6590970262276554</v>
      </c>
      <c r="D264" s="150">
        <f t="shared" si="25"/>
        <v>0.3409029737723446</v>
      </c>
      <c r="E264" s="153">
        <f t="shared" si="26"/>
        <v>1</v>
      </c>
      <c r="K264" s="144">
        <v>129500</v>
      </c>
      <c r="L264" s="155">
        <f t="shared" si="29"/>
        <v>0.99</v>
      </c>
      <c r="M264" s="162">
        <f aca="true" t="shared" si="30" ref="M264:M327">M263+$M$6</f>
        <v>24.22095427066481</v>
      </c>
    </row>
    <row r="265" spans="1:13" ht="12.75">
      <c r="A265" s="144">
        <v>-0.39999999999994</v>
      </c>
      <c r="B265" s="146">
        <f t="shared" si="27"/>
        <v>4.5753310984064655</v>
      </c>
      <c r="C265" s="151">
        <f t="shared" si="28"/>
        <v>0.6554217416103021</v>
      </c>
      <c r="D265" s="150">
        <f t="shared" si="25"/>
        <v>0.3445782583896979</v>
      </c>
      <c r="E265" s="153">
        <f t="shared" si="26"/>
        <v>1</v>
      </c>
      <c r="K265" s="144">
        <v>130000</v>
      </c>
      <c r="L265" s="155">
        <f t="shared" si="29"/>
        <v>0.99</v>
      </c>
      <c r="M265" s="162">
        <f t="shared" si="30"/>
        <v>24.314471468621043</v>
      </c>
    </row>
    <row r="266" spans="1:13" ht="12.75">
      <c r="A266" s="144">
        <v>-0.38999999999994</v>
      </c>
      <c r="B266" s="146">
        <f t="shared" si="27"/>
        <v>4.611891449808406</v>
      </c>
      <c r="C266" s="151">
        <f t="shared" si="28"/>
        <v>0.6517317265359602</v>
      </c>
      <c r="D266" s="150">
        <f t="shared" si="25"/>
        <v>0.34826827346403977</v>
      </c>
      <c r="E266" s="153">
        <f t="shared" si="26"/>
        <v>1</v>
      </c>
      <c r="K266" s="144">
        <v>130500</v>
      </c>
      <c r="L266" s="155">
        <f t="shared" si="29"/>
        <v>0.99</v>
      </c>
      <c r="M266" s="162">
        <f t="shared" si="30"/>
        <v>24.40798866657728</v>
      </c>
    </row>
    <row r="267" spans="1:13" ht="12.75">
      <c r="A267" s="144">
        <v>-0.37999999999994</v>
      </c>
      <c r="B267" s="146">
        <f t="shared" si="27"/>
        <v>4.648743946033504</v>
      </c>
      <c r="C267" s="151">
        <f t="shared" si="28"/>
        <v>0.6480272924241406</v>
      </c>
      <c r="D267" s="150">
        <f t="shared" si="25"/>
        <v>0.3519727075758594</v>
      </c>
      <c r="E267" s="153">
        <f t="shared" si="26"/>
        <v>1</v>
      </c>
      <c r="K267" s="144">
        <v>131000</v>
      </c>
      <c r="L267" s="155">
        <f t="shared" si="29"/>
        <v>0.99</v>
      </c>
      <c r="M267" s="162">
        <f t="shared" si="30"/>
        <v>24.501505864533513</v>
      </c>
    </row>
    <row r="268" spans="1:13" ht="12.75">
      <c r="A268" s="144">
        <v>-0.36999999999994</v>
      </c>
      <c r="B268" s="146">
        <f t="shared" si="27"/>
        <v>4.685890921539566</v>
      </c>
      <c r="C268" s="151">
        <f t="shared" si="28"/>
        <v>0.6443087548005244</v>
      </c>
      <c r="D268" s="150">
        <f t="shared" si="25"/>
        <v>0.3556912451994756</v>
      </c>
      <c r="E268" s="153">
        <f t="shared" si="26"/>
        <v>1</v>
      </c>
      <c r="K268" s="144">
        <v>131500</v>
      </c>
      <c r="L268" s="155">
        <f t="shared" si="29"/>
        <v>0.99</v>
      </c>
      <c r="M268" s="162">
        <f t="shared" si="30"/>
        <v>24.595023062489748</v>
      </c>
    </row>
    <row r="269" spans="1:13" ht="12.75">
      <c r="A269" s="144">
        <v>-0.35999999999994</v>
      </c>
      <c r="B269" s="146">
        <f t="shared" si="27"/>
        <v>4.723334729438478</v>
      </c>
      <c r="C269" s="151">
        <f t="shared" si="28"/>
        <v>0.6405764332179689</v>
      </c>
      <c r="D269" s="150">
        <f t="shared" si="25"/>
        <v>0.35942356678203113</v>
      </c>
      <c r="E269" s="153">
        <f t="shared" si="26"/>
        <v>1</v>
      </c>
      <c r="K269" s="144">
        <v>132000</v>
      </c>
      <c r="L269" s="155">
        <f t="shared" si="29"/>
        <v>0.99</v>
      </c>
      <c r="M269" s="162">
        <f t="shared" si="30"/>
        <v>24.688540260445983</v>
      </c>
    </row>
    <row r="270" spans="1:13" ht="12.75">
      <c r="A270" s="144">
        <v>-0.34999999999994</v>
      </c>
      <c r="B270" s="146">
        <f t="shared" si="27"/>
        <v>4.761077741645268</v>
      </c>
      <c r="C270" s="151">
        <f t="shared" si="28"/>
        <v>0.6368306511755966</v>
      </c>
      <c r="D270" s="150">
        <f t="shared" si="25"/>
        <v>0.36316934882440344</v>
      </c>
      <c r="E270" s="153">
        <f t="shared" si="26"/>
        <v>1</v>
      </c>
      <c r="K270" s="144">
        <v>132500</v>
      </c>
      <c r="L270" s="155">
        <f t="shared" si="29"/>
        <v>0.99</v>
      </c>
      <c r="M270" s="162">
        <f t="shared" si="30"/>
        <v>24.782057458402218</v>
      </c>
    </row>
    <row r="271" spans="1:13" ht="12.75">
      <c r="A271" s="144">
        <v>-0.33999999999994</v>
      </c>
      <c r="B271" s="146">
        <f t="shared" si="27"/>
        <v>4.799122349028357</v>
      </c>
      <c r="C271" s="151">
        <f t="shared" si="28"/>
        <v>0.6330717360360054</v>
      </c>
      <c r="D271" s="150">
        <f t="shared" si="25"/>
        <v>0.3669282639639946</v>
      </c>
      <c r="E271" s="153">
        <f t="shared" si="26"/>
        <v>1</v>
      </c>
      <c r="K271" s="144">
        <v>133000</v>
      </c>
      <c r="L271" s="155">
        <f t="shared" si="29"/>
        <v>0.99</v>
      </c>
      <c r="M271" s="162">
        <f t="shared" si="30"/>
        <v>24.875574656358452</v>
      </c>
    </row>
    <row r="272" spans="1:13" ht="12.75">
      <c r="A272" s="144">
        <v>-0.32999999999994</v>
      </c>
      <c r="B272" s="146">
        <f t="shared" si="27"/>
        <v>4.837470961561009</v>
      </c>
      <c r="C272" s="151">
        <f t="shared" si="28"/>
        <v>0.6293000189406308</v>
      </c>
      <c r="D272" s="150">
        <f t="shared" si="25"/>
        <v>0.3706999810593692</v>
      </c>
      <c r="E272" s="153">
        <f t="shared" si="26"/>
        <v>1</v>
      </c>
      <c r="K272" s="144">
        <v>133500</v>
      </c>
      <c r="L272" s="155">
        <f t="shared" si="29"/>
        <v>0.99</v>
      </c>
      <c r="M272" s="162">
        <f t="shared" si="30"/>
        <v>24.969091854314687</v>
      </c>
    </row>
    <row r="273" spans="1:13" ht="12.75">
      <c r="A273" s="144">
        <v>-0.31999999999994</v>
      </c>
      <c r="B273" s="146">
        <f t="shared" si="27"/>
        <v>4.876126008473997</v>
      </c>
      <c r="C273" s="151">
        <f t="shared" si="28"/>
        <v>0.6255158347232973</v>
      </c>
      <c r="D273" s="150">
        <f t="shared" si="25"/>
        <v>0.3744841652767027</v>
      </c>
      <c r="E273" s="153">
        <f t="shared" si="26"/>
        <v>1</v>
      </c>
      <c r="K273" s="144">
        <v>134000</v>
      </c>
      <c r="L273" s="155">
        <f t="shared" si="29"/>
        <v>0.99</v>
      </c>
      <c r="M273" s="162">
        <f t="shared" si="30"/>
        <v>25.062609052270922</v>
      </c>
    </row>
    <row r="274" spans="1:13" ht="12.75">
      <c r="A274" s="144">
        <v>-0.30999999999994</v>
      </c>
      <c r="B274" s="146">
        <f t="shared" si="27"/>
        <v>4.915089938409481</v>
      </c>
      <c r="C274" s="151">
        <f t="shared" si="28"/>
        <v>0.6217195218219965</v>
      </c>
      <c r="D274" s="150">
        <f t="shared" si="25"/>
        <v>0.3782804781780035</v>
      </c>
      <c r="E274" s="153">
        <f t="shared" si="26"/>
        <v>1</v>
      </c>
      <c r="K274" s="144">
        <v>134500</v>
      </c>
      <c r="L274" s="155">
        <f t="shared" si="29"/>
        <v>0.99</v>
      </c>
      <c r="M274" s="162">
        <f t="shared" si="30"/>
        <v>25.156126250227157</v>
      </c>
    </row>
    <row r="275" spans="1:13" ht="12.75">
      <c r="A275" s="144">
        <v>-0.29999999999994</v>
      </c>
      <c r="B275" s="146">
        <f t="shared" si="27"/>
        <v>4.954365219576123</v>
      </c>
      <c r="C275" s="151">
        <f t="shared" si="28"/>
        <v>0.6179114221889298</v>
      </c>
      <c r="D275" s="150">
        <f t="shared" si="25"/>
        <v>0.3820885778110702</v>
      </c>
      <c r="E275" s="153">
        <f t="shared" si="26"/>
        <v>1</v>
      </c>
      <c r="K275" s="144">
        <v>135000</v>
      </c>
      <c r="L275" s="155">
        <f t="shared" si="29"/>
        <v>0.99</v>
      </c>
      <c r="M275" s="162">
        <f t="shared" si="30"/>
        <v>25.24964344818339</v>
      </c>
    </row>
    <row r="276" spans="1:13" ht="12.75">
      <c r="A276" s="144">
        <v>-0.28999999999994</v>
      </c>
      <c r="B276" s="146">
        <f t="shared" si="27"/>
        <v>4.993954339905434</v>
      </c>
      <c r="C276" s="151">
        <f t="shared" si="28"/>
        <v>0.6140918811988544</v>
      </c>
      <c r="D276" s="150">
        <f t="shared" si="25"/>
        <v>0.3859081188011456</v>
      </c>
      <c r="E276" s="153">
        <f t="shared" si="26"/>
        <v>1</v>
      </c>
      <c r="K276" s="144">
        <v>135500</v>
      </c>
      <c r="L276" s="155">
        <f t="shared" si="29"/>
        <v>0.99</v>
      </c>
      <c r="M276" s="162">
        <f t="shared" si="30"/>
        <v>25.343160646139626</v>
      </c>
    </row>
    <row r="277" spans="1:13" ht="12.75">
      <c r="A277" s="144">
        <v>-0.27999999999994</v>
      </c>
      <c r="B277" s="146">
        <f t="shared" si="27"/>
        <v>5.033859807209381</v>
      </c>
      <c r="C277" s="151">
        <f t="shared" si="28"/>
        <v>0.6102612475557743</v>
      </c>
      <c r="D277" s="150">
        <f t="shared" si="25"/>
        <v>0.38973875244422573</v>
      </c>
      <c r="E277" s="153">
        <f t="shared" si="26"/>
        <v>1</v>
      </c>
      <c r="K277" s="144">
        <v>136000</v>
      </c>
      <c r="L277" s="155">
        <f t="shared" si="29"/>
        <v>0.99</v>
      </c>
      <c r="M277" s="162">
        <f t="shared" si="30"/>
        <v>25.43667784409586</v>
      </c>
    </row>
    <row r="278" spans="1:13" ht="12.75">
      <c r="A278" s="144">
        <v>-0.26999999999994</v>
      </c>
      <c r="B278" s="146">
        <f t="shared" si="27"/>
        <v>5.074084149339239</v>
      </c>
      <c r="C278" s="151">
        <f t="shared" si="28"/>
        <v>0.6064198731980164</v>
      </c>
      <c r="D278" s="150">
        <f t="shared" si="25"/>
        <v>0.3935801268019836</v>
      </c>
      <c r="E278" s="153">
        <f t="shared" si="26"/>
        <v>1</v>
      </c>
      <c r="K278" s="144">
        <v>136500</v>
      </c>
      <c r="L278" s="155">
        <f t="shared" si="29"/>
        <v>0.99</v>
      </c>
      <c r="M278" s="162">
        <f t="shared" si="30"/>
        <v>25.530195042052096</v>
      </c>
    </row>
    <row r="279" spans="1:13" ht="12.75">
      <c r="A279" s="144">
        <v>-0.25999999999994</v>
      </c>
      <c r="B279" s="146">
        <f t="shared" si="27"/>
        <v>5.114629914345725</v>
      </c>
      <c r="C279" s="151">
        <f t="shared" si="28"/>
        <v>0.6025681132017373</v>
      </c>
      <c r="D279" s="150">
        <f t="shared" si="25"/>
        <v>0.3974318867982627</v>
      </c>
      <c r="E279" s="153">
        <f t="shared" si="26"/>
        <v>1</v>
      </c>
      <c r="K279" s="144">
        <v>137000</v>
      </c>
      <c r="L279" s="155">
        <f t="shared" si="29"/>
        <v>0.99</v>
      </c>
      <c r="M279" s="162">
        <f t="shared" si="30"/>
        <v>25.62371224000833</v>
      </c>
    </row>
    <row r="280" spans="1:13" ht="12.75">
      <c r="A280" s="144">
        <v>-0.24999999999994</v>
      </c>
      <c r="B280" s="146">
        <f t="shared" si="27"/>
        <v>5.155499670640409</v>
      </c>
      <c r="C280" s="151">
        <f t="shared" si="28"/>
        <v>0.5987063256829006</v>
      </c>
      <c r="D280" s="150">
        <f t="shared" si="25"/>
        <v>0.4012936743170994</v>
      </c>
      <c r="E280" s="153">
        <f t="shared" si="26"/>
        <v>1</v>
      </c>
      <c r="K280" s="144">
        <v>137500</v>
      </c>
      <c r="L280" s="155">
        <f t="shared" si="29"/>
        <v>0.99</v>
      </c>
      <c r="M280" s="162">
        <f t="shared" si="30"/>
        <v>25.717229437964566</v>
      </c>
    </row>
    <row r="281" spans="1:13" ht="12.75">
      <c r="A281" s="144">
        <v>-0.23999999999994</v>
      </c>
      <c r="B281" s="146">
        <f t="shared" si="27"/>
        <v>5.196696007158403</v>
      </c>
      <c r="C281" s="151">
        <f t="shared" si="28"/>
        <v>0.5948348716977726</v>
      </c>
      <c r="D281" s="150">
        <f t="shared" si="25"/>
        <v>0.4051651283022274</v>
      </c>
      <c r="E281" s="153">
        <f t="shared" si="26"/>
        <v>1</v>
      </c>
      <c r="K281" s="144">
        <v>138000</v>
      </c>
      <c r="L281" s="155">
        <f t="shared" si="29"/>
        <v>0.99</v>
      </c>
      <c r="M281" s="162">
        <f t="shared" si="30"/>
        <v>25.8107466359208</v>
      </c>
    </row>
    <row r="282" spans="1:13" ht="12.75">
      <c r="A282" s="144">
        <v>-0.22999999999994</v>
      </c>
      <c r="B282" s="146">
        <f t="shared" si="27"/>
        <v>5.238221533522374</v>
      </c>
      <c r="C282" s="151">
        <f t="shared" si="28"/>
        <v>0.5909541151419826</v>
      </c>
      <c r="D282" s="150">
        <f t="shared" si="25"/>
        <v>0.4090458848580174</v>
      </c>
      <c r="E282" s="153">
        <f t="shared" si="26"/>
        <v>1</v>
      </c>
      <c r="K282" s="144">
        <v>138500</v>
      </c>
      <c r="L282" s="155">
        <f t="shared" si="29"/>
        <v>0.99</v>
      </c>
      <c r="M282" s="162">
        <f t="shared" si="30"/>
        <v>25.904263833877035</v>
      </c>
    </row>
    <row r="283" spans="1:13" ht="12.75">
      <c r="A283" s="144">
        <v>-0.21999999999994</v>
      </c>
      <c r="B283" s="146">
        <f t="shared" si="27"/>
        <v>5.2800788802078396</v>
      </c>
      <c r="C283" s="151">
        <f t="shared" si="28"/>
        <v>0.5870644226481913</v>
      </c>
      <c r="D283" s="150">
        <f t="shared" si="25"/>
        <v>0.41293557735180875</v>
      </c>
      <c r="E283" s="153">
        <f t="shared" si="26"/>
        <v>1</v>
      </c>
      <c r="K283" s="144">
        <v>139000</v>
      </c>
      <c r="L283" s="155">
        <f t="shared" si="29"/>
        <v>0.99</v>
      </c>
      <c r="M283" s="162">
        <f t="shared" si="30"/>
        <v>25.99778103183327</v>
      </c>
    </row>
    <row r="284" spans="1:13" ht="12.75">
      <c r="A284" s="144">
        <v>-0.20999999999994</v>
      </c>
      <c r="B284" s="146">
        <f t="shared" si="27"/>
        <v>5.322270698709805</v>
      </c>
      <c r="C284" s="151">
        <f t="shared" si="28"/>
        <v>0.5831661634824189</v>
      </c>
      <c r="D284" s="150">
        <f t="shared" si="25"/>
        <v>0.4168338365175811</v>
      </c>
      <c r="E284" s="153">
        <f t="shared" si="26"/>
        <v>1</v>
      </c>
      <c r="K284" s="144">
        <v>139500</v>
      </c>
      <c r="L284" s="155">
        <f t="shared" si="29"/>
        <v>0.99</v>
      </c>
      <c r="M284" s="162">
        <f t="shared" si="30"/>
        <v>26.091298229789505</v>
      </c>
    </row>
    <row r="285" spans="1:13" ht="12.75">
      <c r="A285" s="144">
        <v>-0.19999999999994</v>
      </c>
      <c r="B285" s="146">
        <f t="shared" si="27"/>
        <v>5.364799661710724</v>
      </c>
      <c r="C285" s="151">
        <f t="shared" si="28"/>
        <v>0.5792597094390796</v>
      </c>
      <c r="D285" s="150">
        <f t="shared" si="25"/>
        <v>0.42074029056092044</v>
      </c>
      <c r="E285" s="153">
        <f t="shared" si="26"/>
        <v>1</v>
      </c>
      <c r="K285" s="144">
        <v>140000</v>
      </c>
      <c r="L285" s="155">
        <f t="shared" si="29"/>
        <v>0.99</v>
      </c>
      <c r="M285" s="162">
        <f t="shared" si="30"/>
        <v>26.18481542774574</v>
      </c>
    </row>
    <row r="286" spans="1:13" ht="12.75">
      <c r="A286" s="144">
        <v>-0.18999999999994</v>
      </c>
      <c r="B286" s="146">
        <f t="shared" si="27"/>
        <v>5.407668463249802</v>
      </c>
      <c r="C286" s="151">
        <f t="shared" si="28"/>
        <v>0.575345434734772</v>
      </c>
      <c r="D286" s="150">
        <f t="shared" si="25"/>
        <v>0.42465456526522805</v>
      </c>
      <c r="E286" s="153">
        <f t="shared" si="26"/>
        <v>1</v>
      </c>
      <c r="K286" s="144">
        <v>140500</v>
      </c>
      <c r="L286" s="155">
        <f t="shared" si="29"/>
        <v>0.99</v>
      </c>
      <c r="M286" s="162">
        <f t="shared" si="30"/>
        <v>26.278332625701974</v>
      </c>
    </row>
    <row r="287" spans="1:13" ht="12.75">
      <c r="A287" s="144">
        <v>-0.17999999999994</v>
      </c>
      <c r="B287" s="146">
        <f t="shared" si="27"/>
        <v>5.450879818893651</v>
      </c>
      <c r="C287" s="151">
        <f t="shared" si="28"/>
        <v>0.5714237159008771</v>
      </c>
      <c r="D287" s="150">
        <f t="shared" si="25"/>
        <v>0.42857628409912285</v>
      </c>
      <c r="E287" s="153">
        <f t="shared" si="26"/>
        <v>1</v>
      </c>
      <c r="K287" s="144">
        <v>141000</v>
      </c>
      <c r="L287" s="155">
        <f t="shared" si="29"/>
        <v>0.99</v>
      </c>
      <c r="M287" s="162">
        <f t="shared" si="30"/>
        <v>26.37184982365821</v>
      </c>
    </row>
    <row r="288" spans="1:13" ht="12.75">
      <c r="A288" s="144">
        <v>-0.16999999999993</v>
      </c>
      <c r="B288" s="146">
        <f t="shared" si="27"/>
        <v>5.494436465908357</v>
      </c>
      <c r="C288" s="151">
        <f t="shared" si="28"/>
        <v>0.5674949316750109</v>
      </c>
      <c r="D288" s="150">
        <f t="shared" si="25"/>
        <v>0.43250506832498914</v>
      </c>
      <c r="E288" s="153">
        <f t="shared" si="26"/>
        <v>1</v>
      </c>
      <c r="K288" s="144">
        <v>141500</v>
      </c>
      <c r="L288" s="155">
        <f t="shared" si="29"/>
        <v>0.99</v>
      </c>
      <c r="M288" s="162">
        <f t="shared" si="30"/>
        <v>26.465367021614444</v>
      </c>
    </row>
    <row r="289" spans="1:13" ht="12.75">
      <c r="A289" s="144">
        <v>-0.15999999999993</v>
      </c>
      <c r="B289" s="146">
        <f t="shared" si="27"/>
        <v>5.5383411634326976</v>
      </c>
      <c r="C289" s="151">
        <f t="shared" si="28"/>
        <v>0.5635594628914053</v>
      </c>
      <c r="D289" s="150">
        <f t="shared" si="25"/>
        <v>0.43644053710859465</v>
      </c>
      <c r="E289" s="153">
        <f t="shared" si="26"/>
        <v>1</v>
      </c>
      <c r="K289" s="144">
        <v>142000</v>
      </c>
      <c r="L289" s="155">
        <f t="shared" si="29"/>
        <v>0.99</v>
      </c>
      <c r="M289" s="162">
        <f t="shared" si="30"/>
        <v>26.55888421957068</v>
      </c>
    </row>
    <row r="290" spans="1:13" ht="12.75">
      <c r="A290" s="144">
        <v>-0.14999999999993</v>
      </c>
      <c r="B290" s="146">
        <f t="shared" si="27"/>
        <v>5.582596692653185</v>
      </c>
      <c r="C290" s="151">
        <f t="shared" si="28"/>
        <v>0.559617692370215</v>
      </c>
      <c r="D290" s="150">
        <f t="shared" si="25"/>
        <v>0.44038230762978503</v>
      </c>
      <c r="E290" s="153">
        <f t="shared" si="26"/>
        <v>1</v>
      </c>
      <c r="K290" s="144">
        <v>142500</v>
      </c>
      <c r="L290" s="155">
        <f t="shared" si="29"/>
        <v>0.99</v>
      </c>
      <c r="M290" s="162">
        <f t="shared" si="30"/>
        <v>26.652401417526914</v>
      </c>
    </row>
    <row r="291" spans="1:13" ht="12.75">
      <c r="A291" s="144">
        <v>-0.13999999999993</v>
      </c>
      <c r="B291" s="146">
        <f t="shared" si="27"/>
        <v>5.627205856980068</v>
      </c>
      <c r="C291" s="151">
        <f t="shared" si="28"/>
        <v>0.5556700048058788</v>
      </c>
      <c r="D291" s="150">
        <f t="shared" si="25"/>
        <v>0.4443299951941212</v>
      </c>
      <c r="E291" s="153">
        <f t="shared" si="26"/>
        <v>1</v>
      </c>
      <c r="K291" s="144">
        <v>143000</v>
      </c>
      <c r="L291" s="155">
        <f t="shared" si="29"/>
        <v>0.99</v>
      </c>
      <c r="M291" s="162">
        <f t="shared" si="30"/>
        <v>26.74591861548315</v>
      </c>
    </row>
    <row r="292" spans="1:13" ht="12.75">
      <c r="A292" s="144">
        <v>-0.12999999999993</v>
      </c>
      <c r="B292" s="146">
        <f t="shared" si="27"/>
        <v>5.672171482224962</v>
      </c>
      <c r="C292" s="151">
        <f t="shared" si="28"/>
        <v>0.5517167866545334</v>
      </c>
      <c r="D292" s="150">
        <f t="shared" si="25"/>
        <v>0.4482832133454666</v>
      </c>
      <c r="E292" s="153">
        <f t="shared" si="26"/>
        <v>1</v>
      </c>
      <c r="K292" s="144">
        <v>143500</v>
      </c>
      <c r="L292" s="155">
        <f t="shared" si="29"/>
        <v>0.99</v>
      </c>
      <c r="M292" s="162">
        <f t="shared" si="30"/>
        <v>26.839435813439383</v>
      </c>
    </row>
    <row r="293" spans="1:13" ht="12.75">
      <c r="A293" s="144">
        <v>-0.11999999999993</v>
      </c>
      <c r="B293" s="146">
        <f t="shared" si="27"/>
        <v>5.7174964167798485</v>
      </c>
      <c r="C293" s="151">
        <f t="shared" si="28"/>
        <v>0.5477584260205561</v>
      </c>
      <c r="D293" s="150">
        <f t="shared" si="25"/>
        <v>0.45224157397944387</v>
      </c>
      <c r="E293" s="153">
        <f t="shared" si="26"/>
        <v>1</v>
      </c>
      <c r="K293" s="144">
        <v>144000</v>
      </c>
      <c r="L293" s="155">
        <f t="shared" si="29"/>
        <v>0.99</v>
      </c>
      <c r="M293" s="162">
        <f t="shared" si="30"/>
        <v>26.932953011395618</v>
      </c>
    </row>
    <row r="294" spans="1:13" ht="12.75">
      <c r="A294" s="144">
        <v>-0.10999999999993</v>
      </c>
      <c r="B294" s="146">
        <f t="shared" si="27"/>
        <v>5.763183531797515</v>
      </c>
      <c r="C294" s="151">
        <f t="shared" si="28"/>
        <v>0.543795312542289</v>
      </c>
      <c r="D294" s="150">
        <f t="shared" si="25"/>
        <v>0.45620468745771103</v>
      </c>
      <c r="E294" s="153">
        <f t="shared" si="26"/>
        <v>1</v>
      </c>
      <c r="K294" s="144">
        <v>144500</v>
      </c>
      <c r="L294" s="155">
        <f t="shared" si="29"/>
        <v>0.99</v>
      </c>
      <c r="M294" s="162">
        <f t="shared" si="30"/>
        <v>27.026470209351853</v>
      </c>
    </row>
    <row r="295" spans="1:13" ht="12.75">
      <c r="A295" s="144">
        <v>-0.0999999999999304</v>
      </c>
      <c r="B295" s="146">
        <f t="shared" si="27"/>
        <v>5.809235721373429</v>
      </c>
      <c r="C295" s="151">
        <f t="shared" si="28"/>
        <v>0.5398278372770013</v>
      </c>
      <c r="D295" s="150">
        <f t="shared" si="25"/>
        <v>0.46017216272299866</v>
      </c>
      <c r="E295" s="153">
        <f t="shared" si="26"/>
        <v>1</v>
      </c>
      <c r="K295" s="144">
        <v>145000</v>
      </c>
      <c r="L295" s="155">
        <f t="shared" si="29"/>
        <v>0.99</v>
      </c>
      <c r="M295" s="162">
        <f t="shared" si="30"/>
        <v>27.119987407308088</v>
      </c>
    </row>
    <row r="296" spans="1:13" ht="12.75">
      <c r="A296" s="144">
        <v>-0.0899999999999301</v>
      </c>
      <c r="B296" s="146">
        <f t="shared" si="27"/>
        <v>5.855655902729068</v>
      </c>
      <c r="C296" s="151">
        <f t="shared" si="28"/>
        <v>0.5358563925851443</v>
      </c>
      <c r="D296" s="150">
        <f t="shared" si="25"/>
        <v>0.4641436074148557</v>
      </c>
      <c r="E296" s="153">
        <f t="shared" si="26"/>
        <v>1</v>
      </c>
      <c r="K296" s="144">
        <v>145500</v>
      </c>
      <c r="L296" s="155">
        <f t="shared" si="29"/>
        <v>0.99</v>
      </c>
      <c r="M296" s="162">
        <f t="shared" si="30"/>
        <v>27.213504605264323</v>
      </c>
    </row>
    <row r="297" spans="1:13" ht="12.75">
      <c r="A297" s="144">
        <v>-0.0799999999999303</v>
      </c>
      <c r="B297" s="146">
        <f t="shared" si="27"/>
        <v>5.902447016396707</v>
      </c>
      <c r="C297" s="151">
        <f t="shared" si="28"/>
        <v>0.5318813720139597</v>
      </c>
      <c r="D297" s="150">
        <f t="shared" si="25"/>
        <v>0.4681186279860403</v>
      </c>
      <c r="E297" s="153">
        <f t="shared" si="26"/>
        <v>1</v>
      </c>
      <c r="K297" s="144">
        <v>146000</v>
      </c>
      <c r="L297" s="155">
        <f t="shared" si="29"/>
        <v>0.99</v>
      </c>
      <c r="M297" s="162">
        <f t="shared" si="30"/>
        <v>27.307021803220557</v>
      </c>
    </row>
    <row r="298" spans="1:13" ht="12.75">
      <c r="A298" s="144">
        <v>-0.0699999999999301</v>
      </c>
      <c r="B298" s="146">
        <f t="shared" si="27"/>
        <v>5.949612026405702</v>
      </c>
      <c r="C298" s="151">
        <f t="shared" si="28"/>
        <v>0.5279031701804933</v>
      </c>
      <c r="D298" s="150">
        <f t="shared" si="25"/>
        <v>0.47209682981950674</v>
      </c>
      <c r="E298" s="153">
        <f t="shared" si="26"/>
        <v>1</v>
      </c>
      <c r="K298" s="144">
        <v>146500</v>
      </c>
      <c r="L298" s="155">
        <f t="shared" si="29"/>
        <v>0.99</v>
      </c>
      <c r="M298" s="162">
        <f t="shared" si="30"/>
        <v>27.400539001176792</v>
      </c>
    </row>
    <row r="299" spans="1:13" ht="12.75">
      <c r="A299" s="144">
        <v>-0.0599999999999303</v>
      </c>
      <c r="B299" s="146">
        <f t="shared" si="27"/>
        <v>5.997153920470233</v>
      </c>
      <c r="C299" s="151">
        <f t="shared" si="28"/>
        <v>0.5239221826540791</v>
      </c>
      <c r="D299" s="150">
        <f t="shared" si="25"/>
        <v>0.4760778173459209</v>
      </c>
      <c r="E299" s="153">
        <f t="shared" si="26"/>
        <v>1</v>
      </c>
      <c r="K299" s="144">
        <v>147000</v>
      </c>
      <c r="L299" s="155">
        <f t="shared" si="29"/>
        <v>0.99</v>
      </c>
      <c r="M299" s="162">
        <f t="shared" si="30"/>
        <v>27.494056199133027</v>
      </c>
    </row>
    <row r="300" spans="1:13" ht="12.75">
      <c r="A300" s="144">
        <v>-0.0499999999999301</v>
      </c>
      <c r="B300" s="146">
        <f t="shared" si="27"/>
        <v>6.045075710178586</v>
      </c>
      <c r="C300" s="151">
        <f t="shared" si="28"/>
        <v>0.5199388058383446</v>
      </c>
      <c r="D300" s="150">
        <f t="shared" si="25"/>
        <v>0.4800611941616554</v>
      </c>
      <c r="E300" s="153">
        <f t="shared" si="26"/>
        <v>1</v>
      </c>
      <c r="K300" s="144">
        <v>147500</v>
      </c>
      <c r="L300" s="155">
        <f t="shared" si="29"/>
        <v>0.99</v>
      </c>
      <c r="M300" s="162">
        <f t="shared" si="30"/>
        <v>27.587573397089262</v>
      </c>
    </row>
    <row r="301" spans="1:13" ht="12.75">
      <c r="A301" s="144">
        <v>-0.0399999999999303</v>
      </c>
      <c r="B301" s="146">
        <f t="shared" si="27"/>
        <v>6.093380431183899</v>
      </c>
      <c r="C301" s="151">
        <f t="shared" si="28"/>
        <v>0.5159534368528029</v>
      </c>
      <c r="D301" s="150">
        <f t="shared" si="25"/>
        <v>0.4840465631471971</v>
      </c>
      <c r="E301" s="153">
        <f t="shared" si="26"/>
        <v>1</v>
      </c>
      <c r="K301" s="144">
        <v>148000</v>
      </c>
      <c r="L301" s="155">
        <f t="shared" si="29"/>
        <v>0.99</v>
      </c>
      <c r="M301" s="162">
        <f t="shared" si="30"/>
        <v>27.681090595045497</v>
      </c>
    </row>
    <row r="302" spans="1:13" ht="12.75">
      <c r="A302" s="144">
        <v>-0.0299999999999301</v>
      </c>
      <c r="B302" s="146">
        <f t="shared" si="27"/>
        <v>6.1420711433964845</v>
      </c>
      <c r="C302" s="151">
        <f t="shared" si="28"/>
        <v>0.5119664734140847</v>
      </c>
      <c r="D302" s="150">
        <f t="shared" si="25"/>
        <v>0.48803352658591526</v>
      </c>
      <c r="E302" s="153">
        <f t="shared" si="26"/>
        <v>1</v>
      </c>
      <c r="K302" s="144">
        <v>148500</v>
      </c>
      <c r="L302" s="155">
        <f t="shared" si="29"/>
        <v>0.99</v>
      </c>
      <c r="M302" s="162">
        <f t="shared" si="30"/>
        <v>27.77460779300173</v>
      </c>
    </row>
    <row r="303" spans="1:13" ht="12.75">
      <c r="A303" s="144">
        <v>-0.0199999999999303</v>
      </c>
      <c r="B303" s="146">
        <f t="shared" si="27"/>
        <v>6.191150931177635</v>
      </c>
      <c r="C303" s="151">
        <f t="shared" si="28"/>
        <v>0.5079783137168742</v>
      </c>
      <c r="D303" s="150">
        <f t="shared" si="25"/>
        <v>0.4920216862831258</v>
      </c>
      <c r="E303" s="153">
        <f t="shared" si="26"/>
        <v>1</v>
      </c>
      <c r="K303" s="144">
        <v>149000</v>
      </c>
      <c r="L303" s="155">
        <f t="shared" si="29"/>
        <v>0.99</v>
      </c>
      <c r="M303" s="162">
        <f t="shared" si="30"/>
        <v>27.868124990957966</v>
      </c>
    </row>
    <row r="304" spans="1:13" ht="12.75">
      <c r="A304" s="144">
        <v>-0.00999999999993006</v>
      </c>
      <c r="B304" s="146">
        <f t="shared" si="27"/>
        <v>6.2406229035350345</v>
      </c>
      <c r="C304" s="151">
        <f t="shared" si="28"/>
        <v>0.5039893563146037</v>
      </c>
      <c r="D304" s="150">
        <f t="shared" si="25"/>
        <v>0.49601064368539627</v>
      </c>
      <c r="E304" s="153">
        <f t="shared" si="26"/>
        <v>1</v>
      </c>
      <c r="K304" s="144">
        <v>149500</v>
      </c>
      <c r="L304" s="155">
        <f t="shared" si="29"/>
        <v>0.99</v>
      </c>
      <c r="M304" s="162">
        <f t="shared" si="30"/>
        <v>27.9616421889142</v>
      </c>
    </row>
    <row r="305" spans="1:13" ht="12.75">
      <c r="A305" s="144">
        <v>6.97220059464598E-14</v>
      </c>
      <c r="B305" s="146">
        <f t="shared" si="27"/>
        <v>6.2904901943196725</v>
      </c>
      <c r="C305" s="151">
        <f t="shared" si="28"/>
        <v>0.49999999999997224</v>
      </c>
      <c r="D305" s="150">
        <f t="shared" si="25"/>
        <v>0.5000000000000278</v>
      </c>
      <c r="E305" s="153">
        <f t="shared" si="26"/>
        <v>1</v>
      </c>
      <c r="K305" s="144">
        <v>150000</v>
      </c>
      <c r="L305" s="155">
        <f t="shared" si="29"/>
        <v>0.99</v>
      </c>
      <c r="M305" s="162">
        <f t="shared" si="30"/>
        <v>28.055159386870436</v>
      </c>
    </row>
    <row r="306" spans="1:13" ht="12.75">
      <c r="A306" s="144">
        <v>0.01000000000007</v>
      </c>
      <c r="B306" s="146">
        <f t="shared" si="27"/>
        <v>6.340755962424389</v>
      </c>
      <c r="C306" s="151">
        <f t="shared" si="28"/>
        <v>0.4960106436853404</v>
      </c>
      <c r="D306" s="150">
        <f t="shared" si="25"/>
        <v>0.5039893563146596</v>
      </c>
      <c r="E306" s="153">
        <f t="shared" si="26"/>
        <v>1</v>
      </c>
      <c r="K306" s="144">
        <v>150500</v>
      </c>
      <c r="L306" s="155">
        <f t="shared" si="29"/>
        <v>0.99</v>
      </c>
      <c r="M306" s="162">
        <f t="shared" si="30"/>
        <v>28.14867658482667</v>
      </c>
    </row>
    <row r="307" spans="1:13" ht="12.75">
      <c r="A307" s="144">
        <v>0.0200000000000697</v>
      </c>
      <c r="B307" s="146">
        <f t="shared" si="27"/>
        <v>6.39142339198395</v>
      </c>
      <c r="C307" s="151">
        <f t="shared" si="28"/>
        <v>0.4920216862830702</v>
      </c>
      <c r="D307" s="150">
        <f t="shared" si="25"/>
        <v>0.5079783137169298</v>
      </c>
      <c r="E307" s="153">
        <f t="shared" si="26"/>
        <v>1</v>
      </c>
      <c r="K307" s="144">
        <v>151000</v>
      </c>
      <c r="L307" s="155">
        <f t="shared" si="29"/>
        <v>0.99</v>
      </c>
      <c r="M307" s="162">
        <f t="shared" si="30"/>
        <v>28.242193782782905</v>
      </c>
    </row>
    <row r="308" spans="1:13" ht="12.75">
      <c r="A308" s="144">
        <v>0.03000000000007</v>
      </c>
      <c r="B308" s="146">
        <f t="shared" si="27"/>
        <v>6.442495692576776</v>
      </c>
      <c r="C308" s="151">
        <f t="shared" si="28"/>
        <v>0.4880335265858595</v>
      </c>
      <c r="D308" s="150">
        <f t="shared" si="25"/>
        <v>0.5119664734141405</v>
      </c>
      <c r="E308" s="153">
        <f t="shared" si="26"/>
        <v>1</v>
      </c>
      <c r="K308" s="144">
        <v>151500</v>
      </c>
      <c r="L308" s="155">
        <f t="shared" si="29"/>
        <v>0.99</v>
      </c>
      <c r="M308" s="162">
        <f t="shared" si="30"/>
        <v>28.33571098073914</v>
      </c>
    </row>
    <row r="309" spans="1:13" ht="12.75">
      <c r="A309" s="144">
        <v>0.0400000000000698</v>
      </c>
      <c r="B309" s="146">
        <f t="shared" si="27"/>
        <v>6.4939760994282345</v>
      </c>
      <c r="C309" s="151">
        <f t="shared" si="28"/>
        <v>0.48404656314714134</v>
      </c>
      <c r="D309" s="150">
        <f t="shared" si="25"/>
        <v>0.5159534368528587</v>
      </c>
      <c r="E309" s="153">
        <f t="shared" si="26"/>
        <v>1</v>
      </c>
      <c r="K309" s="144">
        <v>152000</v>
      </c>
      <c r="L309" s="155">
        <f t="shared" si="29"/>
        <v>0.99</v>
      </c>
      <c r="M309" s="162">
        <f t="shared" si="30"/>
        <v>28.429228178695375</v>
      </c>
    </row>
    <row r="310" spans="1:13" ht="12.75">
      <c r="A310" s="144">
        <v>0.05000000000007</v>
      </c>
      <c r="B310" s="146">
        <f t="shared" si="27"/>
        <v>6.545867873615592</v>
      </c>
      <c r="C310" s="151">
        <f t="shared" si="28"/>
        <v>0.48006119416159965</v>
      </c>
      <c r="D310" s="150">
        <f t="shared" si="25"/>
        <v>0.5199388058384004</v>
      </c>
      <c r="E310" s="153">
        <f t="shared" si="26"/>
        <v>1</v>
      </c>
      <c r="K310" s="144">
        <v>152500</v>
      </c>
      <c r="L310" s="155">
        <f t="shared" si="29"/>
        <v>0.99</v>
      </c>
      <c r="M310" s="162">
        <f t="shared" si="30"/>
        <v>28.52274537665161</v>
      </c>
    </row>
    <row r="311" spans="1:13" ht="12.75">
      <c r="A311" s="144">
        <v>0.0600000000000698</v>
      </c>
      <c r="B311" s="146">
        <f t="shared" si="27"/>
        <v>6.598174302274581</v>
      </c>
      <c r="C311" s="151">
        <f t="shared" si="28"/>
        <v>0.4760778173458653</v>
      </c>
      <c r="D311" s="150">
        <f t="shared" si="25"/>
        <v>0.5239221826541347</v>
      </c>
      <c r="E311" s="153">
        <f t="shared" si="26"/>
        <v>1</v>
      </c>
      <c r="K311" s="144">
        <v>153000</v>
      </c>
      <c r="L311" s="155">
        <f t="shared" si="29"/>
        <v>0.99</v>
      </c>
      <c r="M311" s="162">
        <f t="shared" si="30"/>
        <v>28.616262574607845</v>
      </c>
    </row>
    <row r="312" spans="1:13" ht="12.75">
      <c r="A312" s="144">
        <v>0.07000000000007</v>
      </c>
      <c r="B312" s="146">
        <f t="shared" si="27"/>
        <v>6.650898698807641</v>
      </c>
      <c r="C312" s="151">
        <f t="shared" si="28"/>
        <v>0.472096829819451</v>
      </c>
      <c r="D312" s="150">
        <f t="shared" si="25"/>
        <v>0.527903170180549</v>
      </c>
      <c r="E312" s="153">
        <f t="shared" si="26"/>
        <v>1</v>
      </c>
      <c r="K312" s="144">
        <v>153500</v>
      </c>
      <c r="L312" s="155">
        <f t="shared" si="29"/>
        <v>0.99</v>
      </c>
      <c r="M312" s="162">
        <f t="shared" si="30"/>
        <v>28.70977977256408</v>
      </c>
    </row>
    <row r="313" spans="1:13" ht="12.75">
      <c r="A313" s="144">
        <v>0.08000000000006979</v>
      </c>
      <c r="B313" s="146">
        <f t="shared" si="27"/>
        <v>6.704044403093785</v>
      </c>
      <c r="C313" s="151">
        <f t="shared" si="28"/>
        <v>0.4681186279859848</v>
      </c>
      <c r="D313" s="150">
        <f t="shared" si="25"/>
        <v>0.5318813720140152</v>
      </c>
      <c r="E313" s="153">
        <f t="shared" si="26"/>
        <v>1</v>
      </c>
      <c r="K313" s="144">
        <v>154000</v>
      </c>
      <c r="L313" s="155">
        <f t="shared" si="29"/>
        <v>0.99</v>
      </c>
      <c r="M313" s="162">
        <f t="shared" si="30"/>
        <v>28.803296970520314</v>
      </c>
    </row>
    <row r="314" spans="1:13" ht="12.75">
      <c r="A314" s="144">
        <v>0.0900000000000696</v>
      </c>
      <c r="B314" s="146">
        <f t="shared" si="27"/>
        <v>6.7576147817001955</v>
      </c>
      <c r="C314" s="151">
        <f t="shared" si="28"/>
        <v>0.4641436074148002</v>
      </c>
      <c r="D314" s="150">
        <f t="shared" si="25"/>
        <v>0.5358563925851998</v>
      </c>
      <c r="E314" s="153">
        <f t="shared" si="26"/>
        <v>1</v>
      </c>
      <c r="K314" s="144">
        <v>154500</v>
      </c>
      <c r="L314" s="155">
        <f t="shared" si="29"/>
        <v>0.99</v>
      </c>
      <c r="M314" s="162">
        <f t="shared" si="30"/>
        <v>28.89681416847655</v>
      </c>
    </row>
    <row r="315" spans="1:13" ht="12.75">
      <c r="A315" s="144">
        <v>0.10000000000007</v>
      </c>
      <c r="B315" s="146">
        <f t="shared" si="27"/>
        <v>6.811613228095467</v>
      </c>
      <c r="C315" s="151">
        <f t="shared" si="28"/>
        <v>0.46017216272294315</v>
      </c>
      <c r="D315" s="150">
        <f t="shared" si="25"/>
        <v>0.5398278372770569</v>
      </c>
      <c r="E315" s="153">
        <f t="shared" si="26"/>
        <v>1</v>
      </c>
      <c r="K315" s="144">
        <v>155000</v>
      </c>
      <c r="L315" s="155">
        <f t="shared" si="29"/>
        <v>0.99</v>
      </c>
      <c r="M315" s="162">
        <f t="shared" si="30"/>
        <v>28.990331366432784</v>
      </c>
    </row>
    <row r="316" spans="1:13" ht="12.75">
      <c r="A316" s="144">
        <v>0.11000000000007</v>
      </c>
      <c r="B316" s="146">
        <f t="shared" si="27"/>
        <v>6.866043162864561</v>
      </c>
      <c r="C316" s="151">
        <f t="shared" si="28"/>
        <v>0.4562046874576555</v>
      </c>
      <c r="D316" s="150">
        <f t="shared" si="25"/>
        <v>0.5437953125423445</v>
      </c>
      <c r="E316" s="153">
        <f t="shared" si="26"/>
        <v>1</v>
      </c>
      <c r="K316" s="144">
        <v>155500</v>
      </c>
      <c r="L316" s="155">
        <f t="shared" si="29"/>
        <v>0.99</v>
      </c>
      <c r="M316" s="162">
        <f t="shared" si="30"/>
        <v>29.08384856438902</v>
      </c>
    </row>
    <row r="317" spans="1:13" ht="12.75">
      <c r="A317" s="144">
        <v>0.12000000000007</v>
      </c>
      <c r="B317" s="146">
        <f t="shared" si="27"/>
        <v>6.92090803392551</v>
      </c>
      <c r="C317" s="151">
        <f t="shared" si="28"/>
        <v>0.45224157397938836</v>
      </c>
      <c r="D317" s="150">
        <f t="shared" si="25"/>
        <v>0.5477584260206116</v>
      </c>
      <c r="E317" s="153">
        <f t="shared" si="26"/>
        <v>1</v>
      </c>
      <c r="K317" s="144">
        <v>156000</v>
      </c>
      <c r="L317" s="155">
        <f t="shared" si="29"/>
        <v>0.99</v>
      </c>
      <c r="M317" s="162">
        <f t="shared" si="30"/>
        <v>29.177365762345254</v>
      </c>
    </row>
    <row r="318" spans="1:13" ht="12.75">
      <c r="A318" s="144">
        <v>0.13000000000007</v>
      </c>
      <c r="B318" s="146">
        <f t="shared" si="27"/>
        <v>6.976211316747809</v>
      </c>
      <c r="C318" s="151">
        <f t="shared" si="28"/>
        <v>0.4482832133454111</v>
      </c>
      <c r="D318" s="150">
        <f t="shared" si="25"/>
        <v>0.5517167866545889</v>
      </c>
      <c r="E318" s="153">
        <f t="shared" si="26"/>
        <v>1</v>
      </c>
      <c r="K318" s="144">
        <v>156500</v>
      </c>
      <c r="L318" s="155">
        <f t="shared" si="29"/>
        <v>0.99</v>
      </c>
      <c r="M318" s="162">
        <f t="shared" si="30"/>
        <v>29.27088296030149</v>
      </c>
    </row>
    <row r="319" spans="1:13" ht="12.75">
      <c r="A319" s="144">
        <v>0.14000000000007</v>
      </c>
      <c r="B319" s="146">
        <f t="shared" si="27"/>
        <v>7.03195651457258</v>
      </c>
      <c r="C319" s="151">
        <f t="shared" si="28"/>
        <v>0.4443299951940659</v>
      </c>
      <c r="D319" s="150">
        <f t="shared" si="25"/>
        <v>0.5556700048059341</v>
      </c>
      <c r="E319" s="153">
        <f t="shared" si="26"/>
        <v>1</v>
      </c>
      <c r="K319" s="144">
        <v>157000</v>
      </c>
      <c r="L319" s="155">
        <f t="shared" si="29"/>
        <v>0.99</v>
      </c>
      <c r="M319" s="162">
        <f t="shared" si="30"/>
        <v>29.364400158257723</v>
      </c>
    </row>
    <row r="320" spans="1:13" ht="12.75">
      <c r="A320" s="144">
        <v>0.15000000000007</v>
      </c>
      <c r="B320" s="146">
        <f t="shared" si="27"/>
        <v>7.088147158634489</v>
      </c>
      <c r="C320" s="151">
        <f t="shared" si="28"/>
        <v>0.44038230762972985</v>
      </c>
      <c r="D320" s="150">
        <f t="shared" si="25"/>
        <v>0.5596176923702701</v>
      </c>
      <c r="E320" s="153">
        <f t="shared" si="26"/>
        <v>1</v>
      </c>
      <c r="K320" s="144">
        <v>157500</v>
      </c>
      <c r="L320" s="155">
        <f t="shared" si="29"/>
        <v>0.99</v>
      </c>
      <c r="M320" s="162">
        <f t="shared" si="30"/>
        <v>29.457917356213958</v>
      </c>
    </row>
    <row r="321" spans="1:13" ht="12.75">
      <c r="A321" s="144">
        <v>0.16000000000007</v>
      </c>
      <c r="B321" s="146">
        <f t="shared" si="27"/>
        <v>7.144786808385433</v>
      </c>
      <c r="C321" s="151">
        <f t="shared" si="28"/>
        <v>0.4364405371085396</v>
      </c>
      <c r="D321" s="150">
        <f t="shared" si="25"/>
        <v>0.5635594628914604</v>
      </c>
      <c r="E321" s="153">
        <f t="shared" si="26"/>
        <v>1</v>
      </c>
      <c r="K321" s="144">
        <v>158000</v>
      </c>
      <c r="L321" s="155">
        <f t="shared" si="29"/>
        <v>0.99</v>
      </c>
      <c r="M321" s="162">
        <f t="shared" si="30"/>
        <v>29.551434554170193</v>
      </c>
    </row>
    <row r="322" spans="1:13" ht="12.75">
      <c r="A322" s="144">
        <v>0.17000000000007</v>
      </c>
      <c r="B322" s="146">
        <f t="shared" si="27"/>
        <v>7.2018790517200175</v>
      </c>
      <c r="C322" s="151">
        <f t="shared" si="28"/>
        <v>0.43250506832493407</v>
      </c>
      <c r="D322" s="150">
        <f t="shared" si="25"/>
        <v>0.5674949316750659</v>
      </c>
      <c r="E322" s="153">
        <f t="shared" si="26"/>
        <v>1</v>
      </c>
      <c r="K322" s="144">
        <v>158500</v>
      </c>
      <c r="L322" s="155">
        <f t="shared" si="29"/>
        <v>0.99</v>
      </c>
      <c r="M322" s="162">
        <f t="shared" si="30"/>
        <v>29.644951752126428</v>
      </c>
    </row>
    <row r="323" spans="1:13" ht="12.75">
      <c r="A323" s="144">
        <v>0.18000000000007</v>
      </c>
      <c r="B323" s="146">
        <f t="shared" si="27"/>
        <v>7.259427505202841</v>
      </c>
      <c r="C323" s="151">
        <f t="shared" si="28"/>
        <v>0.4285762840990718</v>
      </c>
      <c r="D323" s="150">
        <f t="shared" si="25"/>
        <v>0.5714237159009282</v>
      </c>
      <c r="E323" s="153">
        <f t="shared" si="26"/>
        <v>1</v>
      </c>
      <c r="K323" s="144">
        <v>159000</v>
      </c>
      <c r="L323" s="155">
        <f t="shared" si="29"/>
        <v>0.99</v>
      </c>
      <c r="M323" s="162">
        <f t="shared" si="30"/>
        <v>29.738468950082662</v>
      </c>
    </row>
    <row r="324" spans="1:13" ht="12.75">
      <c r="A324" s="144">
        <v>0.19000000000007</v>
      </c>
      <c r="B324" s="146">
        <f t="shared" si="27"/>
        <v>7.317435814297579</v>
      </c>
      <c r="C324" s="151">
        <f t="shared" si="28"/>
        <v>0.4246545652651771</v>
      </c>
      <c r="D324" s="150">
        <f t="shared" si="25"/>
        <v>0.5753454347348229</v>
      </c>
      <c r="E324" s="153">
        <f t="shared" si="26"/>
        <v>1</v>
      </c>
      <c r="K324" s="144">
        <v>159500</v>
      </c>
      <c r="L324" s="155">
        <f t="shared" si="29"/>
        <v>0.99</v>
      </c>
      <c r="M324" s="162">
        <f t="shared" si="30"/>
        <v>29.831986148038897</v>
      </c>
    </row>
    <row r="325" spans="1:13" ht="12.75">
      <c r="A325" s="144">
        <v>0.20000000000007</v>
      </c>
      <c r="B325" s="146">
        <f t="shared" si="27"/>
        <v>7.375907653597918</v>
      </c>
      <c r="C325" s="151">
        <f t="shared" si="28"/>
        <v>0.4207402905608696</v>
      </c>
      <c r="D325" s="150">
        <f aca="true" t="shared" si="31" ref="D325:D388">1-C325</f>
        <v>0.5792597094391304</v>
      </c>
      <c r="E325" s="153">
        <f aca="true" t="shared" si="32" ref="E325:E388">$K$3</f>
        <v>1</v>
      </c>
      <c r="K325" s="144">
        <v>160000</v>
      </c>
      <c r="L325" s="155">
        <f t="shared" si="29"/>
        <v>0.99</v>
      </c>
      <c r="M325" s="162">
        <f t="shared" si="30"/>
        <v>29.925503345995132</v>
      </c>
    </row>
    <row r="326" spans="1:13" ht="12.75">
      <c r="A326" s="144">
        <v>0.21000000000007</v>
      </c>
      <c r="B326" s="146">
        <f aca="true" t="shared" si="33" ref="B326:B389">EXP(A326*SQRT($H$10)+SUMPRODUCT($H$20:$H$29,$I$20:$I$29))</f>
        <v>7.434846727060323</v>
      </c>
      <c r="C326" s="151">
        <f aca="true" t="shared" si="34" ref="C326:C389">1-(NORMDIST(A326*SQRT($H$10),0,SQRT($H$10),TRUE))</f>
        <v>0.41683383651753037</v>
      </c>
      <c r="D326" s="150">
        <f t="shared" si="31"/>
        <v>0.5831661634824696</v>
      </c>
      <c r="E326" s="153">
        <f t="shared" si="32"/>
        <v>1</v>
      </c>
      <c r="K326" s="144">
        <v>160500</v>
      </c>
      <c r="L326" s="155">
        <f aca="true" t="shared" si="35" ref="L326:L389">+$N$3</f>
        <v>0.99</v>
      </c>
      <c r="M326" s="162">
        <f t="shared" si="30"/>
        <v>30.019020543951367</v>
      </c>
    </row>
    <row r="327" spans="1:13" ht="12.75">
      <c r="A327" s="144">
        <v>0.22000000000007</v>
      </c>
      <c r="B327" s="146">
        <f t="shared" si="33"/>
        <v>7.494256768238669</v>
      </c>
      <c r="C327" s="151">
        <f t="shared" si="34"/>
        <v>0.4129355773517581</v>
      </c>
      <c r="D327" s="150">
        <f t="shared" si="31"/>
        <v>0.5870644226482419</v>
      </c>
      <c r="E327" s="153">
        <f t="shared" si="32"/>
        <v>1</v>
      </c>
      <c r="K327" s="144">
        <v>161000</v>
      </c>
      <c r="L327" s="155">
        <f t="shared" si="35"/>
        <v>0.99</v>
      </c>
      <c r="M327" s="162">
        <f t="shared" si="30"/>
        <v>30.1125377419076</v>
      </c>
    </row>
    <row r="328" spans="1:13" ht="12.75">
      <c r="A328" s="144">
        <v>0.23000000000007</v>
      </c>
      <c r="B328" s="146">
        <f t="shared" si="33"/>
        <v>7.554141540520746</v>
      </c>
      <c r="C328" s="151">
        <f t="shared" si="34"/>
        <v>0.4090458848579669</v>
      </c>
      <c r="D328" s="150">
        <f t="shared" si="31"/>
        <v>0.5909541151420331</v>
      </c>
      <c r="E328" s="153">
        <f t="shared" si="32"/>
        <v>1</v>
      </c>
      <c r="K328" s="144">
        <v>161500</v>
      </c>
      <c r="L328" s="155">
        <f t="shared" si="35"/>
        <v>0.99</v>
      </c>
      <c r="M328" s="162">
        <f aca="true" t="shared" si="36" ref="M328:M391">M327+$M$6</f>
        <v>30.206054939863836</v>
      </c>
    </row>
    <row r="329" spans="1:13" ht="12.75">
      <c r="A329" s="144">
        <v>0.24000000000007</v>
      </c>
      <c r="B329" s="146">
        <f t="shared" si="33"/>
        <v>7.614504837366657</v>
      </c>
      <c r="C329" s="151">
        <f t="shared" si="34"/>
        <v>0.405165128302177</v>
      </c>
      <c r="D329" s="150">
        <f t="shared" si="31"/>
        <v>0.594834871697823</v>
      </c>
      <c r="E329" s="153">
        <f t="shared" si="32"/>
        <v>1</v>
      </c>
      <c r="K329" s="144">
        <v>162000</v>
      </c>
      <c r="L329" s="155">
        <f t="shared" si="35"/>
        <v>0.99</v>
      </c>
      <c r="M329" s="162">
        <f t="shared" si="36"/>
        <v>30.29957213782007</v>
      </c>
    </row>
    <row r="330" spans="1:13" ht="12.75">
      <c r="A330" s="144">
        <v>0.25000000000007</v>
      </c>
      <c r="B330" s="146">
        <f t="shared" si="33"/>
        <v>7.675350482549114</v>
      </c>
      <c r="C330" s="151">
        <f t="shared" si="34"/>
        <v>0.4012936743170492</v>
      </c>
      <c r="D330" s="150">
        <f t="shared" si="31"/>
        <v>0.5987063256829508</v>
      </c>
      <c r="E330" s="153">
        <f t="shared" si="32"/>
        <v>1</v>
      </c>
      <c r="K330" s="144">
        <v>162500</v>
      </c>
      <c r="L330" s="155">
        <f t="shared" si="35"/>
        <v>0.99</v>
      </c>
      <c r="M330" s="162">
        <f t="shared" si="36"/>
        <v>30.393089335776306</v>
      </c>
    </row>
    <row r="331" spans="1:13" ht="12.75">
      <c r="A331" s="144">
        <v>0.26000000000008</v>
      </c>
      <c r="B331" s="146">
        <f t="shared" si="33"/>
        <v>7.736682330395722</v>
      </c>
      <c r="C331" s="151">
        <f t="shared" si="34"/>
        <v>0.3974318867982086</v>
      </c>
      <c r="D331" s="150">
        <f t="shared" si="31"/>
        <v>0.6025681132017914</v>
      </c>
      <c r="E331" s="153">
        <f t="shared" si="32"/>
        <v>1</v>
      </c>
      <c r="K331" s="144">
        <v>163000</v>
      </c>
      <c r="L331" s="155">
        <f t="shared" si="35"/>
        <v>0.99</v>
      </c>
      <c r="M331" s="162">
        <f t="shared" si="36"/>
        <v>30.48660653373254</v>
      </c>
    </row>
    <row r="332" spans="1:13" ht="12.75">
      <c r="A332" s="144">
        <v>0.27000000000008</v>
      </c>
      <c r="B332" s="146">
        <f t="shared" si="33"/>
        <v>7.798504266032898</v>
      </c>
      <c r="C332" s="151">
        <f t="shared" si="34"/>
        <v>0.39358012680192966</v>
      </c>
      <c r="D332" s="150">
        <f t="shared" si="31"/>
        <v>0.6064198731980703</v>
      </c>
      <c r="E332" s="153">
        <f t="shared" si="32"/>
        <v>1</v>
      </c>
      <c r="K332" s="144">
        <v>163500</v>
      </c>
      <c r="L332" s="155">
        <f t="shared" si="35"/>
        <v>0.99</v>
      </c>
      <c r="M332" s="162">
        <f t="shared" si="36"/>
        <v>30.580123731688776</v>
      </c>
    </row>
    <row r="333" spans="1:13" ht="12.75">
      <c r="A333" s="144">
        <v>0.28000000000008</v>
      </c>
      <c r="B333" s="146">
        <f t="shared" si="33"/>
        <v>7.860820205632329</v>
      </c>
      <c r="C333" s="151">
        <f t="shared" si="34"/>
        <v>0.3897387524441721</v>
      </c>
      <c r="D333" s="150">
        <f t="shared" si="31"/>
        <v>0.6102612475558279</v>
      </c>
      <c r="E333" s="153">
        <f t="shared" si="32"/>
        <v>1</v>
      </c>
      <c r="K333" s="144">
        <v>164000</v>
      </c>
      <c r="L333" s="155">
        <f t="shared" si="35"/>
        <v>0.99</v>
      </c>
      <c r="M333" s="162">
        <f t="shared" si="36"/>
        <v>30.67364092964501</v>
      </c>
    </row>
    <row r="334" spans="1:13" ht="12.75">
      <c r="A334" s="144">
        <v>0.29000000000008</v>
      </c>
      <c r="B334" s="146">
        <f t="shared" si="33"/>
        <v>7.923634096658815</v>
      </c>
      <c r="C334" s="151">
        <f t="shared" si="34"/>
        <v>0.385908118801092</v>
      </c>
      <c r="D334" s="150">
        <f t="shared" si="31"/>
        <v>0.614091881198908</v>
      </c>
      <c r="E334" s="153">
        <f t="shared" si="32"/>
        <v>1</v>
      </c>
      <c r="K334" s="144">
        <v>164500</v>
      </c>
      <c r="L334" s="155">
        <f t="shared" si="35"/>
        <v>0.99</v>
      </c>
      <c r="M334" s="162">
        <f t="shared" si="36"/>
        <v>30.767158127601245</v>
      </c>
    </row>
    <row r="335" spans="1:13" ht="12.75">
      <c r="A335" s="144">
        <v>0.30000000000008</v>
      </c>
      <c r="B335" s="146">
        <f t="shared" si="33"/>
        <v>7.986949918120379</v>
      </c>
      <c r="C335" s="151">
        <f t="shared" si="34"/>
        <v>0.3820885778110168</v>
      </c>
      <c r="D335" s="150">
        <f t="shared" si="31"/>
        <v>0.6179114221889832</v>
      </c>
      <c r="E335" s="153">
        <f t="shared" si="32"/>
        <v>1</v>
      </c>
      <c r="K335" s="144">
        <v>165000</v>
      </c>
      <c r="L335" s="155">
        <f t="shared" si="35"/>
        <v>0.99</v>
      </c>
      <c r="M335" s="162">
        <f t="shared" si="36"/>
        <v>30.86067532555748</v>
      </c>
    </row>
    <row r="336" spans="1:13" ht="12.75">
      <c r="A336" s="144">
        <v>0.31000000000008</v>
      </c>
      <c r="B336" s="146">
        <f t="shared" si="33"/>
        <v>8.050771680820326</v>
      </c>
      <c r="C336" s="151">
        <f t="shared" si="34"/>
        <v>0.3782804781779503</v>
      </c>
      <c r="D336" s="150">
        <f t="shared" si="31"/>
        <v>0.6217195218220497</v>
      </c>
      <c r="E336" s="153">
        <f t="shared" si="32"/>
        <v>1</v>
      </c>
      <c r="K336" s="144">
        <v>165500</v>
      </c>
      <c r="L336" s="155">
        <f t="shared" si="35"/>
        <v>0.99</v>
      </c>
      <c r="M336" s="162">
        <f t="shared" si="36"/>
        <v>30.954192523513715</v>
      </c>
    </row>
    <row r="337" spans="1:13" ht="12.75">
      <c r="A337" s="144">
        <v>0.32000000000008</v>
      </c>
      <c r="B337" s="146">
        <f t="shared" si="33"/>
        <v>8.115103427611306</v>
      </c>
      <c r="C337" s="151">
        <f t="shared" si="34"/>
        <v>0.3744841652766496</v>
      </c>
      <c r="D337" s="150">
        <f t="shared" si="31"/>
        <v>0.6255158347233504</v>
      </c>
      <c r="E337" s="153">
        <f t="shared" si="32"/>
        <v>1</v>
      </c>
      <c r="K337" s="144">
        <v>166000</v>
      </c>
      <c r="L337" s="155">
        <f t="shared" si="35"/>
        <v>0.99</v>
      </c>
      <c r="M337" s="162">
        <f t="shared" si="36"/>
        <v>31.04770972146995</v>
      </c>
    </row>
    <row r="338" spans="1:13" ht="12.75">
      <c r="A338" s="144">
        <v>0.33000000000008</v>
      </c>
      <c r="B338" s="146">
        <f t="shared" si="33"/>
        <v>8.179949233651419</v>
      </c>
      <c r="C338" s="151">
        <f t="shared" si="34"/>
        <v>0.37069998105931623</v>
      </c>
      <c r="D338" s="150">
        <f t="shared" si="31"/>
        <v>0.6293000189406838</v>
      </c>
      <c r="E338" s="153">
        <f t="shared" si="32"/>
        <v>1</v>
      </c>
      <c r="K338" s="144">
        <v>166500</v>
      </c>
      <c r="L338" s="155">
        <f t="shared" si="35"/>
        <v>0.99</v>
      </c>
      <c r="M338" s="162">
        <f t="shared" si="36"/>
        <v>31.141226919426185</v>
      </c>
    </row>
    <row r="339" spans="1:13" ht="12.75">
      <c r="A339" s="144">
        <v>0.34000000000008</v>
      </c>
      <c r="B339" s="146">
        <f t="shared" si="33"/>
        <v>8.245313206662354</v>
      </c>
      <c r="C339" s="151">
        <f t="shared" si="34"/>
        <v>0.36692826396394174</v>
      </c>
      <c r="D339" s="150">
        <f t="shared" si="31"/>
        <v>0.6330717360360583</v>
      </c>
      <c r="E339" s="153">
        <f t="shared" si="32"/>
        <v>1</v>
      </c>
      <c r="K339" s="144">
        <v>167000</v>
      </c>
      <c r="L339" s="155">
        <f t="shared" si="35"/>
        <v>0.99</v>
      </c>
      <c r="M339" s="162">
        <f t="shared" si="36"/>
        <v>31.23474411738242</v>
      </c>
    </row>
    <row r="340" spans="1:13" ht="12.75">
      <c r="A340" s="144">
        <v>0.35000000000008</v>
      </c>
      <c r="B340" s="146">
        <f t="shared" si="33"/>
        <v>8.311199487189599</v>
      </c>
      <c r="C340" s="151">
        <f t="shared" si="34"/>
        <v>0.3631693488243509</v>
      </c>
      <c r="D340" s="150">
        <f t="shared" si="31"/>
        <v>0.6368306511756491</v>
      </c>
      <c r="E340" s="153">
        <f t="shared" si="32"/>
        <v>1</v>
      </c>
      <c r="K340" s="144">
        <v>167500</v>
      </c>
      <c r="L340" s="155">
        <f t="shared" si="35"/>
        <v>0.99</v>
      </c>
      <c r="M340" s="162">
        <f t="shared" si="36"/>
        <v>31.328261315338654</v>
      </c>
    </row>
    <row r="341" spans="1:13" ht="12.75">
      <c r="A341" s="144">
        <v>0.36000000000008</v>
      </c>
      <c r="B341" s="146">
        <f t="shared" si="33"/>
        <v>8.37761224886473</v>
      </c>
      <c r="C341" s="151">
        <f t="shared" si="34"/>
        <v>0.35942356678197884</v>
      </c>
      <c r="D341" s="150">
        <f t="shared" si="31"/>
        <v>0.6405764332180212</v>
      </c>
      <c r="E341" s="153">
        <f t="shared" si="32"/>
        <v>1</v>
      </c>
      <c r="K341" s="144">
        <v>168000</v>
      </c>
      <c r="L341" s="155">
        <f t="shared" si="35"/>
        <v>0.99</v>
      </c>
      <c r="M341" s="162">
        <f t="shared" si="36"/>
        <v>31.42177851329489</v>
      </c>
    </row>
    <row r="342" spans="1:13" ht="12.75">
      <c r="A342" s="144">
        <v>0.37000000000008</v>
      </c>
      <c r="B342" s="146">
        <f t="shared" si="33"/>
        <v>8.44455569866979</v>
      </c>
      <c r="C342" s="151">
        <f t="shared" si="34"/>
        <v>0.3556912451994234</v>
      </c>
      <c r="D342" s="150">
        <f t="shared" si="31"/>
        <v>0.6443087548005766</v>
      </c>
      <c r="E342" s="153">
        <f t="shared" si="32"/>
        <v>1</v>
      </c>
      <c r="K342" s="144">
        <v>168500</v>
      </c>
      <c r="L342" s="155">
        <f t="shared" si="35"/>
        <v>0.99</v>
      </c>
      <c r="M342" s="162">
        <f t="shared" si="36"/>
        <v>31.515295711251124</v>
      </c>
    </row>
    <row r="343" spans="1:13" ht="12.75">
      <c r="A343" s="144">
        <v>0.38000000000008</v>
      </c>
      <c r="B343" s="146">
        <f t="shared" si="33"/>
        <v>8.512034077203783</v>
      </c>
      <c r="C343" s="151">
        <f t="shared" si="34"/>
        <v>0.35197270757580756</v>
      </c>
      <c r="D343" s="150">
        <f t="shared" si="31"/>
        <v>0.6480272924241924</v>
      </c>
      <c r="E343" s="153">
        <f t="shared" si="32"/>
        <v>1</v>
      </c>
      <c r="K343" s="144">
        <v>169000</v>
      </c>
      <c r="L343" s="155">
        <f t="shared" si="35"/>
        <v>0.99</v>
      </c>
      <c r="M343" s="162">
        <f t="shared" si="36"/>
        <v>31.60881290920736</v>
      </c>
    </row>
    <row r="344" spans="1:13" ht="12.75">
      <c r="A344" s="144">
        <v>0.39000000000008</v>
      </c>
      <c r="B344" s="146">
        <f t="shared" si="33"/>
        <v>8.58005165895131</v>
      </c>
      <c r="C344" s="151">
        <f t="shared" si="34"/>
        <v>0.34826827346398803</v>
      </c>
      <c r="D344" s="150">
        <f t="shared" si="31"/>
        <v>0.651731726536012</v>
      </c>
      <c r="E344" s="153">
        <f t="shared" si="32"/>
        <v>1</v>
      </c>
      <c r="K344" s="144">
        <v>169500</v>
      </c>
      <c r="L344" s="155">
        <f t="shared" si="35"/>
        <v>0.99</v>
      </c>
      <c r="M344" s="162">
        <f t="shared" si="36"/>
        <v>31.702330107163593</v>
      </c>
    </row>
    <row r="345" spans="1:13" ht="12.75">
      <c r="A345" s="144">
        <v>0.40000000000008</v>
      </c>
      <c r="B345" s="146">
        <f t="shared" si="33"/>
        <v>8.648612752553328</v>
      </c>
      <c r="C345" s="151">
        <f t="shared" si="34"/>
        <v>0.3445782583896464</v>
      </c>
      <c r="D345" s="150">
        <f t="shared" si="31"/>
        <v>0.6554217416103536</v>
      </c>
      <c r="E345" s="153">
        <f t="shared" si="32"/>
        <v>1</v>
      </c>
      <c r="K345" s="144">
        <v>170000</v>
      </c>
      <c r="L345" s="155">
        <f t="shared" si="35"/>
        <v>0.99</v>
      </c>
      <c r="M345" s="162">
        <f t="shared" si="36"/>
        <v>31.79584730511983</v>
      </c>
    </row>
    <row r="346" spans="1:13" ht="12.75">
      <c r="A346" s="144">
        <v>0.41000000000008</v>
      </c>
      <c r="B346" s="146">
        <f t="shared" si="33"/>
        <v>8.717721701080087</v>
      </c>
      <c r="C346" s="151">
        <f t="shared" si="34"/>
        <v>0.3409029737722933</v>
      </c>
      <c r="D346" s="150">
        <f t="shared" si="31"/>
        <v>0.6590970262277067</v>
      </c>
      <c r="E346" s="153">
        <f t="shared" si="32"/>
        <v>1</v>
      </c>
      <c r="K346" s="144">
        <v>170500</v>
      </c>
      <c r="L346" s="155">
        <f t="shared" si="35"/>
        <v>0.99</v>
      </c>
      <c r="M346" s="162">
        <f t="shared" si="36"/>
        <v>31.889364503076063</v>
      </c>
    </row>
    <row r="347" spans="1:13" ht="12.75">
      <c r="A347" s="144">
        <v>0.42000000000008</v>
      </c>
      <c r="B347" s="146">
        <f t="shared" si="33"/>
        <v>8.78738288230625</v>
      </c>
      <c r="C347" s="151">
        <f t="shared" si="34"/>
        <v>0.3372427268482203</v>
      </c>
      <c r="D347" s="150">
        <f t="shared" si="31"/>
        <v>0.6627572731517797</v>
      </c>
      <c r="E347" s="153">
        <f t="shared" si="32"/>
        <v>1</v>
      </c>
      <c r="K347" s="144">
        <v>171000</v>
      </c>
      <c r="L347" s="155">
        <f t="shared" si="35"/>
        <v>0.99</v>
      </c>
      <c r="M347" s="162">
        <f t="shared" si="36"/>
        <v>31.982881701032298</v>
      </c>
    </row>
    <row r="348" spans="1:13" ht="12.75">
      <c r="A348" s="144">
        <v>0.43000000000008</v>
      </c>
      <c r="B348" s="146">
        <f t="shared" si="33"/>
        <v>8.857600708988217</v>
      </c>
      <c r="C348" s="151">
        <f t="shared" si="34"/>
        <v>0.33359782059542853</v>
      </c>
      <c r="D348" s="150">
        <f t="shared" si="31"/>
        <v>0.6664021794045715</v>
      </c>
      <c r="E348" s="153">
        <f t="shared" si="32"/>
        <v>1</v>
      </c>
      <c r="K348" s="144">
        <v>171500</v>
      </c>
      <c r="L348" s="155">
        <f t="shared" si="35"/>
        <v>0.99</v>
      </c>
      <c r="M348" s="162">
        <f t="shared" si="36"/>
        <v>32.07639889898853</v>
      </c>
    </row>
    <row r="349" spans="1:13" ht="12.75">
      <c r="A349" s="144">
        <v>0.44000000000008</v>
      </c>
      <c r="B349" s="146">
        <f t="shared" si="33"/>
        <v>8.928379629143631</v>
      </c>
      <c r="C349" s="151">
        <f t="shared" si="34"/>
        <v>0.32996855366056477</v>
      </c>
      <c r="D349" s="150">
        <f t="shared" si="31"/>
        <v>0.6700314463394352</v>
      </c>
      <c r="E349" s="153">
        <f t="shared" si="32"/>
        <v>1</v>
      </c>
      <c r="K349" s="144">
        <v>172000</v>
      </c>
      <c r="L349" s="155">
        <f t="shared" si="35"/>
        <v>0.99</v>
      </c>
      <c r="M349" s="162">
        <f t="shared" si="36"/>
        <v>32.16991609694476</v>
      </c>
    </row>
    <row r="350" spans="1:13" ht="12.75">
      <c r="A350" s="144">
        <v>0.45000000000008</v>
      </c>
      <c r="B350" s="146">
        <f t="shared" si="33"/>
        <v>8.999724126333158</v>
      </c>
      <c r="C350" s="151">
        <f t="shared" si="34"/>
        <v>0.3263552202878911</v>
      </c>
      <c r="D350" s="150">
        <f t="shared" si="31"/>
        <v>0.6736447797121089</v>
      </c>
      <c r="E350" s="153">
        <f t="shared" si="32"/>
        <v>1</v>
      </c>
      <c r="K350" s="144">
        <v>172500</v>
      </c>
      <c r="L350" s="155">
        <f t="shared" si="35"/>
        <v>0.99</v>
      </c>
      <c r="M350" s="162">
        <f t="shared" si="36"/>
        <v>32.26343329490099</v>
      </c>
    </row>
    <row r="351" spans="1:13" ht="12.75">
      <c r="A351" s="144">
        <v>0.46000000000008</v>
      </c>
      <c r="B351" s="146">
        <f t="shared" si="33"/>
        <v>9.071638719944506</v>
      </c>
      <c r="C351" s="151">
        <f t="shared" si="34"/>
        <v>0.322758110250319</v>
      </c>
      <c r="D351" s="150">
        <f t="shared" si="31"/>
        <v>0.677241889749681</v>
      </c>
      <c r="E351" s="153">
        <f t="shared" si="32"/>
        <v>1</v>
      </c>
      <c r="K351" s="144">
        <v>173000</v>
      </c>
      <c r="L351" s="155">
        <f t="shared" si="35"/>
        <v>0.99</v>
      </c>
      <c r="M351" s="162">
        <f t="shared" si="36"/>
        <v>32.35695049285722</v>
      </c>
    </row>
    <row r="352" spans="1:13" ht="12.75">
      <c r="A352" s="144">
        <v>0.47000000000008</v>
      </c>
      <c r="B352" s="146">
        <f t="shared" si="33"/>
        <v>9.1441279654787</v>
      </c>
      <c r="C352" s="151">
        <f t="shared" si="34"/>
        <v>0.31917750878252726</v>
      </c>
      <c r="D352" s="150">
        <f t="shared" si="31"/>
        <v>0.6808224912174727</v>
      </c>
      <c r="E352" s="153">
        <f t="shared" si="32"/>
        <v>1</v>
      </c>
      <c r="K352" s="144">
        <v>173500</v>
      </c>
      <c r="L352" s="155">
        <f t="shared" si="35"/>
        <v>0.99</v>
      </c>
      <c r="M352" s="162">
        <f t="shared" si="36"/>
        <v>32.450467690813454</v>
      </c>
    </row>
    <row r="353" spans="1:13" ht="12.75">
      <c r="A353" s="144">
        <v>0.48000000000008</v>
      </c>
      <c r="B353" s="146">
        <f t="shared" si="33"/>
        <v>9.217196454838662</v>
      </c>
      <c r="C353" s="151">
        <f t="shared" si="34"/>
        <v>0.3156136965161941</v>
      </c>
      <c r="D353" s="150">
        <f t="shared" si="31"/>
        <v>0.6843863034838059</v>
      </c>
      <c r="E353" s="153">
        <f t="shared" si="32"/>
        <v>1</v>
      </c>
      <c r="K353" s="144">
        <v>174000</v>
      </c>
      <c r="L353" s="155">
        <f t="shared" si="35"/>
        <v>0.99</v>
      </c>
      <c r="M353" s="162">
        <f t="shared" si="36"/>
        <v>32.543984888769685</v>
      </c>
    </row>
    <row r="354" spans="1:13" ht="12.75">
      <c r="A354" s="144">
        <v>0.49000000000008</v>
      </c>
      <c r="B354" s="146">
        <f t="shared" si="33"/>
        <v>9.290848816620086</v>
      </c>
      <c r="C354" s="151">
        <f t="shared" si="34"/>
        <v>0.31206694941736224</v>
      </c>
      <c r="D354" s="150">
        <f t="shared" si="31"/>
        <v>0.6879330505826378</v>
      </c>
      <c r="E354" s="153">
        <f t="shared" si="32"/>
        <v>1</v>
      </c>
      <c r="K354" s="144">
        <v>174500</v>
      </c>
      <c r="L354" s="155">
        <f t="shared" si="35"/>
        <v>0.99</v>
      </c>
      <c r="M354" s="162">
        <f t="shared" si="36"/>
        <v>32.63750208672592</v>
      </c>
    </row>
    <row r="355" spans="1:13" ht="12.75">
      <c r="A355" s="144">
        <v>0.50000000000008</v>
      </c>
      <c r="B355" s="146">
        <f t="shared" si="33"/>
        <v>9.365089716404636</v>
      </c>
      <c r="C355" s="151">
        <f t="shared" si="34"/>
        <v>0.3085375387259587</v>
      </c>
      <c r="D355" s="150">
        <f t="shared" si="31"/>
        <v>0.6914624612740413</v>
      </c>
      <c r="E355" s="153">
        <f t="shared" si="32"/>
        <v>1</v>
      </c>
      <c r="K355" s="144">
        <v>175000</v>
      </c>
      <c r="L355" s="155">
        <f t="shared" si="35"/>
        <v>0.99</v>
      </c>
      <c r="M355" s="162">
        <f t="shared" si="36"/>
        <v>32.73101928468215</v>
      </c>
    </row>
    <row r="356" spans="1:13" ht="12.75">
      <c r="A356" s="144">
        <v>0.51000000000008</v>
      </c>
      <c r="B356" s="146">
        <f t="shared" si="33"/>
        <v>9.439923857055508</v>
      </c>
      <c r="C356" s="151">
        <f t="shared" si="34"/>
        <v>0.3050257308974914</v>
      </c>
      <c r="D356" s="150">
        <f t="shared" si="31"/>
        <v>0.6949742691025086</v>
      </c>
      <c r="E356" s="153">
        <f t="shared" si="32"/>
        <v>1</v>
      </c>
      <c r="K356" s="144">
        <v>175500</v>
      </c>
      <c r="L356" s="155">
        <f t="shared" si="35"/>
        <v>0.99</v>
      </c>
      <c r="M356" s="162">
        <f t="shared" si="36"/>
        <v>32.82453648263838</v>
      </c>
    </row>
    <row r="357" spans="1:13" ht="12.75">
      <c r="A357" s="144">
        <v>0.52000000000008</v>
      </c>
      <c r="B357" s="146">
        <f t="shared" si="33"/>
        <v>9.515355979015315</v>
      </c>
      <c r="C357" s="151">
        <f t="shared" si="34"/>
        <v>0.3015317875469383</v>
      </c>
      <c r="D357" s="150">
        <f t="shared" si="31"/>
        <v>0.6984682124530617</v>
      </c>
      <c r="E357" s="153">
        <f t="shared" si="32"/>
        <v>1</v>
      </c>
      <c r="K357" s="144">
        <v>176000</v>
      </c>
      <c r="L357" s="155">
        <f t="shared" si="35"/>
        <v>0.99</v>
      </c>
      <c r="M357" s="162">
        <f t="shared" si="36"/>
        <v>32.91805368059461</v>
      </c>
    </row>
    <row r="358" spans="1:13" ht="12.75">
      <c r="A358" s="144">
        <v>0.53000000000008</v>
      </c>
      <c r="B358" s="146">
        <f t="shared" si="33"/>
        <v>9.591390860606403</v>
      </c>
      <c r="C358" s="151">
        <f t="shared" si="34"/>
        <v>0.2980559653948487</v>
      </c>
      <c r="D358" s="150">
        <f t="shared" si="31"/>
        <v>0.7019440346051513</v>
      </c>
      <c r="E358" s="153">
        <f t="shared" si="32"/>
        <v>1</v>
      </c>
      <c r="K358" s="144">
        <v>176500</v>
      </c>
      <c r="L358" s="155">
        <f t="shared" si="35"/>
        <v>0.99</v>
      </c>
      <c r="M358" s="162">
        <f t="shared" si="36"/>
        <v>33.01157087855084</v>
      </c>
    </row>
    <row r="359" spans="1:13" ht="12.75">
      <c r="A359" s="144">
        <v>0.54000000000008</v>
      </c>
      <c r="B359" s="146">
        <f t="shared" si="33"/>
        <v>9.668033318333508</v>
      </c>
      <c r="C359" s="151">
        <f t="shared" si="34"/>
        <v>0.29459851621567035</v>
      </c>
      <c r="D359" s="150">
        <f t="shared" si="31"/>
        <v>0.7054014837843297</v>
      </c>
      <c r="E359" s="153">
        <f t="shared" si="32"/>
        <v>1</v>
      </c>
      <c r="K359" s="144">
        <v>177000</v>
      </c>
      <c r="L359" s="155">
        <f t="shared" si="35"/>
        <v>0.99</v>
      </c>
      <c r="M359" s="162">
        <f t="shared" si="36"/>
        <v>33.10508807650707</v>
      </c>
    </row>
    <row r="360" spans="1:13" ht="12.75">
      <c r="A360" s="144">
        <v>0.55000000000008</v>
      </c>
      <c r="B360" s="146">
        <f t="shared" si="33"/>
        <v>9.745288207188887</v>
      </c>
      <c r="C360" s="151">
        <f t="shared" si="34"/>
        <v>0.29115968678831894</v>
      </c>
      <c r="D360" s="150">
        <f t="shared" si="31"/>
        <v>0.7088403132116811</v>
      </c>
      <c r="E360" s="153">
        <f t="shared" si="32"/>
        <v>1</v>
      </c>
      <c r="K360" s="144">
        <v>177500</v>
      </c>
      <c r="L360" s="155">
        <f t="shared" si="35"/>
        <v>0.99</v>
      </c>
      <c r="M360" s="162">
        <f t="shared" si="36"/>
        <v>33.198605274463304</v>
      </c>
    </row>
    <row r="361" spans="1:13" ht="12.75">
      <c r="A361" s="144">
        <v>0.56000000000008</v>
      </c>
      <c r="B361" s="146">
        <f t="shared" si="33"/>
        <v>9.823160420959843</v>
      </c>
      <c r="C361" s="151">
        <f t="shared" si="34"/>
        <v>0.28773971884899974</v>
      </c>
      <c r="D361" s="150">
        <f t="shared" si="31"/>
        <v>0.7122602811510003</v>
      </c>
      <c r="E361" s="153">
        <f t="shared" si="32"/>
        <v>1</v>
      </c>
      <c r="K361" s="144">
        <v>178000</v>
      </c>
      <c r="L361" s="155">
        <f t="shared" si="35"/>
        <v>0.99</v>
      </c>
      <c r="M361" s="162">
        <f t="shared" si="36"/>
        <v>33.292122472419535</v>
      </c>
    </row>
    <row r="362" spans="1:13" ht="12.75">
      <c r="A362" s="144">
        <v>0.57000000000008</v>
      </c>
      <c r="B362" s="146">
        <f t="shared" si="33"/>
        <v>9.901654892538744</v>
      </c>
      <c r="C362" s="151">
        <f t="shared" si="34"/>
        <v>0.284338849046297</v>
      </c>
      <c r="D362" s="150">
        <f t="shared" si="31"/>
        <v>0.715661150953703</v>
      </c>
      <c r="E362" s="153">
        <f t="shared" si="32"/>
        <v>1</v>
      </c>
      <c r="K362" s="144">
        <v>178500</v>
      </c>
      <c r="L362" s="155">
        <f t="shared" si="35"/>
        <v>0.99</v>
      </c>
      <c r="M362" s="162">
        <f t="shared" si="36"/>
        <v>33.38563967037577</v>
      </c>
    </row>
    <row r="363" spans="1:13" ht="12.75">
      <c r="A363" s="144">
        <v>0.58000000000008</v>
      </c>
      <c r="B363" s="146">
        <f t="shared" si="33"/>
        <v>9.98077659423549</v>
      </c>
      <c r="C363" s="151">
        <f t="shared" si="34"/>
        <v>0.2809573088985373</v>
      </c>
      <c r="D363" s="150">
        <f t="shared" si="31"/>
        <v>0.7190426911014627</v>
      </c>
      <c r="E363" s="153">
        <f t="shared" si="32"/>
        <v>1</v>
      </c>
      <c r="K363" s="144">
        <v>179000</v>
      </c>
      <c r="L363" s="155">
        <f t="shared" si="35"/>
        <v>0.99</v>
      </c>
      <c r="M363" s="162">
        <f t="shared" si="36"/>
        <v>33.479156868332</v>
      </c>
    </row>
    <row r="364" spans="1:13" ht="12.75">
      <c r="A364" s="144">
        <v>0.59000000000008</v>
      </c>
      <c r="B364" s="146">
        <f t="shared" si="33"/>
        <v>10.060530538092495</v>
      </c>
      <c r="C364" s="151">
        <f t="shared" si="34"/>
        <v>0.27759532475343807</v>
      </c>
      <c r="D364" s="150">
        <f t="shared" si="31"/>
        <v>0.7224046752465619</v>
      </c>
      <c r="E364" s="153">
        <f t="shared" si="32"/>
        <v>1</v>
      </c>
      <c r="K364" s="144">
        <v>179500</v>
      </c>
      <c r="L364" s="155">
        <f t="shared" si="35"/>
        <v>0.99</v>
      </c>
      <c r="M364" s="162">
        <f t="shared" si="36"/>
        <v>33.57267406628823</v>
      </c>
    </row>
    <row r="365" spans="1:13" ht="12.75">
      <c r="A365" s="144">
        <v>0.60000000000008</v>
      </c>
      <c r="B365" s="146">
        <f t="shared" si="33"/>
        <v>10.140921776202175</v>
      </c>
      <c r="C365" s="151">
        <f t="shared" si="34"/>
        <v>0.2742531177500469</v>
      </c>
      <c r="D365" s="150">
        <f t="shared" si="31"/>
        <v>0.7257468822499531</v>
      </c>
      <c r="E365" s="153">
        <f t="shared" si="32"/>
        <v>1</v>
      </c>
      <c r="K365" s="144">
        <v>180000</v>
      </c>
      <c r="L365" s="155">
        <f t="shared" si="35"/>
        <v>0.99</v>
      </c>
      <c r="M365" s="162">
        <f t="shared" si="36"/>
        <v>33.66619126424446</v>
      </c>
    </row>
    <row r="366" spans="1:13" ht="12.75">
      <c r="A366" s="144">
        <v>0.61000000000008</v>
      </c>
      <c r="B366" s="146">
        <f t="shared" si="33"/>
        <v>10.221955401026982</v>
      </c>
      <c r="C366" s="151">
        <f t="shared" si="34"/>
        <v>0.2709309037829791</v>
      </c>
      <c r="D366" s="150">
        <f t="shared" si="31"/>
        <v>0.7290690962170209</v>
      </c>
      <c r="E366" s="153">
        <f t="shared" si="32"/>
        <v>1</v>
      </c>
      <c r="K366" s="144">
        <v>180500</v>
      </c>
      <c r="L366" s="155">
        <f t="shared" si="35"/>
        <v>0.99</v>
      </c>
      <c r="M366" s="162">
        <f t="shared" si="36"/>
        <v>33.75970846220069</v>
      </c>
    </row>
    <row r="367" spans="1:13" ht="12.75">
      <c r="A367" s="144">
        <v>0.62000000000008</v>
      </c>
      <c r="B367" s="146">
        <f t="shared" si="33"/>
        <v>10.303636545721991</v>
      </c>
      <c r="C367" s="151">
        <f t="shared" si="34"/>
        <v>0.2676288934689567</v>
      </c>
      <c r="D367" s="150">
        <f t="shared" si="31"/>
        <v>0.7323711065310433</v>
      </c>
      <c r="E367" s="153">
        <f t="shared" si="32"/>
        <v>1</v>
      </c>
      <c r="K367" s="144">
        <v>181000</v>
      </c>
      <c r="L367" s="155">
        <f t="shared" si="35"/>
        <v>0.99</v>
      </c>
      <c r="M367" s="162">
        <f t="shared" si="36"/>
        <v>33.85322566015692</v>
      </c>
    </row>
    <row r="368" spans="1:13" ht="12.75">
      <c r="A368" s="144">
        <v>0.63000000000008</v>
      </c>
      <c r="B368" s="146">
        <f t="shared" si="33"/>
        <v>10.385970384460062</v>
      </c>
      <c r="C368" s="151">
        <f t="shared" si="34"/>
        <v>0.26434729211565133</v>
      </c>
      <c r="D368" s="150">
        <f t="shared" si="31"/>
        <v>0.7356527078843487</v>
      </c>
      <c r="E368" s="153">
        <f t="shared" si="32"/>
        <v>1</v>
      </c>
      <c r="K368" s="144">
        <v>181500</v>
      </c>
      <c r="L368" s="155">
        <f t="shared" si="35"/>
        <v>0.99</v>
      </c>
      <c r="M368" s="162">
        <f t="shared" si="36"/>
        <v>33.946742858113154</v>
      </c>
    </row>
    <row r="369" spans="1:13" ht="12.75">
      <c r="A369" s="144">
        <v>0.64000000000008</v>
      </c>
      <c r="B369" s="146">
        <f t="shared" si="33"/>
        <v>10.468962132759602</v>
      </c>
      <c r="C369" s="151">
        <f t="shared" si="34"/>
        <v>0.2610862996928355</v>
      </c>
      <c r="D369" s="150">
        <f t="shared" si="31"/>
        <v>0.7389137003071645</v>
      </c>
      <c r="E369" s="153">
        <f t="shared" si="32"/>
        <v>1</v>
      </c>
      <c r="K369" s="144">
        <v>182000</v>
      </c>
      <c r="L369" s="155">
        <f t="shared" si="35"/>
        <v>0.99</v>
      </c>
      <c r="M369" s="162">
        <f t="shared" si="36"/>
        <v>34.040260056069386</v>
      </c>
    </row>
    <row r="370" spans="1:13" ht="12.75">
      <c r="A370" s="144">
        <v>0.65000000000008</v>
      </c>
      <c r="B370" s="146">
        <f t="shared" si="33"/>
        <v>10.552617047814953</v>
      </c>
      <c r="C370" s="151">
        <f t="shared" si="34"/>
        <v>0.25784611080583886</v>
      </c>
      <c r="D370" s="150">
        <f t="shared" si="31"/>
        <v>0.7421538891941611</v>
      </c>
      <c r="E370" s="153">
        <f t="shared" si="32"/>
        <v>1</v>
      </c>
      <c r="K370" s="144">
        <v>182500</v>
      </c>
      <c r="L370" s="155">
        <f t="shared" si="35"/>
        <v>0.99</v>
      </c>
      <c r="M370" s="162">
        <f t="shared" si="36"/>
        <v>34.13377725402562</v>
      </c>
    </row>
    <row r="371" spans="1:13" ht="12.75">
      <c r="A371" s="144">
        <v>0.66000000000008</v>
      </c>
      <c r="B371" s="146">
        <f t="shared" si="33"/>
        <v>10.636940428829412</v>
      </c>
      <c r="C371" s="151">
        <f t="shared" si="34"/>
        <v>0.2546269146713105</v>
      </c>
      <c r="D371" s="150">
        <f t="shared" si="31"/>
        <v>0.7453730853286895</v>
      </c>
      <c r="E371" s="153">
        <f t="shared" si="32"/>
        <v>1</v>
      </c>
      <c r="K371" s="144">
        <v>183000</v>
      </c>
      <c r="L371" s="155">
        <f t="shared" si="35"/>
        <v>0.99</v>
      </c>
      <c r="M371" s="162">
        <f t="shared" si="36"/>
        <v>34.22729445198185</v>
      </c>
    </row>
    <row r="372" spans="1:13" ht="12.75">
      <c r="A372" s="144">
        <v>0.67000000000008</v>
      </c>
      <c r="B372" s="146">
        <f t="shared" si="33"/>
        <v>10.721937617350907</v>
      </c>
      <c r="C372" s="151">
        <f t="shared" si="34"/>
        <v>0.25142889509528454</v>
      </c>
      <c r="D372" s="150">
        <f t="shared" si="31"/>
        <v>0.7485711049047155</v>
      </c>
      <c r="E372" s="153">
        <f t="shared" si="32"/>
        <v>1</v>
      </c>
      <c r="K372" s="144">
        <v>183500</v>
      </c>
      <c r="L372" s="155">
        <f t="shared" si="35"/>
        <v>0.99</v>
      </c>
      <c r="M372" s="162">
        <f t="shared" si="36"/>
        <v>34.32081164993808</v>
      </c>
    </row>
    <row r="373" spans="1:13" ht="12.75">
      <c r="A373" s="144">
        <v>0.68000000000008</v>
      </c>
      <c r="B373" s="146">
        <f t="shared" si="33"/>
        <v>10.807613997610373</v>
      </c>
      <c r="C373" s="151">
        <f t="shared" si="34"/>
        <v>0.24825223045354528</v>
      </c>
      <c r="D373" s="150">
        <f t="shared" si="31"/>
        <v>0.7517477695464547</v>
      </c>
      <c r="E373" s="153">
        <f t="shared" si="32"/>
        <v>1</v>
      </c>
      <c r="K373" s="144">
        <v>184000</v>
      </c>
      <c r="L373" s="155">
        <f t="shared" si="35"/>
        <v>0.99</v>
      </c>
      <c r="M373" s="162">
        <f t="shared" si="36"/>
        <v>34.41432884789431</v>
      </c>
    </row>
    <row r="374" spans="1:13" ht="12.75">
      <c r="A374" s="144">
        <v>0.69000000000008</v>
      </c>
      <c r="B374" s="146">
        <f t="shared" si="33"/>
        <v>10.893974996862813</v>
      </c>
      <c r="C374" s="151">
        <f t="shared" si="34"/>
        <v>0.24509709367428434</v>
      </c>
      <c r="D374" s="150">
        <f t="shared" si="31"/>
        <v>0.7549029063257157</v>
      </c>
      <c r="E374" s="153">
        <f t="shared" si="32"/>
        <v>1</v>
      </c>
      <c r="K374" s="144">
        <v>184500</v>
      </c>
      <c r="L374" s="155">
        <f t="shared" si="35"/>
        <v>0.99</v>
      </c>
      <c r="M374" s="162">
        <f t="shared" si="36"/>
        <v>34.50784604585054</v>
      </c>
    </row>
    <row r="375" spans="1:13" ht="12.75">
      <c r="A375" s="144">
        <v>0.70000000000009</v>
      </c>
      <c r="B375" s="146">
        <f t="shared" si="33"/>
        <v>10.981026085731198</v>
      </c>
      <c r="C375" s="151">
        <f t="shared" si="34"/>
        <v>0.24196365222304483</v>
      </c>
      <c r="D375" s="150">
        <f t="shared" si="31"/>
        <v>0.7580363477769552</v>
      </c>
      <c r="E375" s="153">
        <f t="shared" si="32"/>
        <v>1</v>
      </c>
      <c r="K375" s="144">
        <v>185000</v>
      </c>
      <c r="L375" s="155">
        <f t="shared" si="35"/>
        <v>0.99</v>
      </c>
      <c r="M375" s="162">
        <f t="shared" si="36"/>
        <v>34.60136324380677</v>
      </c>
    </row>
    <row r="376" spans="1:13" ht="12.75">
      <c r="A376" s="144">
        <v>0.71000000000009</v>
      </c>
      <c r="B376" s="146">
        <f t="shared" si="33"/>
        <v>11.068772778552628</v>
      </c>
      <c r="C376" s="151">
        <f t="shared" si="34"/>
        <v>0.23885206808995885</v>
      </c>
      <c r="D376" s="150">
        <f t="shared" si="31"/>
        <v>0.7611479319100412</v>
      </c>
      <c r="E376" s="153">
        <f t="shared" si="32"/>
        <v>1</v>
      </c>
      <c r="K376" s="144">
        <v>185500</v>
      </c>
      <c r="L376" s="155">
        <f t="shared" si="35"/>
        <v>0.99</v>
      </c>
      <c r="M376" s="162">
        <f t="shared" si="36"/>
        <v>34.694880441763004</v>
      </c>
    </row>
    <row r="377" spans="1:13" ht="12.75">
      <c r="A377" s="144">
        <v>0.72000000000009</v>
      </c>
      <c r="B377" s="146">
        <f t="shared" si="33"/>
        <v>11.157220633728194</v>
      </c>
      <c r="C377" s="151">
        <f t="shared" si="34"/>
        <v>0.23576249777922342</v>
      </c>
      <c r="D377" s="150">
        <f t="shared" si="31"/>
        <v>0.7642375022207766</v>
      </c>
      <c r="E377" s="153">
        <f t="shared" si="32"/>
        <v>1</v>
      </c>
      <c r="K377" s="144">
        <v>186000</v>
      </c>
      <c r="L377" s="155">
        <f t="shared" si="35"/>
        <v>0.99</v>
      </c>
      <c r="M377" s="162">
        <f t="shared" si="36"/>
        <v>34.788397639719236</v>
      </c>
    </row>
    <row r="378" spans="1:13" ht="12.75">
      <c r="A378" s="144">
        <v>0.73000000000009</v>
      </c>
      <c r="B378" s="146">
        <f t="shared" si="33"/>
        <v>11.24637525407472</v>
      </c>
      <c r="C378" s="151">
        <f t="shared" si="34"/>
        <v>0.23269509230086982</v>
      </c>
      <c r="D378" s="150">
        <f t="shared" si="31"/>
        <v>0.7673049076991302</v>
      </c>
      <c r="E378" s="153">
        <f t="shared" si="32"/>
        <v>1</v>
      </c>
      <c r="K378" s="144">
        <v>186500</v>
      </c>
      <c r="L378" s="155">
        <f t="shared" si="35"/>
        <v>0.99</v>
      </c>
      <c r="M378" s="162">
        <f t="shared" si="36"/>
        <v>34.88191483767547</v>
      </c>
    </row>
    <row r="379" spans="1:13" ht="12.75">
      <c r="A379" s="144">
        <v>0.74000000000009</v>
      </c>
      <c r="B379" s="146">
        <f t="shared" si="33"/>
        <v>11.336242287179772</v>
      </c>
      <c r="C379" s="151">
        <f t="shared" si="34"/>
        <v>0.2296499971647633</v>
      </c>
      <c r="D379" s="150">
        <f t="shared" si="31"/>
        <v>0.7703500028352367</v>
      </c>
      <c r="E379" s="153">
        <f t="shared" si="32"/>
        <v>1</v>
      </c>
      <c r="K379" s="144">
        <v>187000</v>
      </c>
      <c r="L379" s="155">
        <f t="shared" si="35"/>
        <v>0.99</v>
      </c>
      <c r="M379" s="162">
        <f t="shared" si="36"/>
        <v>34.9754320356317</v>
      </c>
    </row>
    <row r="380" spans="1:13" ht="12.75">
      <c r="A380" s="144">
        <v>0.75000000000009</v>
      </c>
      <c r="B380" s="146">
        <f t="shared" si="33"/>
        <v>11.4268274257594</v>
      </c>
      <c r="C380" s="151">
        <f t="shared" si="34"/>
        <v>0.22662735237684117</v>
      </c>
      <c r="D380" s="150">
        <f t="shared" si="31"/>
        <v>0.7733726476231588</v>
      </c>
      <c r="E380" s="153">
        <f t="shared" si="32"/>
        <v>1</v>
      </c>
      <c r="K380" s="144">
        <v>187500</v>
      </c>
      <c r="L380" s="155">
        <f t="shared" si="35"/>
        <v>0.99</v>
      </c>
      <c r="M380" s="162">
        <f t="shared" si="36"/>
        <v>35.06894923358793</v>
      </c>
    </row>
    <row r="381" spans="1:13" ht="12.75">
      <c r="A381" s="144">
        <v>0.76000000000009</v>
      </c>
      <c r="B381" s="146">
        <f t="shared" si="33"/>
        <v>11.518136408018762</v>
      </c>
      <c r="C381" s="151">
        <f t="shared" si="34"/>
        <v>0.2236272924375725</v>
      </c>
      <c r="D381" s="150">
        <f t="shared" si="31"/>
        <v>0.7763727075624275</v>
      </c>
      <c r="E381" s="153">
        <f t="shared" si="32"/>
        <v>1</v>
      </c>
      <c r="K381" s="144">
        <v>188000</v>
      </c>
      <c r="L381" s="155">
        <f t="shared" si="35"/>
        <v>0.99</v>
      </c>
      <c r="M381" s="162">
        <f t="shared" si="36"/>
        <v>35.16246643154416</v>
      </c>
    </row>
    <row r="382" spans="1:13" ht="12.75">
      <c r="A382" s="144">
        <v>0.77000000000009</v>
      </c>
      <c r="B382" s="146">
        <f t="shared" si="33"/>
        <v>11.610175018015598</v>
      </c>
      <c r="C382" s="151">
        <f t="shared" si="34"/>
        <v>0.22064994634262303</v>
      </c>
      <c r="D382" s="150">
        <f t="shared" si="31"/>
        <v>0.779350053657377</v>
      </c>
      <c r="E382" s="153">
        <f t="shared" si="32"/>
        <v>1</v>
      </c>
      <c r="K382" s="144">
        <v>188500</v>
      </c>
      <c r="L382" s="155">
        <f t="shared" si="35"/>
        <v>0.99</v>
      </c>
      <c r="M382" s="162">
        <f t="shared" si="36"/>
        <v>35.25598362950039</v>
      </c>
    </row>
    <row r="383" spans="1:13" ht="12.75">
      <c r="A383" s="144">
        <v>0.78000000000009</v>
      </c>
      <c r="B383" s="146">
        <f t="shared" si="33"/>
        <v>11.70294908602666</v>
      </c>
      <c r="C383" s="151">
        <f t="shared" si="34"/>
        <v>0.21769543758570653</v>
      </c>
      <c r="D383" s="150">
        <f t="shared" si="31"/>
        <v>0.7823045624142935</v>
      </c>
      <c r="E383" s="153">
        <f t="shared" si="32"/>
        <v>1</v>
      </c>
      <c r="K383" s="144">
        <v>189000</v>
      </c>
      <c r="L383" s="155">
        <f t="shared" si="35"/>
        <v>0.99</v>
      </c>
      <c r="M383" s="162">
        <f t="shared" si="36"/>
        <v>35.34950082745662</v>
      </c>
    </row>
    <row r="384" spans="1:13" ht="12.75">
      <c r="A384" s="144">
        <v>0.79000000000009</v>
      </c>
      <c r="B384" s="146">
        <f t="shared" si="33"/>
        <v>11.796464488916994</v>
      </c>
      <c r="C384" s="151">
        <f t="shared" si="34"/>
        <v>0.2147638841636108</v>
      </c>
      <c r="D384" s="150">
        <f t="shared" si="31"/>
        <v>0.7852361158363892</v>
      </c>
      <c r="E384" s="153">
        <f t="shared" si="32"/>
        <v>1</v>
      </c>
      <c r="K384" s="144">
        <v>189500</v>
      </c>
      <c r="L384" s="155">
        <f t="shared" si="35"/>
        <v>0.99</v>
      </c>
      <c r="M384" s="162">
        <f t="shared" si="36"/>
        <v>35.443018025412854</v>
      </c>
    </row>
    <row r="385" spans="1:13" ht="12.75">
      <c r="A385" s="144">
        <v>0.80000000000009</v>
      </c>
      <c r="B385" s="146">
        <f t="shared" si="33"/>
        <v>11.890727150512244</v>
      </c>
      <c r="C385" s="151">
        <f t="shared" si="34"/>
        <v>0.21185539858337066</v>
      </c>
      <c r="D385" s="150">
        <f t="shared" si="31"/>
        <v>0.7881446014166293</v>
      </c>
      <c r="E385" s="153">
        <f t="shared" si="32"/>
        <v>1</v>
      </c>
      <c r="K385" s="144">
        <v>190000</v>
      </c>
      <c r="L385" s="155">
        <f t="shared" si="35"/>
        <v>0.99</v>
      </c>
      <c r="M385" s="162">
        <f t="shared" si="36"/>
        <v>35.536535223369086</v>
      </c>
    </row>
    <row r="386" spans="1:13" ht="12.75">
      <c r="A386" s="144">
        <v>0.81000000000009</v>
      </c>
      <c r="B386" s="146">
        <f t="shared" si="33"/>
        <v>11.985743041973901</v>
      </c>
      <c r="C386" s="151">
        <f t="shared" si="34"/>
        <v>0.20897008787157567</v>
      </c>
      <c r="D386" s="150">
        <f t="shared" si="31"/>
        <v>0.7910299121284243</v>
      </c>
      <c r="E386" s="153">
        <f t="shared" si="32"/>
        <v>1</v>
      </c>
      <c r="K386" s="144">
        <v>190500</v>
      </c>
      <c r="L386" s="155">
        <f t="shared" si="35"/>
        <v>0.99</v>
      </c>
      <c r="M386" s="162">
        <f t="shared" si="36"/>
        <v>35.63005242132532</v>
      </c>
    </row>
    <row r="387" spans="1:13" ht="12.75">
      <c r="A387" s="144">
        <v>0.82000000000009</v>
      </c>
      <c r="B387" s="146">
        <f t="shared" si="33"/>
        <v>12.081518182177536</v>
      </c>
      <c r="C387" s="151">
        <f t="shared" si="34"/>
        <v>0.20610805358578743</v>
      </c>
      <c r="D387" s="150">
        <f t="shared" si="31"/>
        <v>0.7938919464142126</v>
      </c>
      <c r="E387" s="153">
        <f t="shared" si="32"/>
        <v>1</v>
      </c>
      <c r="K387" s="144">
        <v>191000</v>
      </c>
      <c r="L387" s="155">
        <f t="shared" si="35"/>
        <v>0.99</v>
      </c>
      <c r="M387" s="162">
        <f t="shared" si="36"/>
        <v>35.72356961928155</v>
      </c>
    </row>
    <row r="388" spans="1:13" ht="12.75">
      <c r="A388" s="144">
        <v>0.83000000000009</v>
      </c>
      <c r="B388" s="146">
        <f t="shared" si="33"/>
        <v>12.17805863809409</v>
      </c>
      <c r="C388" s="151">
        <f t="shared" si="34"/>
        <v>0.20326939182804293</v>
      </c>
      <c r="D388" s="150">
        <f t="shared" si="31"/>
        <v>0.7967306081719571</v>
      </c>
      <c r="E388" s="153">
        <f t="shared" si="32"/>
        <v>1</v>
      </c>
      <c r="K388" s="144">
        <v>191500</v>
      </c>
      <c r="L388" s="155">
        <f t="shared" si="35"/>
        <v>0.99</v>
      </c>
      <c r="M388" s="162">
        <f t="shared" si="36"/>
        <v>35.81708681723778</v>
      </c>
    </row>
    <row r="389" spans="1:13" ht="12.75">
      <c r="A389" s="144">
        <v>0.84000000000009</v>
      </c>
      <c r="B389" s="146">
        <f t="shared" si="33"/>
        <v>12.27537052517418</v>
      </c>
      <c r="C389" s="151">
        <f t="shared" si="34"/>
        <v>0.20045419326042435</v>
      </c>
      <c r="D389" s="150">
        <f aca="true" t="shared" si="37" ref="D389:D452">1-C389</f>
        <v>0.7995458067395756</v>
      </c>
      <c r="E389" s="153">
        <f aca="true" t="shared" si="38" ref="E389:E452">$K$3</f>
        <v>1</v>
      </c>
      <c r="K389" s="144">
        <v>192000</v>
      </c>
      <c r="L389" s="155">
        <f t="shared" si="35"/>
        <v>0.99</v>
      </c>
      <c r="M389" s="162">
        <f t="shared" si="36"/>
        <v>35.91060401519401</v>
      </c>
    </row>
    <row r="390" spans="1:13" ht="12.75">
      <c r="A390" s="144">
        <v>0.85000000000009</v>
      </c>
      <c r="B390" s="146">
        <f aca="true" t="shared" si="39" ref="B390:B453">EXP(A390*SQRT($H$10)+SUMPRODUCT($H$20:$H$29,$I$20:$I$29))</f>
        <v>12.373460007735499</v>
      </c>
      <c r="C390" s="151">
        <f aca="true" t="shared" si="40" ref="C390:C453">1-(NORMDIST(A390*SQRT($H$10),0,SQRT($H$10),TRUE))</f>
        <v>0.1976625431226673</v>
      </c>
      <c r="D390" s="150">
        <f t="shared" si="37"/>
        <v>0.8023374568773327</v>
      </c>
      <c r="E390" s="153">
        <f t="shared" si="38"/>
        <v>1</v>
      </c>
      <c r="K390" s="144">
        <v>192500</v>
      </c>
      <c r="L390" s="155">
        <f aca="true" t="shared" si="41" ref="L390:L405">+$N$3</f>
        <v>0.99</v>
      </c>
      <c r="M390" s="162">
        <f t="shared" si="36"/>
        <v>36.00412121315024</v>
      </c>
    </row>
    <row r="391" spans="1:13" ht="12.75">
      <c r="A391" s="144">
        <v>0.86000000000009</v>
      </c>
      <c r="B391" s="146">
        <f t="shared" si="39"/>
        <v>12.472333299353284</v>
      </c>
      <c r="C391" s="151">
        <f t="shared" si="40"/>
        <v>0.19489452125178364</v>
      </c>
      <c r="D391" s="150">
        <f t="shared" si="37"/>
        <v>0.8051054787482164</v>
      </c>
      <c r="E391" s="153">
        <f t="shared" si="38"/>
        <v>1</v>
      </c>
      <c r="K391" s="144">
        <v>193000</v>
      </c>
      <c r="L391" s="155">
        <f t="shared" si="41"/>
        <v>0.99</v>
      </c>
      <c r="M391" s="162">
        <f t="shared" si="36"/>
        <v>36.09763841110647</v>
      </c>
    </row>
    <row r="392" spans="1:13" ht="12.75">
      <c r="A392" s="144">
        <v>0.87000000000009</v>
      </c>
      <c r="B392" s="146">
        <f t="shared" si="39"/>
        <v>12.571996663253943</v>
      </c>
      <c r="C392" s="151">
        <f t="shared" si="40"/>
        <v>0.19215020210367162</v>
      </c>
      <c r="D392" s="150">
        <f t="shared" si="37"/>
        <v>0.8078497978963284</v>
      </c>
      <c r="E392" s="153">
        <f t="shared" si="38"/>
        <v>1</v>
      </c>
      <c r="K392" s="144">
        <v>193500</v>
      </c>
      <c r="L392" s="155">
        <f t="shared" si="41"/>
        <v>0.99</v>
      </c>
      <c r="M392" s="162">
        <f aca="true" t="shared" si="42" ref="M392:M405">M391+$M$6</f>
        <v>36.191155609062704</v>
      </c>
    </row>
    <row r="393" spans="1:13" ht="12.75">
      <c r="A393" s="144">
        <v>0.88000000000009</v>
      </c>
      <c r="B393" s="146">
        <f t="shared" si="39"/>
        <v>12.672456412711787</v>
      </c>
      <c r="C393" s="151">
        <f t="shared" si="40"/>
        <v>0.18942965477668772</v>
      </c>
      <c r="D393" s="150">
        <f t="shared" si="37"/>
        <v>0.8105703452233123</v>
      </c>
      <c r="E393" s="153">
        <f t="shared" si="38"/>
        <v>1</v>
      </c>
      <c r="K393" s="144">
        <v>194000</v>
      </c>
      <c r="L393" s="155">
        <f t="shared" si="41"/>
        <v>0.99</v>
      </c>
      <c r="M393" s="162">
        <f t="shared" si="42"/>
        <v>36.284672807018936</v>
      </c>
    </row>
    <row r="394" spans="1:13" ht="12.75">
      <c r="A394" s="144">
        <v>0.89000000000009</v>
      </c>
      <c r="B394" s="146">
        <f t="shared" si="39"/>
        <v>12.773718911448956</v>
      </c>
      <c r="C394" s="151">
        <f t="shared" si="40"/>
        <v>0.18673294303714838</v>
      </c>
      <c r="D394" s="150">
        <f t="shared" si="37"/>
        <v>0.8132670569628516</v>
      </c>
      <c r="E394" s="153">
        <f t="shared" si="38"/>
        <v>1</v>
      </c>
      <c r="K394" s="144">
        <v>194500</v>
      </c>
      <c r="L394" s="155">
        <f t="shared" si="41"/>
        <v>0.99</v>
      </c>
      <c r="M394" s="162">
        <f t="shared" si="42"/>
        <v>36.37819000497517</v>
      </c>
    </row>
    <row r="395" spans="1:13" ht="12.75">
      <c r="A395" s="144">
        <v>0.90000000000009</v>
      </c>
      <c r="B395" s="146">
        <f t="shared" si="39"/>
        <v>12.875790574038543</v>
      </c>
      <c r="C395" s="151">
        <f t="shared" si="40"/>
        <v>0.18406012534673555</v>
      </c>
      <c r="D395" s="150">
        <f t="shared" si="37"/>
        <v>0.8159398746532645</v>
      </c>
      <c r="E395" s="153">
        <f t="shared" si="38"/>
        <v>1</v>
      </c>
      <c r="K395" s="144">
        <v>195000</v>
      </c>
      <c r="L395" s="155">
        <f t="shared" si="41"/>
        <v>0.99</v>
      </c>
      <c r="M395" s="162">
        <f t="shared" si="42"/>
        <v>36.4717072029314</v>
      </c>
    </row>
    <row r="396" spans="1:13" ht="12.75">
      <c r="A396" s="144">
        <v>0.91000000000009</v>
      </c>
      <c r="B396" s="146">
        <f t="shared" si="39"/>
        <v>12.978677866310921</v>
      </c>
      <c r="C396" s="151">
        <f t="shared" si="40"/>
        <v>0.18141125489177345</v>
      </c>
      <c r="D396" s="150">
        <f t="shared" si="37"/>
        <v>0.8185887451082265</v>
      </c>
      <c r="E396" s="153">
        <f t="shared" si="38"/>
        <v>1</v>
      </c>
      <c r="K396" s="144">
        <v>195500</v>
      </c>
      <c r="L396" s="155">
        <f t="shared" si="41"/>
        <v>0.99</v>
      </c>
      <c r="M396" s="162">
        <f t="shared" si="42"/>
        <v>36.56522440088763</v>
      </c>
    </row>
    <row r="397" spans="1:13" ht="12.75">
      <c r="A397" s="144">
        <v>0.92000000000009</v>
      </c>
      <c r="B397" s="146">
        <f t="shared" si="39"/>
        <v>13.082387305763334</v>
      </c>
      <c r="C397" s="151">
        <f t="shared" si="40"/>
        <v>0.17878637961434818</v>
      </c>
      <c r="D397" s="150">
        <f t="shared" si="37"/>
        <v>0.8212136203856518</v>
      </c>
      <c r="E397" s="153">
        <f t="shared" si="38"/>
        <v>1</v>
      </c>
      <c r="K397" s="144">
        <v>196000</v>
      </c>
      <c r="L397" s="155">
        <f t="shared" si="41"/>
        <v>0.99</v>
      </c>
      <c r="M397" s="162">
        <f t="shared" si="42"/>
        <v>36.65874159884386</v>
      </c>
    </row>
    <row r="398" spans="1:13" ht="12.75">
      <c r="A398" s="144">
        <v>0.93000000000009</v>
      </c>
      <c r="B398" s="146">
        <f t="shared" si="39"/>
        <v>13.186925461972745</v>
      </c>
      <c r="C398" s="151">
        <f t="shared" si="40"/>
        <v>0.17618554224523453</v>
      </c>
      <c r="D398" s="150">
        <f t="shared" si="37"/>
        <v>0.8238144577547655</v>
      </c>
      <c r="E398" s="153">
        <f t="shared" si="38"/>
        <v>1</v>
      </c>
      <c r="K398" s="144">
        <v>196500</v>
      </c>
      <c r="L398" s="155">
        <f t="shared" si="41"/>
        <v>0.99</v>
      </c>
      <c r="M398" s="162">
        <f t="shared" si="42"/>
        <v>36.75225879680009</v>
      </c>
    </row>
    <row r="399" spans="1:13" ht="12.75">
      <c r="A399" s="144">
        <v>0.94000000000009</v>
      </c>
      <c r="B399" s="146">
        <f t="shared" si="39"/>
        <v>13.292298957012008</v>
      </c>
      <c r="C399" s="151">
        <f t="shared" si="40"/>
        <v>0.1736087803386015</v>
      </c>
      <c r="D399" s="150">
        <f t="shared" si="37"/>
        <v>0.8263912196613985</v>
      </c>
      <c r="E399" s="153">
        <f t="shared" si="38"/>
        <v>1</v>
      </c>
      <c r="K399" s="144">
        <v>197000</v>
      </c>
      <c r="L399" s="155">
        <f t="shared" si="41"/>
        <v>0.99</v>
      </c>
      <c r="M399" s="162">
        <f t="shared" si="42"/>
        <v>36.84577599475632</v>
      </c>
    </row>
    <row r="400" spans="1:13" ht="12.75">
      <c r="A400" s="144">
        <v>0.95000000000009</v>
      </c>
      <c r="B400" s="146">
        <f t="shared" si="39"/>
        <v>13.398514465869338</v>
      </c>
      <c r="C400" s="151">
        <f t="shared" si="40"/>
        <v>0.1710561263084589</v>
      </c>
      <c r="D400" s="150">
        <f t="shared" si="37"/>
        <v>0.8289438736915411</v>
      </c>
      <c r="E400" s="153">
        <f t="shared" si="38"/>
        <v>1</v>
      </c>
      <c r="K400" s="144">
        <v>197500</v>
      </c>
      <c r="L400" s="155">
        <f t="shared" si="41"/>
        <v>0.99</v>
      </c>
      <c r="M400" s="162">
        <f t="shared" si="42"/>
        <v>36.939293192712555</v>
      </c>
    </row>
    <row r="401" spans="1:13" ht="12.75">
      <c r="A401" s="144">
        <v>0.96000000000009</v>
      </c>
      <c r="B401" s="146">
        <f t="shared" si="39"/>
        <v>13.505578716871142</v>
      </c>
      <c r="C401" s="151">
        <f t="shared" si="40"/>
        <v>0.16852760746681517</v>
      </c>
      <c r="D401" s="150">
        <f t="shared" si="37"/>
        <v>0.8314723925331848</v>
      </c>
      <c r="E401" s="153">
        <f t="shared" si="38"/>
        <v>1</v>
      </c>
      <c r="K401" s="144">
        <v>198000</v>
      </c>
      <c r="L401" s="155">
        <f t="shared" si="41"/>
        <v>0.99</v>
      </c>
      <c r="M401" s="162">
        <f t="shared" si="42"/>
        <v>37.032810390668786</v>
      </c>
    </row>
    <row r="402" spans="1:13" ht="12.75">
      <c r="A402" s="144">
        <v>0.97000000000009</v>
      </c>
      <c r="B402" s="146">
        <f t="shared" si="39"/>
        <v>13.613498492108251</v>
      </c>
      <c r="C402" s="151">
        <f t="shared" si="40"/>
        <v>0.16602324606350716</v>
      </c>
      <c r="D402" s="150">
        <f t="shared" si="37"/>
        <v>0.8339767539364928</v>
      </c>
      <c r="E402" s="153">
        <f t="shared" si="38"/>
        <v>1</v>
      </c>
      <c r="K402" s="144">
        <v>198500</v>
      </c>
      <c r="L402" s="155">
        <f t="shared" si="41"/>
        <v>0.99</v>
      </c>
      <c r="M402" s="162">
        <f t="shared" si="42"/>
        <v>37.12632758862502</v>
      </c>
    </row>
    <row r="403" spans="1:13" ht="12.75">
      <c r="A403" s="144">
        <v>0.98000000000009</v>
      </c>
      <c r="B403" s="146">
        <f t="shared" si="39"/>
        <v>13.72228062786551</v>
      </c>
      <c r="C403" s="151">
        <f t="shared" si="40"/>
        <v>0.1635430593276701</v>
      </c>
      <c r="D403" s="150">
        <f t="shared" si="37"/>
        <v>0.8364569406723299</v>
      </c>
      <c r="E403" s="153">
        <f t="shared" si="38"/>
        <v>1</v>
      </c>
      <c r="K403" s="144">
        <v>199000</v>
      </c>
      <c r="L403" s="155">
        <f t="shared" si="41"/>
        <v>0.99</v>
      </c>
      <c r="M403" s="162">
        <f t="shared" si="42"/>
        <v>37.21984478658125</v>
      </c>
    </row>
    <row r="404" spans="1:13" ht="12.75">
      <c r="A404" s="144">
        <v>0.99000000000009</v>
      </c>
      <c r="B404" s="146">
        <f t="shared" si="39"/>
        <v>13.831932015054853</v>
      </c>
      <c r="C404" s="151">
        <f t="shared" si="40"/>
        <v>0.16108705951080893</v>
      </c>
      <c r="D404" s="150">
        <f t="shared" si="37"/>
        <v>0.8389129404891911</v>
      </c>
      <c r="E404" s="153">
        <f t="shared" si="38"/>
        <v>1</v>
      </c>
      <c r="K404" s="144">
        <v>199500</v>
      </c>
      <c r="L404" s="155">
        <f t="shared" si="41"/>
        <v>0.99</v>
      </c>
      <c r="M404" s="162">
        <f t="shared" si="42"/>
        <v>37.31336198453748</v>
      </c>
    </row>
    <row r="405" spans="1:13" ht="12.75">
      <c r="A405" s="144">
        <v>1.00000000000009</v>
      </c>
      <c r="B405" s="146">
        <f t="shared" si="39"/>
        <v>13.9424595996518</v>
      </c>
      <c r="C405" s="151">
        <f t="shared" si="40"/>
        <v>0.1586552539314352</v>
      </c>
      <c r="D405" s="150">
        <f t="shared" si="37"/>
        <v>0.8413447460685648</v>
      </c>
      <c r="E405" s="153">
        <f t="shared" si="38"/>
        <v>1</v>
      </c>
      <c r="K405" s="144">
        <v>200000</v>
      </c>
      <c r="L405" s="155">
        <f t="shared" si="41"/>
        <v>0.99</v>
      </c>
      <c r="M405" s="162">
        <f t="shared" si="42"/>
        <v>37.40687918249371</v>
      </c>
    </row>
    <row r="406" spans="1:5" ht="12.75">
      <c r="A406" s="144">
        <v>1.01000000000009</v>
      </c>
      <c r="B406" s="146">
        <f t="shared" si="39"/>
        <v>14.053870383135463</v>
      </c>
      <c r="C406" s="151">
        <f t="shared" si="40"/>
        <v>0.156247645021233</v>
      </c>
      <c r="D406" s="150">
        <f t="shared" si="37"/>
        <v>0.843752354978767</v>
      </c>
      <c r="E406" s="153">
        <f t="shared" si="38"/>
        <v>1</v>
      </c>
    </row>
    <row r="407" spans="1:5" ht="12.75">
      <c r="A407" s="144">
        <v>1.02000000000009</v>
      </c>
      <c r="B407" s="146">
        <f t="shared" si="39"/>
        <v>14.166171422932061</v>
      </c>
      <c r="C407" s="151">
        <f t="shared" si="40"/>
        <v>0.15386423037271357</v>
      </c>
      <c r="D407" s="150">
        <f t="shared" si="37"/>
        <v>0.8461357696272864</v>
      </c>
      <c r="E407" s="153">
        <f t="shared" si="38"/>
        <v>1</v>
      </c>
    </row>
    <row r="408" spans="1:5" ht="12.75">
      <c r="A408" s="144">
        <v>1.03000000000009</v>
      </c>
      <c r="B408" s="146">
        <f t="shared" si="39"/>
        <v>14.279369832861981</v>
      </c>
      <c r="C408" s="151">
        <f t="shared" si="40"/>
        <v>0.15150500278832257</v>
      </c>
      <c r="D408" s="150">
        <f t="shared" si="37"/>
        <v>0.8484949972116774</v>
      </c>
      <c r="E408" s="153">
        <f t="shared" si="38"/>
        <v>1</v>
      </c>
    </row>
    <row r="409" spans="1:5" ht="12.75">
      <c r="A409" s="144">
        <v>1.04000000000009</v>
      </c>
      <c r="B409" s="146">
        <f t="shared" si="39"/>
        <v>14.393472783590408</v>
      </c>
      <c r="C409" s="151">
        <f t="shared" si="40"/>
        <v>0.14916995033096048</v>
      </c>
      <c r="D409" s="150">
        <f t="shared" si="37"/>
        <v>0.8508300496690395</v>
      </c>
      <c r="E409" s="153">
        <f t="shared" si="38"/>
        <v>1</v>
      </c>
    </row>
    <row r="410" spans="1:5" ht="12.75">
      <c r="A410" s="144">
        <v>1.05000000000009</v>
      </c>
      <c r="B410" s="146">
        <f t="shared" si="39"/>
        <v>14.508487503081552</v>
      </c>
      <c r="C410" s="151">
        <f t="shared" si="40"/>
        <v>0.14685905637587515</v>
      </c>
      <c r="D410" s="150">
        <f t="shared" si="37"/>
        <v>0.8531409436241248</v>
      </c>
      <c r="E410" s="153">
        <f t="shared" si="38"/>
        <v>1</v>
      </c>
    </row>
    <row r="411" spans="1:5" ht="12.75">
      <c r="A411" s="144">
        <v>1.06000000000009</v>
      </c>
      <c r="B411" s="146">
        <f t="shared" si="39"/>
        <v>14.624421277056522</v>
      </c>
      <c r="C411" s="151">
        <f t="shared" si="40"/>
        <v>0.14457229966388918</v>
      </c>
      <c r="D411" s="150">
        <f t="shared" si="37"/>
        <v>0.8554277003361108</v>
      </c>
      <c r="E411" s="153">
        <f t="shared" si="38"/>
        <v>1</v>
      </c>
    </row>
    <row r="412" spans="1:5" ht="12.75">
      <c r="A412" s="144">
        <v>1.07000000000009</v>
      </c>
      <c r="B412" s="146">
        <f t="shared" si="39"/>
        <v>14.741281449454847</v>
      </c>
      <c r="C412" s="151">
        <f t="shared" si="40"/>
        <v>0.14230965435591902</v>
      </c>
      <c r="D412" s="150">
        <f t="shared" si="37"/>
        <v>0.857690345644081</v>
      </c>
      <c r="E412" s="153">
        <f t="shared" si="38"/>
        <v>1</v>
      </c>
    </row>
    <row r="413" spans="1:5" ht="12.75">
      <c r="A413" s="144">
        <v>1.08000000000009</v>
      </c>
      <c r="B413" s="146">
        <f t="shared" si="39"/>
        <v>14.859075422899673</v>
      </c>
      <c r="C413" s="151">
        <f t="shared" si="40"/>
        <v>0.14007109008874896</v>
      </c>
      <c r="D413" s="150">
        <f t="shared" si="37"/>
        <v>0.859928909911251</v>
      </c>
      <c r="E413" s="153">
        <f t="shared" si="38"/>
        <v>1</v>
      </c>
    </row>
    <row r="414" spans="1:5" ht="12.75">
      <c r="A414" s="144">
        <v>1.09000000000009</v>
      </c>
      <c r="B414" s="146">
        <f t="shared" si="39"/>
        <v>14.977810659166698</v>
      </c>
      <c r="C414" s="151">
        <f t="shared" si="40"/>
        <v>0.13785657203201562</v>
      </c>
      <c r="D414" s="150">
        <f t="shared" si="37"/>
        <v>0.8621434279679844</v>
      </c>
      <c r="E414" s="153">
        <f t="shared" si="38"/>
        <v>1</v>
      </c>
    </row>
    <row r="415" spans="1:5" ht="12.75">
      <c r="A415" s="144">
        <v>1.10000000000009</v>
      </c>
      <c r="B415" s="146">
        <f t="shared" si="39"/>
        <v>15.09749467965684</v>
      </c>
      <c r="C415" s="151">
        <f t="shared" si="40"/>
        <v>0.13566606094636302</v>
      </c>
      <c r="D415" s="150">
        <f t="shared" si="37"/>
        <v>0.864333939053637</v>
      </c>
      <c r="E415" s="153">
        <f t="shared" si="38"/>
        <v>1</v>
      </c>
    </row>
    <row r="416" spans="1:5" ht="12.75">
      <c r="A416" s="144">
        <v>1.11000000000009</v>
      </c>
      <c r="B416" s="146">
        <f t="shared" si="39"/>
        <v>15.2181350658727</v>
      </c>
      <c r="C416" s="151">
        <f t="shared" si="40"/>
        <v>0.1334995132427278</v>
      </c>
      <c r="D416" s="150">
        <f t="shared" si="37"/>
        <v>0.8665004867572722</v>
      </c>
      <c r="E416" s="153">
        <f t="shared" si="38"/>
        <v>1</v>
      </c>
    </row>
    <row r="417" spans="1:5" ht="12.75">
      <c r="A417" s="144">
        <v>1.1200000000001</v>
      </c>
      <c r="B417" s="146">
        <f t="shared" si="39"/>
        <v>15.339739459898926</v>
      </c>
      <c r="C417" s="151">
        <f t="shared" si="40"/>
        <v>0.13135688104270937</v>
      </c>
      <c r="D417" s="150">
        <f t="shared" si="37"/>
        <v>0.8686431189572906</v>
      </c>
      <c r="E417" s="153">
        <f t="shared" si="38"/>
        <v>1</v>
      </c>
    </row>
    <row r="418" spans="1:5" ht="12.75">
      <c r="A418" s="144">
        <v>1.1300000000001</v>
      </c>
      <c r="B418" s="146">
        <f t="shared" si="39"/>
        <v>15.46231556488583</v>
      </c>
      <c r="C418" s="151">
        <f t="shared" si="40"/>
        <v>0.1292381122399967</v>
      </c>
      <c r="D418" s="150">
        <f t="shared" si="37"/>
        <v>0.8707618877600033</v>
      </c>
      <c r="E418" s="153">
        <f t="shared" si="38"/>
        <v>1</v>
      </c>
    </row>
    <row r="419" spans="1:5" ht="12.75">
      <c r="A419" s="144">
        <v>1.14000000000009</v>
      </c>
      <c r="B419" s="146">
        <f t="shared" si="39"/>
        <v>15.58587114553796</v>
      </c>
      <c r="C419" s="151">
        <f t="shared" si="40"/>
        <v>0.12714315056277947</v>
      </c>
      <c r="D419" s="150">
        <f t="shared" si="37"/>
        <v>0.8728568494372205</v>
      </c>
      <c r="E419" s="153">
        <f t="shared" si="38"/>
        <v>1</v>
      </c>
    </row>
    <row r="420" spans="1:5" ht="12.75">
      <c r="A420" s="144">
        <v>1.1500000000001</v>
      </c>
      <c r="B420" s="146">
        <f t="shared" si="39"/>
        <v>15.710414028606088</v>
      </c>
      <c r="C420" s="151">
        <f t="shared" si="40"/>
        <v>0.1250719356371296</v>
      </c>
      <c r="D420" s="150">
        <f t="shared" si="37"/>
        <v>0.8749280643628704</v>
      </c>
      <c r="E420" s="153">
        <f t="shared" si="38"/>
        <v>1</v>
      </c>
    </row>
    <row r="421" spans="1:5" ht="12.75">
      <c r="A421" s="144">
        <v>1.1600000000001</v>
      </c>
      <c r="B421" s="146">
        <f t="shared" si="39"/>
        <v>15.835952103381894</v>
      </c>
      <c r="C421" s="151">
        <f t="shared" si="40"/>
        <v>0.123024403051323</v>
      </c>
      <c r="D421" s="150">
        <f t="shared" si="37"/>
        <v>0.876975596948677</v>
      </c>
      <c r="E421" s="153">
        <f t="shared" si="38"/>
        <v>1</v>
      </c>
    </row>
    <row r="422" spans="1:5" ht="12.75">
      <c r="A422" s="144">
        <v>1.1700000000001</v>
      </c>
      <c r="B422" s="146">
        <f t="shared" si="39"/>
        <v>15.962493322198952</v>
      </c>
      <c r="C422" s="151">
        <f t="shared" si="40"/>
        <v>0.12100048442099809</v>
      </c>
      <c r="D422" s="150">
        <f t="shared" si="37"/>
        <v>0.8789995155790019</v>
      </c>
      <c r="E422" s="153">
        <f t="shared" si="38"/>
        <v>1</v>
      </c>
    </row>
    <row r="423" spans="1:5" ht="12.75">
      <c r="A423" s="144">
        <v>1.1800000000001</v>
      </c>
      <c r="B423" s="146">
        <f t="shared" si="39"/>
        <v>16.090045700935868</v>
      </c>
      <c r="C423" s="151">
        <f t="shared" si="40"/>
        <v>0.11900010745518075</v>
      </c>
      <c r="D423" s="150">
        <f t="shared" si="37"/>
        <v>0.8809998925448193</v>
      </c>
      <c r="E423" s="153">
        <f t="shared" si="38"/>
        <v>1</v>
      </c>
    </row>
    <row r="424" spans="1:5" ht="12.75">
      <c r="A424" s="144">
        <v>1.1900000000001</v>
      </c>
      <c r="B424" s="146">
        <f t="shared" si="39"/>
        <v>16.218617319524167</v>
      </c>
      <c r="C424" s="151">
        <f t="shared" si="40"/>
        <v>0.11702319602308908</v>
      </c>
      <c r="D424" s="150">
        <f t="shared" si="37"/>
        <v>0.8829768039769109</v>
      </c>
      <c r="E424" s="153">
        <f t="shared" si="38"/>
        <v>1</v>
      </c>
    </row>
    <row r="425" spans="1:5" ht="12.75">
      <c r="A425" s="144">
        <v>1.2000000000001</v>
      </c>
      <c r="B425" s="146">
        <f t="shared" si="39"/>
        <v>16.348216322460136</v>
      </c>
      <c r="C425" s="151">
        <f t="shared" si="40"/>
        <v>0.11506967022168879</v>
      </c>
      <c r="D425" s="150">
        <f t="shared" si="37"/>
        <v>0.8849303297783112</v>
      </c>
      <c r="E425" s="153">
        <f t="shared" si="38"/>
        <v>1</v>
      </c>
    </row>
    <row r="426" spans="1:5" ht="12.75">
      <c r="A426" s="144">
        <v>1.2100000000001</v>
      </c>
      <c r="B426" s="146">
        <f t="shared" si="39"/>
        <v>16.478850919320735</v>
      </c>
      <c r="C426" s="151">
        <f t="shared" si="40"/>
        <v>0.11313944644395801</v>
      </c>
      <c r="D426" s="150">
        <f t="shared" si="37"/>
        <v>0.886860553556042</v>
      </c>
      <c r="E426" s="153">
        <f t="shared" si="38"/>
        <v>1</v>
      </c>
    </row>
    <row r="427" spans="1:5" ht="12.75">
      <c r="A427" s="144">
        <v>1.2200000000001</v>
      </c>
      <c r="B427" s="146">
        <f t="shared" si="39"/>
        <v>16.610529385283634</v>
      </c>
      <c r="C427" s="151">
        <f t="shared" si="40"/>
        <v>0.11123243744781564</v>
      </c>
      <c r="D427" s="150">
        <f t="shared" si="37"/>
        <v>0.8887675625521844</v>
      </c>
      <c r="E427" s="153">
        <f t="shared" si="38"/>
        <v>1</v>
      </c>
    </row>
    <row r="428" spans="1:5" ht="12.75">
      <c r="A428" s="144">
        <v>1.2300000000001</v>
      </c>
      <c r="B428" s="146">
        <f t="shared" si="39"/>
        <v>16.743260061651462</v>
      </c>
      <c r="C428" s="151">
        <f t="shared" si="40"/>
        <v>0.1093485524256732</v>
      </c>
      <c r="D428" s="150">
        <f t="shared" si="37"/>
        <v>0.8906514475743268</v>
      </c>
      <c r="E428" s="153">
        <f t="shared" si="38"/>
        <v>1</v>
      </c>
    </row>
    <row r="429" spans="1:5" ht="12.75">
      <c r="A429" s="144">
        <v>1.2400000000001</v>
      </c>
      <c r="B429" s="146">
        <f t="shared" si="39"/>
        <v>16.87705135638011</v>
      </c>
      <c r="C429" s="151">
        <f t="shared" si="40"/>
        <v>0.1074876970745684</v>
      </c>
      <c r="D429" s="150">
        <f t="shared" si="37"/>
        <v>0.8925123029254316</v>
      </c>
      <c r="E429" s="153">
        <f t="shared" si="38"/>
        <v>1</v>
      </c>
    </row>
    <row r="430" spans="1:5" ht="12.75">
      <c r="A430" s="144">
        <v>1.2500000000001</v>
      </c>
      <c r="B430" s="146">
        <f t="shared" si="39"/>
        <v>17.011911744611414</v>
      </c>
      <c r="C430" s="151">
        <f t="shared" si="40"/>
        <v>0.10564977366683692</v>
      </c>
      <c r="D430" s="150">
        <f t="shared" si="37"/>
        <v>0.8943502263331631</v>
      </c>
      <c r="E430" s="153">
        <f t="shared" si="38"/>
        <v>1</v>
      </c>
    </row>
    <row r="431" spans="1:5" ht="12.75">
      <c r="A431" s="144">
        <v>1.2600000000001</v>
      </c>
      <c r="B431" s="146">
        <f t="shared" si="39"/>
        <v>17.147849769209987</v>
      </c>
      <c r="C431" s="151">
        <f t="shared" si="40"/>
        <v>0.10383468112128236</v>
      </c>
      <c r="D431" s="150">
        <f t="shared" si="37"/>
        <v>0.8961653188787176</v>
      </c>
      <c r="E431" s="153">
        <f t="shared" si="38"/>
        <v>1</v>
      </c>
    </row>
    <row r="432" spans="1:5" ht="12.75">
      <c r="A432" s="144">
        <v>1.2700000000001</v>
      </c>
      <c r="B432" s="146">
        <f t="shared" si="39"/>
        <v>17.284874041304388</v>
      </c>
      <c r="C432" s="151">
        <f t="shared" si="40"/>
        <v>0.10204231507480133</v>
      </c>
      <c r="D432" s="150">
        <f t="shared" si="37"/>
        <v>0.8979576849251987</v>
      </c>
      <c r="E432" s="153">
        <f t="shared" si="38"/>
        <v>1</v>
      </c>
    </row>
    <row r="433" spans="1:5" ht="12.75">
      <c r="A433" s="144">
        <v>1.2800000000001</v>
      </c>
      <c r="B433" s="146">
        <f t="shared" si="39"/>
        <v>17.422993240832586</v>
      </c>
      <c r="C433" s="151">
        <f t="shared" si="40"/>
        <v>0.10027256795442452</v>
      </c>
      <c r="D433" s="150">
        <f t="shared" si="37"/>
        <v>0.8997274320455755</v>
      </c>
      <c r="E433" s="153">
        <f t="shared" si="38"/>
        <v>1</v>
      </c>
    </row>
    <row r="434" spans="1:5" ht="12.75">
      <c r="A434" s="144">
        <v>1.2900000000001</v>
      </c>
      <c r="B434" s="146">
        <f t="shared" si="39"/>
        <v>17.562216117091822</v>
      </c>
      <c r="C434" s="151">
        <f t="shared" si="40"/>
        <v>0.09852532904973044</v>
      </c>
      <c r="D434" s="150">
        <f t="shared" si="37"/>
        <v>0.9014746709502696</v>
      </c>
      <c r="E434" s="153">
        <f t="shared" si="38"/>
        <v>1</v>
      </c>
    </row>
    <row r="435" spans="1:5" ht="12.75">
      <c r="A435" s="144">
        <v>1.3000000000001</v>
      </c>
      <c r="B435" s="146">
        <f t="shared" si="39"/>
        <v>17.702551489292816</v>
      </c>
      <c r="C435" s="151">
        <f t="shared" si="40"/>
        <v>0.0968004845855932</v>
      </c>
      <c r="D435" s="150">
        <f t="shared" si="37"/>
        <v>0.9031995154144068</v>
      </c>
      <c r="E435" s="153">
        <f t="shared" si="38"/>
        <v>1</v>
      </c>
    </row>
    <row r="436" spans="1:5" ht="12.75">
      <c r="A436" s="144">
        <v>1.3100000000001</v>
      </c>
      <c r="B436" s="146">
        <f t="shared" si="39"/>
        <v>17.844008247118477</v>
      </c>
      <c r="C436" s="151">
        <f t="shared" si="40"/>
        <v>0.09509791779522214</v>
      </c>
      <c r="D436" s="150">
        <f t="shared" si="37"/>
        <v>0.9049020822047779</v>
      </c>
      <c r="E436" s="153">
        <f t="shared" si="38"/>
        <v>1</v>
      </c>
    </row>
    <row r="437" spans="1:5" ht="12.75">
      <c r="A437" s="144">
        <v>1.3200000000001</v>
      </c>
      <c r="B437" s="146">
        <f t="shared" si="39"/>
        <v>17.98659535128696</v>
      </c>
      <c r="C437" s="151">
        <f t="shared" si="40"/>
        <v>0.09341750899345513</v>
      </c>
      <c r="D437" s="150">
        <f t="shared" si="37"/>
        <v>0.9065824910065449</v>
      </c>
      <c r="E437" s="153">
        <f t="shared" si="38"/>
        <v>1</v>
      </c>
    </row>
    <row r="438" spans="1:5" ht="12.75">
      <c r="A438" s="144">
        <v>1.3300000000001</v>
      </c>
      <c r="B438" s="146">
        <f t="shared" si="39"/>
        <v>18.13032183411934</v>
      </c>
      <c r="C438" s="151">
        <f t="shared" si="40"/>
        <v>0.09175913565026439</v>
      </c>
      <c r="D438" s="150">
        <f t="shared" si="37"/>
        <v>0.9082408643497356</v>
      </c>
      <c r="E438" s="153">
        <f t="shared" si="38"/>
        <v>1</v>
      </c>
    </row>
    <row r="439" spans="1:5" ht="12.75">
      <c r="A439" s="144">
        <v>1.3400000000001</v>
      </c>
      <c r="B439" s="146">
        <f t="shared" si="39"/>
        <v>18.275196800111754</v>
      </c>
      <c r="C439" s="151">
        <f t="shared" si="40"/>
        <v>0.09012267246443617</v>
      </c>
      <c r="D439" s="150">
        <f t="shared" si="37"/>
        <v>0.9098773275355638</v>
      </c>
      <c r="E439" s="153">
        <f t="shared" si="38"/>
        <v>1</v>
      </c>
    </row>
    <row r="440" spans="1:5" ht="12.75">
      <c r="A440" s="144">
        <v>1.3500000000001</v>
      </c>
      <c r="B440" s="146">
        <f t="shared" si="39"/>
        <v>18.421229426512152</v>
      </c>
      <c r="C440" s="151">
        <f t="shared" si="40"/>
        <v>0.08850799143738597</v>
      </c>
      <c r="D440" s="150">
        <f t="shared" si="37"/>
        <v>0.911492008562614</v>
      </c>
      <c r="E440" s="153">
        <f t="shared" si="38"/>
        <v>1</v>
      </c>
    </row>
    <row r="441" spans="1:5" ht="12.75">
      <c r="A441" s="144">
        <v>1.3600000000001</v>
      </c>
      <c r="B441" s="146">
        <f t="shared" si="39"/>
        <v>18.568428963901614</v>
      </c>
      <c r="C441" s="151">
        <f t="shared" si="40"/>
        <v>0.08691496194706916</v>
      </c>
      <c r="D441" s="150">
        <f t="shared" si="37"/>
        <v>0.9130850380529308</v>
      </c>
      <c r="E441" s="153">
        <f t="shared" si="38"/>
        <v>1</v>
      </c>
    </row>
    <row r="442" spans="1:5" ht="12.75">
      <c r="A442" s="144">
        <v>1.3700000000001</v>
      </c>
      <c r="B442" s="146">
        <f t="shared" si="39"/>
        <v>18.71680473678036</v>
      </c>
      <c r="C442" s="151">
        <f t="shared" si="40"/>
        <v>0.08534345082195138</v>
      </c>
      <c r="D442" s="150">
        <f t="shared" si="37"/>
        <v>0.9146565491780486</v>
      </c>
      <c r="E442" s="153">
        <f t="shared" si="38"/>
        <v>1</v>
      </c>
    </row>
    <row r="443" spans="1:5" ht="12.75">
      <c r="A443" s="144">
        <v>1.3800000000001</v>
      </c>
      <c r="B443" s="146">
        <f t="shared" si="39"/>
        <v>18.866366144158405</v>
      </c>
      <c r="C443" s="151">
        <f t="shared" si="40"/>
        <v>0.08379332241499882</v>
      </c>
      <c r="D443" s="150">
        <f t="shared" si="37"/>
        <v>0.9162066775850012</v>
      </c>
      <c r="E443" s="153">
        <f t="shared" si="38"/>
        <v>1</v>
      </c>
    </row>
    <row r="444" spans="1:5" ht="12.75">
      <c r="A444" s="144">
        <v>1.3900000000001</v>
      </c>
      <c r="B444" s="146">
        <f t="shared" si="39"/>
        <v>19.01712266015095</v>
      </c>
      <c r="C444" s="151">
        <f t="shared" si="40"/>
        <v>0.08226443867765376</v>
      </c>
      <c r="D444" s="150">
        <f t="shared" si="37"/>
        <v>0.9177355613223462</v>
      </c>
      <c r="E444" s="153">
        <f t="shared" si="38"/>
        <v>1</v>
      </c>
    </row>
    <row r="445" spans="1:5" ht="12.75">
      <c r="A445" s="144">
        <v>1.4000000000001</v>
      </c>
      <c r="B445" s="146">
        <f t="shared" si="39"/>
        <v>19.16908383457854</v>
      </c>
      <c r="C445" s="151">
        <f t="shared" si="40"/>
        <v>0.08075665923375608</v>
      </c>
      <c r="D445" s="150">
        <f t="shared" si="37"/>
        <v>0.9192433407662439</v>
      </c>
      <c r="E445" s="153">
        <f t="shared" si="38"/>
        <v>1</v>
      </c>
    </row>
    <row r="446" spans="1:5" ht="12.75">
      <c r="A446" s="144">
        <v>1.4100000000001</v>
      </c>
      <c r="B446" s="146">
        <f t="shared" si="39"/>
        <v>19.322259293572</v>
      </c>
      <c r="C446" s="151">
        <f t="shared" si="40"/>
        <v>0.07926984145337757</v>
      </c>
      <c r="D446" s="150">
        <f t="shared" si="37"/>
        <v>0.9207301585466224</v>
      </c>
      <c r="E446" s="153">
        <f t="shared" si="38"/>
        <v>1</v>
      </c>
    </row>
    <row r="447" spans="1:5" ht="12.75">
      <c r="A447" s="144">
        <v>1.4200000000001</v>
      </c>
      <c r="B447" s="146">
        <f t="shared" si="39"/>
        <v>19.476658740182202</v>
      </c>
      <c r="C447" s="151">
        <f t="shared" si="40"/>
        <v>0.07780384052653178</v>
      </c>
      <c r="D447" s="150">
        <f t="shared" si="37"/>
        <v>0.9221961594734682</v>
      </c>
      <c r="E447" s="153">
        <f t="shared" si="38"/>
        <v>1</v>
      </c>
    </row>
    <row r="448" spans="1:5" ht="12.75">
      <c r="A448" s="144">
        <v>1.4300000000001</v>
      </c>
      <c r="B448" s="146">
        <f t="shared" si="39"/>
        <v>19.63229195499473</v>
      </c>
      <c r="C448" s="151">
        <f t="shared" si="40"/>
        <v>0.07635850953672474</v>
      </c>
      <c r="D448" s="150">
        <f t="shared" si="37"/>
        <v>0.9236414904632753</v>
      </c>
      <c r="E448" s="153">
        <f t="shared" si="38"/>
        <v>1</v>
      </c>
    </row>
    <row r="449" spans="1:5" ht="12.75">
      <c r="A449" s="144">
        <v>1.4400000000001</v>
      </c>
      <c r="B449" s="146">
        <f t="shared" si="39"/>
        <v>19.78916879674944</v>
      </c>
      <c r="C449" s="151">
        <f t="shared" si="40"/>
        <v>0.07493369953431284</v>
      </c>
      <c r="D449" s="150">
        <f t="shared" si="37"/>
        <v>0.9250663004656872</v>
      </c>
      <c r="E449" s="153">
        <f t="shared" si="38"/>
        <v>1</v>
      </c>
    </row>
    <row r="450" spans="1:5" ht="12.75">
      <c r="A450" s="144">
        <v>1.4500000000001</v>
      </c>
      <c r="B450" s="146">
        <f t="shared" si="39"/>
        <v>19.947299202964953</v>
      </c>
      <c r="C450" s="151">
        <f t="shared" si="40"/>
        <v>0.07352925960963441</v>
      </c>
      <c r="D450" s="150">
        <f t="shared" si="37"/>
        <v>0.9264707403903656</v>
      </c>
      <c r="E450" s="153">
        <f t="shared" si="38"/>
        <v>1</v>
      </c>
    </row>
    <row r="451" spans="1:5" ht="12.75">
      <c r="A451" s="144">
        <v>1.4600000000001</v>
      </c>
      <c r="B451" s="146">
        <f t="shared" si="39"/>
        <v>20.106693190568176</v>
      </c>
      <c r="C451" s="151">
        <f t="shared" si="40"/>
        <v>0.07214503696588004</v>
      </c>
      <c r="D451" s="150">
        <f t="shared" si="37"/>
        <v>0.92785496303412</v>
      </c>
      <c r="E451" s="153">
        <f t="shared" si="38"/>
        <v>1</v>
      </c>
    </row>
    <row r="452" spans="1:5" ht="12.75">
      <c r="A452" s="144">
        <v>1.4700000000001</v>
      </c>
      <c r="B452" s="146">
        <f t="shared" si="39"/>
        <v>20.267360856528835</v>
      </c>
      <c r="C452" s="151">
        <f t="shared" si="40"/>
        <v>0.07078087699167201</v>
      </c>
      <c r="D452" s="150">
        <f t="shared" si="37"/>
        <v>0.929219123008328</v>
      </c>
      <c r="E452" s="153">
        <f t="shared" si="38"/>
        <v>1</v>
      </c>
    </row>
    <row r="453" spans="1:5" ht="12.75">
      <c r="A453" s="144">
        <v>1.4800000000001</v>
      </c>
      <c r="B453" s="146">
        <f t="shared" si="39"/>
        <v>20.429312378499063</v>
      </c>
      <c r="C453" s="151">
        <f t="shared" si="40"/>
        <v>0.06943662333331835</v>
      </c>
      <c r="D453" s="150">
        <f aca="true" t="shared" si="43" ref="D453:D516">1-C453</f>
        <v>0.9305633766666817</v>
      </c>
      <c r="E453" s="153">
        <f aca="true" t="shared" si="44" ref="E453:E516">$K$3</f>
        <v>1</v>
      </c>
    </row>
    <row r="454" spans="1:5" ht="12.75">
      <c r="A454" s="144">
        <v>1.4900000000001</v>
      </c>
      <c r="B454" s="146">
        <f aca="true" t="shared" si="45" ref="B454:B517">EXP(A454*SQRT($H$10)+SUMPRODUCT($H$20:$H$29,$I$20:$I$29))</f>
        <v>20.592558015458117</v>
      </c>
      <c r="C454" s="151">
        <f aca="true" t="shared" si="46" ref="C454:C517">1-(NORMDIST(A454*SQRT($H$10),0,SQRT($H$10),TRUE))</f>
        <v>0.06811211796671224</v>
      </c>
      <c r="D454" s="150">
        <f t="shared" si="43"/>
        <v>0.9318878820332878</v>
      </c>
      <c r="E454" s="153">
        <f t="shared" si="44"/>
        <v>1</v>
      </c>
    </row>
    <row r="455" spans="1:5" ht="12.75">
      <c r="A455" s="144">
        <v>1.5000000000001</v>
      </c>
      <c r="B455" s="146">
        <f t="shared" si="45"/>
        <v>20.757108108362253</v>
      </c>
      <c r="C455" s="151">
        <f t="shared" si="46"/>
        <v>0.0668072012688451</v>
      </c>
      <c r="D455" s="150">
        <f t="shared" si="43"/>
        <v>0.9331927987311549</v>
      </c>
      <c r="E455" s="153">
        <f t="shared" si="44"/>
        <v>1</v>
      </c>
    </row>
    <row r="456" spans="1:5" ht="12.75">
      <c r="A456" s="144">
        <v>1.5100000000001</v>
      </c>
      <c r="B456" s="146">
        <f t="shared" si="45"/>
        <v>20.92297308079979</v>
      </c>
      <c r="C456" s="151">
        <f t="shared" si="46"/>
        <v>0.06552171208890367</v>
      </c>
      <c r="D456" s="150">
        <f t="shared" si="43"/>
        <v>0.9344782879110963</v>
      </c>
      <c r="E456" s="153">
        <f t="shared" si="44"/>
        <v>1</v>
      </c>
    </row>
    <row r="457" spans="1:5" ht="12.75">
      <c r="A457" s="144">
        <v>1.5200000000001</v>
      </c>
      <c r="B457" s="146">
        <f t="shared" si="45"/>
        <v>21.090163439651374</v>
      </c>
      <c r="C457" s="151">
        <f t="shared" si="46"/>
        <v>0.06425548781892321</v>
      </c>
      <c r="D457" s="150">
        <f t="shared" si="43"/>
        <v>0.9357445121810768</v>
      </c>
      <c r="E457" s="153">
        <f t="shared" si="44"/>
        <v>1</v>
      </c>
    </row>
    <row r="458" spans="1:5" ht="12.75">
      <c r="A458" s="144">
        <v>1.5300000000001</v>
      </c>
      <c r="B458" s="146">
        <f t="shared" si="45"/>
        <v>21.258689775755567</v>
      </c>
      <c r="C458" s="151">
        <f t="shared" si="46"/>
        <v>0.06300836446396607</v>
      </c>
      <c r="D458" s="150">
        <f t="shared" si="43"/>
        <v>0.9369916355360339</v>
      </c>
      <c r="E458" s="153">
        <f t="shared" si="44"/>
        <v>1</v>
      </c>
    </row>
    <row r="459" spans="1:5" ht="12.75">
      <c r="A459" s="144">
        <v>1.5400000000001</v>
      </c>
      <c r="B459" s="146">
        <f t="shared" si="45"/>
        <v>21.428562764579734</v>
      </c>
      <c r="C459" s="151">
        <f t="shared" si="46"/>
        <v>0.061780176711799695</v>
      </c>
      <c r="D459" s="150">
        <f t="shared" si="43"/>
        <v>0.9382198232882003</v>
      </c>
      <c r="E459" s="153">
        <f t="shared" si="44"/>
        <v>1</v>
      </c>
    </row>
    <row r="460" spans="1:5" ht="12.75">
      <c r="A460" s="144">
        <v>1.5500000000001</v>
      </c>
      <c r="B460" s="146">
        <f t="shared" si="45"/>
        <v>21.599793166896287</v>
      </c>
      <c r="C460" s="151">
        <f t="shared" si="46"/>
        <v>0.06057075800204703</v>
      </c>
      <c r="D460" s="150">
        <f t="shared" si="43"/>
        <v>0.939429241997953</v>
      </c>
      <c r="E460" s="153">
        <f t="shared" si="44"/>
        <v>1</v>
      </c>
    </row>
    <row r="461" spans="1:5" ht="12.75">
      <c r="A461" s="144">
        <v>1.56000000000011</v>
      </c>
      <c r="B461" s="146">
        <f t="shared" si="45"/>
        <v>21.772391829464514</v>
      </c>
      <c r="C461" s="151">
        <f t="shared" si="46"/>
        <v>0.05937994059478002</v>
      </c>
      <c r="D461" s="150">
        <f t="shared" si="43"/>
        <v>0.94062005940522</v>
      </c>
      <c r="E461" s="153">
        <f t="shared" si="44"/>
        <v>1</v>
      </c>
    </row>
    <row r="462" spans="1:5" ht="12.75">
      <c r="A462" s="144">
        <v>1.57000000000011</v>
      </c>
      <c r="B462" s="146">
        <f t="shared" si="45"/>
        <v>21.946369685716963</v>
      </c>
      <c r="C462" s="151">
        <f t="shared" si="46"/>
        <v>0.05820755563854019</v>
      </c>
      <c r="D462" s="150">
        <f t="shared" si="43"/>
        <v>0.9417924443614598</v>
      </c>
      <c r="E462" s="153">
        <f t="shared" si="44"/>
        <v>1</v>
      </c>
    </row>
    <row r="463" spans="1:5" ht="12.75">
      <c r="A463" s="144">
        <v>1.58000000000011</v>
      </c>
      <c r="B463" s="146">
        <f t="shared" si="45"/>
        <v>22.121737756453125</v>
      </c>
      <c r="C463" s="151">
        <f t="shared" si="46"/>
        <v>0.05705343323774159</v>
      </c>
      <c r="D463" s="150">
        <f t="shared" si="43"/>
        <v>0.9429465667622584</v>
      </c>
      <c r="E463" s="153">
        <f t="shared" si="44"/>
        <v>1</v>
      </c>
    </row>
    <row r="464" spans="1:5" ht="12.75">
      <c r="A464" s="144">
        <v>1.59000000000011</v>
      </c>
      <c r="B464" s="146">
        <f t="shared" si="45"/>
        <v>22.2985071505368</v>
      </c>
      <c r="C464" s="151">
        <f t="shared" si="46"/>
        <v>0.05591740251945698</v>
      </c>
      <c r="D464" s="150">
        <f t="shared" si="43"/>
        <v>0.944082597480543</v>
      </c>
      <c r="E464" s="153">
        <f t="shared" si="44"/>
        <v>1</v>
      </c>
    </row>
    <row r="465" spans="1:5" ht="12.75">
      <c r="A465" s="144">
        <v>1.60000000000011</v>
      </c>
      <c r="B465" s="146">
        <f t="shared" si="45"/>
        <v>22.47668906560001</v>
      </c>
      <c r="C465" s="151">
        <f t="shared" si="46"/>
        <v>0.05479929169954578</v>
      </c>
      <c r="D465" s="150">
        <f t="shared" si="43"/>
        <v>0.9452007083004542</v>
      </c>
      <c r="E465" s="153">
        <f t="shared" si="44"/>
        <v>1</v>
      </c>
    </row>
    <row r="466" spans="1:5" ht="12.75">
      <c r="A466" s="144">
        <v>1.61000000000011</v>
      </c>
      <c r="B466" s="146">
        <f t="shared" si="45"/>
        <v>22.65629478875231</v>
      </c>
      <c r="C466" s="151">
        <f t="shared" si="46"/>
        <v>0.05369892814810773</v>
      </c>
      <c r="D466" s="150">
        <f t="shared" si="43"/>
        <v>0.9463010718518923</v>
      </c>
      <c r="E466" s="153">
        <f t="shared" si="44"/>
        <v>1</v>
      </c>
    </row>
    <row r="467" spans="1:5" ht="12.75">
      <c r="A467" s="144">
        <v>1.62000000000011</v>
      </c>
      <c r="B467" s="146">
        <f t="shared" si="45"/>
        <v>22.83733569729579</v>
      </c>
      <c r="C467" s="151">
        <f t="shared" si="46"/>
        <v>0.05261613845424029</v>
      </c>
      <c r="D467" s="150">
        <f t="shared" si="43"/>
        <v>0.9473838615457597</v>
      </c>
      <c r="E467" s="153">
        <f t="shared" si="44"/>
        <v>1</v>
      </c>
    </row>
    <row r="468" spans="1:5" ht="12.75">
      <c r="A468" s="144">
        <v>1.63000000000011</v>
      </c>
      <c r="B468" s="146">
        <f t="shared" si="45"/>
        <v>23.019823259445776</v>
      </c>
      <c r="C468" s="151">
        <f t="shared" si="46"/>
        <v>0.05155074849007768</v>
      </c>
      <c r="D468" s="150">
        <f t="shared" si="43"/>
        <v>0.9484492515099223</v>
      </c>
      <c r="E468" s="153">
        <f t="shared" si="44"/>
        <v>1</v>
      </c>
    </row>
    <row r="469" spans="1:5" ht="12.75">
      <c r="A469" s="144">
        <v>1.64000000000011</v>
      </c>
      <c r="B469" s="146">
        <f t="shared" si="45"/>
        <v>23.2037690350573</v>
      </c>
      <c r="C469" s="151">
        <f t="shared" si="46"/>
        <v>0.05050258347409231</v>
      </c>
      <c r="D469" s="150">
        <f t="shared" si="43"/>
        <v>0.9494974165259077</v>
      </c>
      <c r="E469" s="153">
        <f t="shared" si="44"/>
        <v>1</v>
      </c>
    </row>
    <row r="470" spans="1:5" ht="12.75">
      <c r="A470" s="144">
        <v>1.65000000000011</v>
      </c>
      <c r="B470" s="146">
        <f t="shared" si="45"/>
        <v>23.389184676357367</v>
      </c>
      <c r="C470" s="151">
        <f t="shared" si="46"/>
        <v>0.04947146803363678</v>
      </c>
      <c r="D470" s="150">
        <f t="shared" si="43"/>
        <v>0.9505285319663632</v>
      </c>
      <c r="E470" s="153">
        <f t="shared" si="44"/>
        <v>1</v>
      </c>
    </row>
    <row r="471" spans="1:5" ht="12.75">
      <c r="A471" s="144">
        <v>1.66000000000011</v>
      </c>
      <c r="B471" s="146">
        <f t="shared" si="45"/>
        <v>23.57608192868307</v>
      </c>
      <c r="C471" s="151">
        <f t="shared" si="46"/>
        <v>0.048457226266711784</v>
      </c>
      <c r="D471" s="150">
        <f t="shared" si="43"/>
        <v>0.9515427737332882</v>
      </c>
      <c r="E471" s="153">
        <f t="shared" si="44"/>
        <v>1</v>
      </c>
    </row>
    <row r="472" spans="1:5" ht="12.75">
      <c r="A472" s="144">
        <v>1.67000000000011</v>
      </c>
      <c r="B472" s="146">
        <f t="shared" si="45"/>
        <v>23.764472631225626</v>
      </c>
      <c r="C472" s="151">
        <f t="shared" si="46"/>
        <v>0.04745968180293647</v>
      </c>
      <c r="D472" s="150">
        <f t="shared" si="43"/>
        <v>0.9525403181970635</v>
      </c>
      <c r="E472" s="153">
        <f t="shared" si="44"/>
        <v>1</v>
      </c>
    </row>
    <row r="473" spans="1:5" ht="12.75">
      <c r="A473" s="144">
        <v>1.68000000000011</v>
      </c>
      <c r="B473" s="146">
        <f t="shared" si="45"/>
        <v>23.954368717780326</v>
      </c>
      <c r="C473" s="151">
        <f t="shared" si="46"/>
        <v>0.046478657863709305</v>
      </c>
      <c r="D473" s="150">
        <f t="shared" si="43"/>
        <v>0.9535213421362907</v>
      </c>
      <c r="E473" s="153">
        <f t="shared" si="44"/>
        <v>1</v>
      </c>
    </row>
    <row r="474" spans="1:5" ht="12.75">
      <c r="A474" s="144">
        <v>1.69000000000011</v>
      </c>
      <c r="B474" s="146">
        <f t="shared" si="45"/>
        <v>24.145782217502507</v>
      </c>
      <c r="C474" s="151">
        <f t="shared" si="46"/>
        <v>0.04551397732153928</v>
      </c>
      <c r="D474" s="150">
        <f t="shared" si="43"/>
        <v>0.9544860226784607</v>
      </c>
      <c r="E474" s="153">
        <f t="shared" si="44"/>
        <v>1</v>
      </c>
    </row>
    <row r="475" spans="1:5" ht="12.75">
      <c r="A475" s="144">
        <v>1.70000000000011</v>
      </c>
      <c r="B475" s="146">
        <f t="shared" si="45"/>
        <v>24.338725255669534</v>
      </c>
      <c r="C475" s="151">
        <f t="shared" si="46"/>
        <v>0.04456546275853268</v>
      </c>
      <c r="D475" s="150">
        <f t="shared" si="43"/>
        <v>0.9554345372414673</v>
      </c>
      <c r="E475" s="153">
        <f t="shared" si="44"/>
        <v>1</v>
      </c>
    </row>
    <row r="476" spans="1:5" ht="12.75">
      <c r="A476" s="144">
        <v>1.71000000000011</v>
      </c>
      <c r="B476" s="146">
        <f t="shared" si="45"/>
        <v>24.5332100544489</v>
      </c>
      <c r="C476" s="151">
        <f t="shared" si="46"/>
        <v>0.04363293652402167</v>
      </c>
      <c r="D476" s="150">
        <f t="shared" si="43"/>
        <v>0.9563670634759783</v>
      </c>
      <c r="E476" s="153">
        <f t="shared" si="44"/>
        <v>1</v>
      </c>
    </row>
    <row r="477" spans="1:5" ht="12.75">
      <c r="A477" s="144">
        <v>1.72000000000011</v>
      </c>
      <c r="B477" s="146">
        <f t="shared" si="45"/>
        <v>24.729248933672455</v>
      </c>
      <c r="C477" s="151">
        <f t="shared" si="46"/>
        <v>0.04271622079131898</v>
      </c>
      <c r="D477" s="150">
        <f t="shared" si="43"/>
        <v>0.957283779208681</v>
      </c>
      <c r="E477" s="153">
        <f t="shared" si="44"/>
        <v>1</v>
      </c>
    </row>
    <row r="478" spans="1:5" ht="12.75">
      <c r="A478" s="144">
        <v>1.73000000000011</v>
      </c>
      <c r="B478" s="146">
        <f t="shared" si="45"/>
        <v>24.926854311616804</v>
      </c>
      <c r="C478" s="151">
        <f t="shared" si="46"/>
        <v>0.04181513761358513</v>
      </c>
      <c r="D478" s="150">
        <f t="shared" si="43"/>
        <v>0.9581848623864149</v>
      </c>
      <c r="E478" s="153">
        <f t="shared" si="44"/>
        <v>1</v>
      </c>
    </row>
    <row r="479" spans="1:5" ht="12.75">
      <c r="A479" s="144">
        <v>1.74000000000011</v>
      </c>
      <c r="B479" s="146">
        <f t="shared" si="45"/>
        <v>25.12603870578996</v>
      </c>
      <c r="C479" s="151">
        <f t="shared" si="46"/>
        <v>0.04092950897879777</v>
      </c>
      <c r="D479" s="150">
        <f t="shared" si="43"/>
        <v>0.9590704910212022</v>
      </c>
      <c r="E479" s="153">
        <f t="shared" si="44"/>
        <v>1</v>
      </c>
    </row>
    <row r="480" spans="1:5" ht="12.75">
      <c r="A480" s="144">
        <v>1.75000000000011</v>
      </c>
      <c r="B480" s="146">
        <f t="shared" si="45"/>
        <v>25.326814733724284</v>
      </c>
      <c r="C480" s="151">
        <f t="shared" si="46"/>
        <v>0.040059156863807566</v>
      </c>
      <c r="D480" s="150">
        <f t="shared" si="43"/>
        <v>0.9599408431361924</v>
      </c>
      <c r="E480" s="153">
        <f t="shared" si="44"/>
        <v>1</v>
      </c>
    </row>
    <row r="481" spans="1:5" ht="12.75">
      <c r="A481" s="144">
        <v>1.76000000000011</v>
      </c>
      <c r="B481" s="146">
        <f t="shared" si="45"/>
        <v>25.529195113775742</v>
      </c>
      <c r="C481" s="151">
        <f t="shared" si="46"/>
        <v>0.03920390328747336</v>
      </c>
      <c r="D481" s="150">
        <f t="shared" si="43"/>
        <v>0.9607960967125266</v>
      </c>
      <c r="E481" s="153">
        <f t="shared" si="44"/>
        <v>1</v>
      </c>
    </row>
    <row r="482" spans="1:5" ht="12.75">
      <c r="A482" s="144">
        <v>1.77000000000011</v>
      </c>
      <c r="B482" s="146">
        <f t="shared" si="45"/>
        <v>25.733192665929604</v>
      </c>
      <c r="C482" s="151">
        <f t="shared" si="46"/>
        <v>0.03836357036286209</v>
      </c>
      <c r="D482" s="150">
        <f t="shared" si="43"/>
        <v>0.9616364296371379</v>
      </c>
      <c r="E482" s="153">
        <f t="shared" si="44"/>
        <v>1</v>
      </c>
    </row>
    <row r="483" spans="1:5" ht="12.75">
      <c r="A483" s="144">
        <v>1.78000000000011</v>
      </c>
      <c r="B483" s="146">
        <f t="shared" si="45"/>
        <v>25.938820312612464</v>
      </c>
      <c r="C483" s="151">
        <f t="shared" si="46"/>
        <v>0.03753798034850775</v>
      </c>
      <c r="D483" s="150">
        <f t="shared" si="43"/>
        <v>0.9624620196514923</v>
      </c>
      <c r="E483" s="153">
        <f t="shared" si="44"/>
        <v>1</v>
      </c>
    </row>
    <row r="484" spans="1:5" ht="12.75">
      <c r="A484" s="144">
        <v>1.79000000000011</v>
      </c>
      <c r="B484" s="146">
        <f t="shared" si="45"/>
        <v>26.146091079510885</v>
      </c>
      <c r="C484" s="151">
        <f t="shared" si="46"/>
        <v>0.03672695569871742</v>
      </c>
      <c r="D484" s="150">
        <f t="shared" si="43"/>
        <v>0.9632730443012826</v>
      </c>
      <c r="E484" s="153">
        <f t="shared" si="44"/>
        <v>1</v>
      </c>
    </row>
    <row r="485" spans="1:5" ht="12.75">
      <c r="A485" s="144">
        <v>1.80000000000011</v>
      </c>
      <c r="B485" s="146">
        <f t="shared" si="45"/>
        <v>26.355018096396506</v>
      </c>
      <c r="C485" s="151">
        <f t="shared" si="46"/>
        <v>0.03593031911291711</v>
      </c>
      <c r="D485" s="150">
        <f t="shared" si="43"/>
        <v>0.9640696808870829</v>
      </c>
      <c r="E485" s="153">
        <f t="shared" si="44"/>
        <v>1</v>
      </c>
    </row>
    <row r="486" spans="1:5" ht="12.75">
      <c r="A486" s="144">
        <v>1.81000000000011</v>
      </c>
      <c r="B486" s="146">
        <f t="shared" si="45"/>
        <v>26.56561459795775</v>
      </c>
      <c r="C486" s="151">
        <f t="shared" si="46"/>
        <v>0.035147893584030254</v>
      </c>
      <c r="D486" s="150">
        <f t="shared" si="43"/>
        <v>0.9648521064159697</v>
      </c>
      <c r="E486" s="153">
        <f t="shared" si="44"/>
        <v>1</v>
      </c>
    </row>
    <row r="487" spans="1:5" ht="12.75">
      <c r="A487" s="144">
        <v>1.82000000000011</v>
      </c>
      <c r="B487" s="146">
        <f t="shared" si="45"/>
        <v>26.777893924638203</v>
      </c>
      <c r="C487" s="151">
        <f t="shared" si="46"/>
        <v>0.034379502445881616</v>
      </c>
      <c r="D487" s="150">
        <f t="shared" si="43"/>
        <v>0.9656204975541184</v>
      </c>
      <c r="E487" s="153">
        <f t="shared" si="44"/>
        <v>1</v>
      </c>
    </row>
    <row r="488" spans="1:5" ht="12.75">
      <c r="A488" s="144">
        <v>1.83000000000011</v>
      </c>
      <c r="B488" s="146">
        <f t="shared" si="45"/>
        <v>26.99186952348167</v>
      </c>
      <c r="C488" s="151">
        <f t="shared" si="46"/>
        <v>0.03362496941962012</v>
      </c>
      <c r="D488" s="150">
        <f t="shared" si="43"/>
        <v>0.9663750305803799</v>
      </c>
      <c r="E488" s="153">
        <f t="shared" si="44"/>
        <v>1</v>
      </c>
    </row>
    <row r="489" spans="1:5" ht="12.75">
      <c r="A489" s="144">
        <v>1.84000000000011</v>
      </c>
      <c r="B489" s="146">
        <f t="shared" si="45"/>
        <v>27.207554948983997</v>
      </c>
      <c r="C489" s="151">
        <f t="shared" si="46"/>
        <v>0.03288411865915575</v>
      </c>
      <c r="D489" s="150">
        <f t="shared" si="43"/>
        <v>0.9671158813408443</v>
      </c>
      <c r="E489" s="153">
        <f t="shared" si="44"/>
        <v>1</v>
      </c>
    </row>
    <row r="490" spans="1:5" ht="12.75">
      <c r="A490" s="144">
        <v>1.85000000000011</v>
      </c>
      <c r="B490" s="146">
        <f t="shared" si="45"/>
        <v>27.424963863951675</v>
      </c>
      <c r="C490" s="151">
        <f t="shared" si="46"/>
        <v>0.03215677479560575</v>
      </c>
      <c r="D490" s="150">
        <f t="shared" si="43"/>
        <v>0.9678432252043943</v>
      </c>
      <c r="E490" s="153">
        <f t="shared" si="44"/>
        <v>1</v>
      </c>
    </row>
    <row r="491" spans="1:5" ht="12.75">
      <c r="A491" s="144">
        <v>1.86000000000011</v>
      </c>
      <c r="B491" s="146">
        <f t="shared" si="45"/>
        <v>27.64411004036737</v>
      </c>
      <c r="C491" s="151">
        <f t="shared" si="46"/>
        <v>0.03144276298074489</v>
      </c>
      <c r="D491" s="150">
        <f t="shared" si="43"/>
        <v>0.9685572370192551</v>
      </c>
      <c r="E491" s="153">
        <f t="shared" si="44"/>
        <v>1</v>
      </c>
    </row>
    <row r="492" spans="1:5" ht="12.75">
      <c r="A492" s="144">
        <v>1.87000000000011</v>
      </c>
      <c r="B492" s="146">
        <f t="shared" si="45"/>
        <v>27.86500736026226</v>
      </c>
      <c r="C492" s="151">
        <f t="shared" si="46"/>
        <v>0.030741908929458273</v>
      </c>
      <c r="D492" s="150">
        <f t="shared" si="43"/>
        <v>0.9692580910705417</v>
      </c>
      <c r="E492" s="153">
        <f t="shared" si="44"/>
        <v>1</v>
      </c>
    </row>
    <row r="493" spans="1:5" ht="12.75">
      <c r="A493" s="144">
        <v>1.88000000000011</v>
      </c>
      <c r="B493" s="146">
        <f t="shared" si="45"/>
        <v>28.08766981659546</v>
      </c>
      <c r="C493" s="151">
        <f t="shared" si="46"/>
        <v>0.030054038961192298</v>
      </c>
      <c r="D493" s="150">
        <f t="shared" si="43"/>
        <v>0.9699459610388077</v>
      </c>
      <c r="E493" s="153">
        <f t="shared" si="44"/>
        <v>1</v>
      </c>
    </row>
    <row r="494" spans="1:5" ht="12.75">
      <c r="A494" s="144">
        <v>1.89000000000011</v>
      </c>
      <c r="B494" s="146">
        <f t="shared" si="45"/>
        <v>28.31211151414038</v>
      </c>
      <c r="C494" s="151">
        <f t="shared" si="46"/>
        <v>0.02937898004040207</v>
      </c>
      <c r="D494" s="150">
        <f t="shared" si="43"/>
        <v>0.9706210199595979</v>
      </c>
      <c r="E494" s="153">
        <f t="shared" si="44"/>
        <v>1</v>
      </c>
    </row>
    <row r="495" spans="1:5" ht="12.75">
      <c r="A495" s="144">
        <v>1.90000000000011</v>
      </c>
      <c r="B495" s="146">
        <f t="shared" si="45"/>
        <v>28.538346670378235</v>
      </c>
      <c r="C495" s="151">
        <f t="shared" si="46"/>
        <v>0.028716559815994525</v>
      </c>
      <c r="D495" s="150">
        <f t="shared" si="43"/>
        <v>0.9712834401840055</v>
      </c>
      <c r="E495" s="153">
        <f t="shared" si="44"/>
        <v>1</v>
      </c>
    </row>
    <row r="496" spans="1:5" ht="12.75">
      <c r="A496" s="144">
        <v>1.91000000000011</v>
      </c>
      <c r="B496" s="146">
        <f t="shared" si="45"/>
        <v>28.76638961639865</v>
      </c>
      <c r="C496" s="151">
        <f t="shared" si="46"/>
        <v>0.02806660665976546</v>
      </c>
      <c r="D496" s="150">
        <f t="shared" si="43"/>
        <v>0.9719333933402345</v>
      </c>
      <c r="E496" s="153">
        <f t="shared" si="44"/>
        <v>1</v>
      </c>
    </row>
    <row r="497" spans="1:5" ht="12.75">
      <c r="A497" s="144">
        <v>1.92000000000011</v>
      </c>
      <c r="B497" s="146">
        <f t="shared" si="45"/>
        <v>28.996254797807484</v>
      </c>
      <c r="C497" s="151">
        <f t="shared" si="46"/>
        <v>0.027428949703829808</v>
      </c>
      <c r="D497" s="150">
        <f t="shared" si="43"/>
        <v>0.9725710502961702</v>
      </c>
      <c r="E497" s="153">
        <f t="shared" si="44"/>
        <v>1</v>
      </c>
    </row>
    <row r="498" spans="1:5" ht="12.75">
      <c r="A498" s="144">
        <v>1.93000000000011</v>
      </c>
      <c r="B498" s="146">
        <f t="shared" si="45"/>
        <v>29.227956775641893</v>
      </c>
      <c r="C498" s="151">
        <f t="shared" si="46"/>
        <v>0.02680341887704807</v>
      </c>
      <c r="D498" s="150">
        <f t="shared" si="43"/>
        <v>0.9731965811229519</v>
      </c>
      <c r="E498" s="153">
        <f t="shared" si="44"/>
        <v>1</v>
      </c>
    </row>
    <row r="499" spans="1:5" ht="12.75">
      <c r="A499" s="144">
        <v>1.94000000000011</v>
      </c>
      <c r="B499" s="146">
        <f t="shared" si="45"/>
        <v>29.46151022729272</v>
      </c>
      <c r="C499" s="151">
        <f t="shared" si="46"/>
        <v>0.02618984494044596</v>
      </c>
      <c r="D499" s="150">
        <f t="shared" si="43"/>
        <v>0.973810155059554</v>
      </c>
      <c r="E499" s="153">
        <f t="shared" si="44"/>
        <v>1</v>
      </c>
    </row>
    <row r="500" spans="1:5" ht="12.75">
      <c r="A500" s="144">
        <v>1.95000000000011</v>
      </c>
      <c r="B500" s="146">
        <f t="shared" si="45"/>
        <v>29.696929947434253</v>
      </c>
      <c r="C500" s="151">
        <f t="shared" si="46"/>
        <v>0.02558805952163201</v>
      </c>
      <c r="D500" s="150">
        <f t="shared" si="43"/>
        <v>0.974411940478368</v>
      </c>
      <c r="E500" s="153">
        <f t="shared" si="44"/>
        <v>1</v>
      </c>
    </row>
    <row r="501" spans="1:5" ht="12.75">
      <c r="A501" s="144">
        <v>1.96000000000011</v>
      </c>
      <c r="B501" s="146">
        <f t="shared" si="45"/>
        <v>29.93423084896139</v>
      </c>
      <c r="C501" s="151">
        <f t="shared" si="46"/>
        <v>0.024997895148214044</v>
      </c>
      <c r="D501" s="150">
        <f t="shared" si="43"/>
        <v>0.975002104851786</v>
      </c>
      <c r="E501" s="153">
        <f t="shared" si="44"/>
        <v>1</v>
      </c>
    </row>
    <row r="502" spans="1:5" ht="12.75">
      <c r="A502" s="144">
        <v>1.97000000000011</v>
      </c>
      <c r="B502" s="146">
        <f t="shared" si="45"/>
        <v>30.17342796393434</v>
      </c>
      <c r="C502" s="151">
        <f t="shared" si="46"/>
        <v>0.02441918528021625</v>
      </c>
      <c r="D502" s="150">
        <f t="shared" si="43"/>
        <v>0.9755808147197838</v>
      </c>
      <c r="E502" s="153">
        <f t="shared" si="44"/>
        <v>1</v>
      </c>
    </row>
    <row r="503" spans="1:5" ht="12.75">
      <c r="A503" s="144">
        <v>1.98000000000011</v>
      </c>
      <c r="B503" s="146">
        <f t="shared" si="45"/>
        <v>30.414536444530818</v>
      </c>
      <c r="C503" s="151">
        <f t="shared" si="46"/>
        <v>0.02385176434150238</v>
      </c>
      <c r="D503" s="150">
        <f t="shared" si="43"/>
        <v>0.9761482356584976</v>
      </c>
      <c r="E503" s="153">
        <f t="shared" si="44"/>
        <v>1</v>
      </c>
    </row>
    <row r="504" spans="1:5" ht="12.75">
      <c r="A504" s="144">
        <v>1.99000000000012</v>
      </c>
      <c r="B504" s="146">
        <f t="shared" si="45"/>
        <v>30.657571564006123</v>
      </c>
      <c r="C504" s="151">
        <f t="shared" si="46"/>
        <v>0.02329546775020519</v>
      </c>
      <c r="D504" s="150">
        <f t="shared" si="43"/>
        <v>0.9767045322497948</v>
      </c>
      <c r="E504" s="153">
        <f t="shared" si="44"/>
        <v>1</v>
      </c>
    </row>
    <row r="505" spans="1:5" ht="12.75">
      <c r="A505" s="144">
        <v>2.00000000000012</v>
      </c>
      <c r="B505" s="146">
        <f t="shared" si="45"/>
        <v>30.902548717659677</v>
      </c>
      <c r="C505" s="151">
        <f t="shared" si="46"/>
        <v>0.02275013194817277</v>
      </c>
      <c r="D505" s="150">
        <f t="shared" si="43"/>
        <v>0.9772498680518272</v>
      </c>
      <c r="E505" s="153">
        <f t="shared" si="44"/>
        <v>1</v>
      </c>
    </row>
    <row r="506" spans="1:5" ht="12.75">
      <c r="A506" s="144">
        <v>2.01000000000012</v>
      </c>
      <c r="B506" s="146">
        <f t="shared" si="45"/>
        <v>31.149483423811706</v>
      </c>
      <c r="C506" s="151">
        <f t="shared" si="46"/>
        <v>0.022215594429425112</v>
      </c>
      <c r="D506" s="150">
        <f t="shared" si="43"/>
        <v>0.9777844055705749</v>
      </c>
      <c r="E506" s="153">
        <f t="shared" si="44"/>
        <v>1</v>
      </c>
    </row>
    <row r="507" spans="1:5" ht="12.75">
      <c r="A507" s="144">
        <v>2.02000000000012</v>
      </c>
      <c r="B507" s="146">
        <f t="shared" si="45"/>
        <v>31.398391324785283</v>
      </c>
      <c r="C507" s="151">
        <f t="shared" si="46"/>
        <v>0.021691693767640574</v>
      </c>
      <c r="D507" s="150">
        <f t="shared" si="43"/>
        <v>0.9783083062323594</v>
      </c>
      <c r="E507" s="153">
        <f t="shared" si="44"/>
        <v>1</v>
      </c>
    </row>
    <row r="508" spans="1:5" ht="12.75">
      <c r="A508" s="144">
        <v>2.03000000000012</v>
      </c>
      <c r="B508" s="146">
        <f t="shared" si="45"/>
        <v>31.649288187897465</v>
      </c>
      <c r="C508" s="151">
        <f t="shared" si="46"/>
        <v>0.021178269642666114</v>
      </c>
      <c r="D508" s="150">
        <f t="shared" si="43"/>
        <v>0.9788217303573339</v>
      </c>
      <c r="E508" s="153">
        <f t="shared" si="44"/>
        <v>1</v>
      </c>
    </row>
    <row r="509" spans="1:5" ht="12.75">
      <c r="A509" s="144">
        <v>2.04000000000012</v>
      </c>
      <c r="B509" s="146">
        <f t="shared" si="45"/>
        <v>31.902189906458066</v>
      </c>
      <c r="C509" s="151">
        <f t="shared" si="46"/>
        <v>0.02067516286606408</v>
      </c>
      <c r="D509" s="150">
        <f t="shared" si="43"/>
        <v>0.9793248371339359</v>
      </c>
      <c r="E509" s="153">
        <f t="shared" si="44"/>
        <v>1</v>
      </c>
    </row>
    <row r="510" spans="1:5" ht="12.75">
      <c r="A510" s="144">
        <v>2.05000000000012</v>
      </c>
      <c r="B510" s="146">
        <f t="shared" si="45"/>
        <v>32.157112500776506</v>
      </c>
      <c r="C510" s="151">
        <f t="shared" si="46"/>
        <v>0.020182215405698534</v>
      </c>
      <c r="D510" s="150">
        <f t="shared" si="43"/>
        <v>0.9798177845943015</v>
      </c>
      <c r="E510" s="153">
        <f t="shared" si="44"/>
        <v>1</v>
      </c>
    </row>
    <row r="511" spans="1:5" ht="12.75">
      <c r="A511" s="144">
        <v>2.06000000000012</v>
      </c>
      <c r="B511" s="146">
        <f t="shared" si="45"/>
        <v>32.41407211917648</v>
      </c>
      <c r="C511" s="151">
        <f t="shared" si="46"/>
        <v>0.01969927040937114</v>
      </c>
      <c r="D511" s="150">
        <f t="shared" si="43"/>
        <v>0.9803007295906289</v>
      </c>
      <c r="E511" s="153">
        <f t="shared" si="44"/>
        <v>1</v>
      </c>
    </row>
    <row r="512" spans="1:5" ht="12.75">
      <c r="A512" s="144">
        <v>2.07000000000012</v>
      </c>
      <c r="B512" s="146">
        <f t="shared" si="45"/>
        <v>32.67308503901911</v>
      </c>
      <c r="C512" s="151">
        <f t="shared" si="46"/>
        <v>0.019226172227511662</v>
      </c>
      <c r="D512" s="150">
        <f t="shared" si="43"/>
        <v>0.9807738277724883</v>
      </c>
      <c r="E512" s="153">
        <f t="shared" si="44"/>
        <v>1</v>
      </c>
    </row>
    <row r="513" spans="1:5" ht="12.75">
      <c r="A513" s="144">
        <v>2.08000000000012</v>
      </c>
      <c r="B513" s="146">
        <f t="shared" si="45"/>
        <v>32.93416766773378</v>
      </c>
      <c r="C513" s="151">
        <f t="shared" si="46"/>
        <v>0.018762766434932243</v>
      </c>
      <c r="D513" s="150">
        <f t="shared" si="43"/>
        <v>0.9812372335650678</v>
      </c>
      <c r="E513" s="153">
        <f t="shared" si="44"/>
        <v>1</v>
      </c>
    </row>
    <row r="514" spans="1:5" ht="12.75">
      <c r="A514" s="144">
        <v>2.09000000000012</v>
      </c>
      <c r="B514" s="146">
        <f t="shared" si="45"/>
        <v>33.19733654385779</v>
      </c>
      <c r="C514" s="151">
        <f t="shared" si="46"/>
        <v>0.018308899851653515</v>
      </c>
      <c r="D514" s="150">
        <f t="shared" si="43"/>
        <v>0.9816911001483465</v>
      </c>
      <c r="E514" s="153">
        <f t="shared" si="44"/>
        <v>1</v>
      </c>
    </row>
    <row r="515" spans="1:5" ht="12.75">
      <c r="A515" s="144">
        <v>2.10000000000012</v>
      </c>
      <c r="B515" s="146">
        <f t="shared" si="45"/>
        <v>33.46260833808369</v>
      </c>
      <c r="C515" s="151">
        <f t="shared" si="46"/>
        <v>0.017864420562811234</v>
      </c>
      <c r="D515" s="150">
        <f t="shared" si="43"/>
        <v>0.9821355794371888</v>
      </c>
      <c r="E515" s="153">
        <f t="shared" si="44"/>
        <v>1</v>
      </c>
    </row>
    <row r="516" spans="1:5" ht="12.75">
      <c r="A516" s="144">
        <v>2.11000000000012</v>
      </c>
      <c r="B516" s="146">
        <f t="shared" si="45"/>
        <v>33.72999985431557</v>
      </c>
      <c r="C516" s="151">
        <f t="shared" si="46"/>
        <v>0.017429177937651974</v>
      </c>
      <c r="D516" s="150">
        <f t="shared" si="43"/>
        <v>0.982570822062348</v>
      </c>
      <c r="E516" s="153">
        <f t="shared" si="44"/>
        <v>1</v>
      </c>
    </row>
    <row r="517" spans="1:5" ht="12.75">
      <c r="A517" s="144">
        <v>2.12000000000012</v>
      </c>
      <c r="B517" s="146">
        <f t="shared" si="45"/>
        <v>33.99952803073338</v>
      </c>
      <c r="C517" s="151">
        <f t="shared" si="46"/>
        <v>0.017003022647627763</v>
      </c>
      <c r="D517" s="150">
        <f aca="true" t="shared" si="47" ref="D517:D529">1-C517</f>
        <v>0.9829969773523722</v>
      </c>
      <c r="E517" s="153">
        <f aca="true" t="shared" si="48" ref="E517:E529">$K$3</f>
        <v>1</v>
      </c>
    </row>
    <row r="518" spans="1:5" ht="12.75">
      <c r="A518" s="144">
        <v>2.13000000000012</v>
      </c>
      <c r="B518" s="146">
        <f aca="true" t="shared" si="49" ref="B518:B529">EXP(A518*SQRT($H$10)+SUMPRODUCT($H$20:$H$29,$I$20:$I$29))</f>
        <v>34.271209940865894</v>
      </c>
      <c r="C518" s="151">
        <f aca="true" t="shared" si="50" ref="C518:C529">1-(NORMDIST(A518*SQRT($H$10),0,SQRT($H$10),TRUE))</f>
        <v>0.0165858066836001</v>
      </c>
      <c r="D518" s="150">
        <f t="shared" si="47"/>
        <v>0.9834141933163999</v>
      </c>
      <c r="E518" s="153">
        <f t="shared" si="48"/>
        <v>1</v>
      </c>
    </row>
    <row r="519" spans="1:5" ht="12.75">
      <c r="A519" s="144">
        <v>2.14000000000012</v>
      </c>
      <c r="B519" s="146">
        <f t="shared" si="49"/>
        <v>34.54506279467228</v>
      </c>
      <c r="C519" s="151">
        <f t="shared" si="50"/>
        <v>0.016177383372161236</v>
      </c>
      <c r="D519" s="150">
        <f t="shared" si="47"/>
        <v>0.9838226166278388</v>
      </c>
      <c r="E519" s="153">
        <f t="shared" si="48"/>
        <v>1</v>
      </c>
    </row>
    <row r="520" spans="1:5" ht="12.75">
      <c r="A520" s="144">
        <v>2.15000000000012</v>
      </c>
      <c r="B520" s="146">
        <f t="shared" si="49"/>
        <v>34.82110393963231</v>
      </c>
      <c r="C520" s="151">
        <f t="shared" si="50"/>
        <v>0.0157776073910858</v>
      </c>
      <c r="D520" s="150">
        <f t="shared" si="47"/>
        <v>0.9842223926089142</v>
      </c>
      <c r="E520" s="153">
        <f t="shared" si="48"/>
        <v>1</v>
      </c>
    </row>
    <row r="521" spans="1:5" ht="12.75">
      <c r="A521" s="144">
        <v>2.16000000000012</v>
      </c>
      <c r="B521" s="146">
        <f t="shared" si="49"/>
        <v>35.09935086184519</v>
      </c>
      <c r="C521" s="151">
        <f t="shared" si="50"/>
        <v>0.015386334783920819</v>
      </c>
      <c r="D521" s="150">
        <f t="shared" si="47"/>
        <v>0.9846136652160792</v>
      </c>
      <c r="E521" s="153">
        <f t="shared" si="48"/>
        <v>1</v>
      </c>
    </row>
    <row r="522" spans="1:5" ht="12.75">
      <c r="A522" s="144">
        <v>2.17000000000012</v>
      </c>
      <c r="B522" s="146">
        <f t="shared" si="49"/>
        <v>35.379821187137274</v>
      </c>
      <c r="C522" s="151">
        <f t="shared" si="50"/>
        <v>0.015003422973727698</v>
      </c>
      <c r="D522" s="150">
        <f t="shared" si="47"/>
        <v>0.9849965770262723</v>
      </c>
      <c r="E522" s="153">
        <f t="shared" si="48"/>
        <v>1</v>
      </c>
    </row>
    <row r="523" spans="1:5" ht="12.75">
      <c r="A523" s="144">
        <v>2.18000000000012</v>
      </c>
      <c r="B523" s="146">
        <f t="shared" si="49"/>
        <v>35.6625326821786</v>
      </c>
      <c r="C523" s="151">
        <f t="shared" si="50"/>
        <v>0.01462873077598481</v>
      </c>
      <c r="D523" s="150">
        <f t="shared" si="47"/>
        <v>0.9853712692240152</v>
      </c>
      <c r="E523" s="153">
        <f t="shared" si="48"/>
        <v>1</v>
      </c>
    </row>
    <row r="524" spans="1:5" ht="12.75">
      <c r="A524" s="144">
        <v>2.19000000000012</v>
      </c>
      <c r="B524" s="146">
        <f t="shared" si="49"/>
        <v>35.947503255608304</v>
      </c>
      <c r="C524" s="151">
        <f t="shared" si="50"/>
        <v>0.014262118410664493</v>
      </c>
      <c r="D524" s="150">
        <f t="shared" si="47"/>
        <v>0.9857378815893355</v>
      </c>
      <c r="E524" s="153">
        <f t="shared" si="48"/>
        <v>1</v>
      </c>
    </row>
    <row r="525" spans="1:5" ht="12.75">
      <c r="A525" s="144">
        <v>2.20000000000012</v>
      </c>
      <c r="B525" s="146">
        <f t="shared" si="49"/>
        <v>36.23475095916908</v>
      </c>
      <c r="C525" s="151">
        <f t="shared" si="50"/>
        <v>0.013903447513494371</v>
      </c>
      <c r="D525" s="150">
        <f t="shared" si="47"/>
        <v>0.9860965524865056</v>
      </c>
      <c r="E525" s="153">
        <f t="shared" si="48"/>
        <v>1</v>
      </c>
    </row>
    <row r="526" spans="1:5" ht="12.75">
      <c r="A526" s="144">
        <v>2.21000000000012</v>
      </c>
      <c r="B526" s="146">
        <f t="shared" si="49"/>
        <v>36.52429398885067</v>
      </c>
      <c r="C526" s="151">
        <f t="shared" si="50"/>
        <v>0.013552581146415776</v>
      </c>
      <c r="D526" s="150">
        <f t="shared" si="47"/>
        <v>0.9864474188535842</v>
      </c>
      <c r="E526" s="153">
        <f t="shared" si="48"/>
        <v>1</v>
      </c>
    </row>
    <row r="527" spans="1:5" ht="12.75">
      <c r="A527" s="144">
        <v>2.22000000000012</v>
      </c>
      <c r="B527" s="146">
        <f t="shared" si="49"/>
        <v>36.81615068604255</v>
      </c>
      <c r="C527" s="151">
        <f t="shared" si="50"/>
        <v>0.013209383807252228</v>
      </c>
      <c r="D527" s="150">
        <f t="shared" si="47"/>
        <v>0.9867906161927478</v>
      </c>
      <c r="E527" s="153">
        <f t="shared" si="48"/>
        <v>1</v>
      </c>
    </row>
    <row r="528" spans="1:5" ht="12.75">
      <c r="A528" s="144">
        <v>2.23000000000012</v>
      </c>
      <c r="B528" s="146">
        <f t="shared" si="49"/>
        <v>37.110339538695705</v>
      </c>
      <c r="C528" s="151">
        <f t="shared" si="50"/>
        <v>0.012873721438597996</v>
      </c>
      <c r="D528" s="150">
        <f t="shared" si="47"/>
        <v>0.987126278561402</v>
      </c>
      <c r="E528" s="153">
        <f t="shared" si="48"/>
        <v>1</v>
      </c>
    </row>
    <row r="529" spans="1:5" ht="12.75">
      <c r="A529" s="144">
        <v>2.24000000000012</v>
      </c>
      <c r="B529" s="146">
        <f t="shared" si="49"/>
        <v>37.40687918249386</v>
      </c>
      <c r="C529" s="151">
        <f t="shared" si="50"/>
        <v>0.012545461435942706</v>
      </c>
      <c r="D529" s="150">
        <f t="shared" si="47"/>
        <v>0.9874545385640573</v>
      </c>
      <c r="E529" s="153">
        <f t="shared" si="48"/>
        <v>1</v>
      </c>
    </row>
  </sheetData>
  <sheetProtection/>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codeName="Sheet6"/>
  <dimension ref="A1:G107"/>
  <sheetViews>
    <sheetView zoomScalePageLayoutView="0" workbookViewId="0" topLeftCell="A1">
      <selection activeCell="N3" sqref="N3"/>
    </sheetView>
  </sheetViews>
  <sheetFormatPr defaultColWidth="9.140625" defaultRowHeight="12.75"/>
  <sheetData>
    <row r="1" ht="12.75">
      <c r="A1" t="s">
        <v>2022</v>
      </c>
    </row>
    <row r="2" ht="12.75">
      <c r="A2" t="s">
        <v>1582</v>
      </c>
    </row>
    <row r="3" ht="12.75">
      <c r="A3" t="s">
        <v>1315</v>
      </c>
    </row>
    <row r="4" ht="12.75">
      <c r="A4" t="s">
        <v>1583</v>
      </c>
    </row>
    <row r="6" ht="12.75">
      <c r="A6" t="s">
        <v>2023</v>
      </c>
    </row>
    <row r="7" ht="12.75">
      <c r="A7" t="s">
        <v>1584</v>
      </c>
    </row>
    <row r="8" ht="12.75">
      <c r="A8" t="s">
        <v>1585</v>
      </c>
    </row>
    <row r="10" ht="12.75">
      <c r="A10" t="s">
        <v>1586</v>
      </c>
    </row>
    <row r="11" ht="12.75">
      <c r="A11" t="s">
        <v>1587</v>
      </c>
    </row>
    <row r="12" ht="12.75">
      <c r="A12" t="s">
        <v>1588</v>
      </c>
    </row>
    <row r="13" ht="12.75">
      <c r="A13" t="s">
        <v>1589</v>
      </c>
    </row>
    <row r="14" ht="12.75">
      <c r="A14" t="s">
        <v>1590</v>
      </c>
    </row>
    <row r="15" ht="12.75">
      <c r="A15" t="s">
        <v>1591</v>
      </c>
    </row>
    <row r="17" ht="12.75">
      <c r="A17" t="s">
        <v>641</v>
      </c>
    </row>
    <row r="18" ht="12.75">
      <c r="A18" t="s">
        <v>0</v>
      </c>
    </row>
    <row r="19" ht="12.75">
      <c r="A19" t="s">
        <v>642</v>
      </c>
    </row>
    <row r="20" ht="12.75">
      <c r="A20" t="s">
        <v>1592</v>
      </c>
    </row>
    <row r="21" ht="12.75">
      <c r="A21" t="s">
        <v>1593</v>
      </c>
    </row>
    <row r="22" ht="12.75">
      <c r="A22" t="s">
        <v>1594</v>
      </c>
    </row>
    <row r="23" ht="12.75">
      <c r="A23" t="s">
        <v>1595</v>
      </c>
    </row>
    <row r="24" ht="12.75">
      <c r="A24" t="s">
        <v>1596</v>
      </c>
    </row>
    <row r="25" ht="12.75">
      <c r="A25" t="s">
        <v>1597</v>
      </c>
    </row>
    <row r="26" ht="12.75">
      <c r="A26" t="s">
        <v>1598</v>
      </c>
    </row>
    <row r="27" ht="12.75">
      <c r="A27" t="s">
        <v>1599</v>
      </c>
    </row>
    <row r="28" ht="12.75">
      <c r="A28" t="s">
        <v>641</v>
      </c>
    </row>
    <row r="30" ht="12.75">
      <c r="A30" t="s">
        <v>1584</v>
      </c>
    </row>
    <row r="31" ht="12.75">
      <c r="A31" t="s">
        <v>1600</v>
      </c>
    </row>
    <row r="33" spans="1:7" ht="12.75">
      <c r="A33" s="265" t="s">
        <v>1395</v>
      </c>
      <c r="B33" s="265" t="s">
        <v>1400</v>
      </c>
      <c r="C33" s="265" t="s">
        <v>1401</v>
      </c>
      <c r="D33" s="265" t="s">
        <v>813</v>
      </c>
      <c r="E33" s="265" t="s">
        <v>1403</v>
      </c>
      <c r="F33" s="265" t="s">
        <v>1404</v>
      </c>
      <c r="G33" s="265">
        <v>44</v>
      </c>
    </row>
    <row r="34" spans="1:7" ht="12.75">
      <c r="A34" s="265" t="s">
        <v>1385</v>
      </c>
      <c r="B34" s="265" t="s">
        <v>1402</v>
      </c>
      <c r="C34" s="265" t="s">
        <v>1800</v>
      </c>
      <c r="D34" s="265" t="s">
        <v>1402</v>
      </c>
      <c r="E34" s="265" t="s">
        <v>1801</v>
      </c>
      <c r="F34" s="265" t="s">
        <v>1404</v>
      </c>
      <c r="G34" s="265">
        <v>15.14</v>
      </c>
    </row>
    <row r="35" spans="1:7" ht="12.75">
      <c r="A35" s="265" t="s">
        <v>1396</v>
      </c>
      <c r="B35" s="265">
        <v>86.3070272</v>
      </c>
      <c r="C35" s="265">
        <v>9</v>
      </c>
      <c r="D35" s="265">
        <v>9.58966969</v>
      </c>
      <c r="E35" s="265" t="s">
        <v>1405</v>
      </c>
      <c r="F35" s="265" t="s">
        <v>1404</v>
      </c>
      <c r="G35" s="265">
        <v>0</v>
      </c>
    </row>
    <row r="36" spans="1:7" ht="12.75">
      <c r="A36" s="265" t="s">
        <v>1397</v>
      </c>
      <c r="B36" s="265">
        <v>21.5375224</v>
      </c>
      <c r="C36" s="265">
        <v>34</v>
      </c>
      <c r="D36" s="265">
        <v>0.633456542</v>
      </c>
      <c r="E36" s="265" t="s">
        <v>1406</v>
      </c>
      <c r="F36" s="265" t="s">
        <v>1404</v>
      </c>
      <c r="G36" s="265">
        <v>0.8003</v>
      </c>
    </row>
    <row r="37" spans="1:7" ht="12.75">
      <c r="A37" s="265" t="s">
        <v>1385</v>
      </c>
      <c r="B37" s="265" t="s">
        <v>1402</v>
      </c>
      <c r="C37" s="265" t="s">
        <v>1800</v>
      </c>
      <c r="D37" s="265" t="s">
        <v>1402</v>
      </c>
      <c r="E37" s="265" t="s">
        <v>1407</v>
      </c>
      <c r="F37" s="265" t="s">
        <v>1404</v>
      </c>
      <c r="G37" s="265">
        <v>0.7474</v>
      </c>
    </row>
    <row r="38" spans="1:7" ht="12.75">
      <c r="A38" s="265" t="s">
        <v>1398</v>
      </c>
      <c r="B38" s="265">
        <v>107.84455</v>
      </c>
      <c r="C38" s="265">
        <v>43</v>
      </c>
      <c r="D38" s="265">
        <v>2.50801278</v>
      </c>
      <c r="E38" s="265" t="s">
        <v>1408</v>
      </c>
      <c r="F38" s="265" t="s">
        <v>1404</v>
      </c>
      <c r="G38" s="265">
        <v>0.7959</v>
      </c>
    </row>
    <row r="39" spans="1:7" ht="12.75">
      <c r="A39" s="265"/>
      <c r="B39" s="265"/>
      <c r="C39" s="265"/>
      <c r="D39" s="265"/>
      <c r="E39" s="265"/>
      <c r="F39" s="265"/>
      <c r="G39" s="265"/>
    </row>
    <row r="40" spans="1:7" ht="12.75">
      <c r="A40" s="265" t="s">
        <v>1381</v>
      </c>
      <c r="B40" s="265" t="s">
        <v>1382</v>
      </c>
      <c r="C40" s="265" t="s">
        <v>1402</v>
      </c>
      <c r="D40" s="265" t="s">
        <v>1317</v>
      </c>
      <c r="E40" s="265" t="s">
        <v>1111</v>
      </c>
      <c r="F40" s="265" t="s">
        <v>1381</v>
      </c>
      <c r="G40" s="265" t="s">
        <v>1409</v>
      </c>
    </row>
    <row r="41" spans="1:7" ht="12.75">
      <c r="A41" s="265" t="s">
        <v>2</v>
      </c>
      <c r="B41" s="265" t="s">
        <v>1383</v>
      </c>
      <c r="C41" s="265" t="s">
        <v>1318</v>
      </c>
      <c r="D41" s="265" t="s">
        <v>1</v>
      </c>
      <c r="E41" s="265" t="s">
        <v>1384</v>
      </c>
      <c r="F41" s="265" t="s">
        <v>1410</v>
      </c>
      <c r="G41" s="265" t="s">
        <v>1314</v>
      </c>
    </row>
    <row r="42" spans="1:7" ht="12.75">
      <c r="A42" s="265" t="s">
        <v>1385</v>
      </c>
      <c r="B42" s="265" t="s">
        <v>1382</v>
      </c>
      <c r="C42" s="265" t="s">
        <v>1402</v>
      </c>
      <c r="D42" s="265" t="s">
        <v>1317</v>
      </c>
      <c r="E42" s="265" t="s">
        <v>1111</v>
      </c>
      <c r="F42" s="265" t="s">
        <v>1381</v>
      </c>
      <c r="G42" s="265" t="s">
        <v>1409</v>
      </c>
    </row>
    <row r="43" spans="1:7" ht="12.75">
      <c r="A43" s="265" t="s">
        <v>1791</v>
      </c>
      <c r="B43" s="265">
        <v>0.8446146</v>
      </c>
      <c r="C43" s="265">
        <v>0.095432</v>
      </c>
      <c r="D43" s="265">
        <v>8.85</v>
      </c>
      <c r="E43" s="265">
        <v>0</v>
      </c>
      <c r="F43" s="265">
        <v>0.6506734</v>
      </c>
      <c r="G43" s="265">
        <v>1.038556</v>
      </c>
    </row>
    <row r="44" spans="1:7" ht="12.75">
      <c r="A44" s="265" t="s">
        <v>1792</v>
      </c>
      <c r="B44" s="265">
        <v>-1.943523</v>
      </c>
      <c r="C44" s="265">
        <v>1.366</v>
      </c>
      <c r="D44" s="265">
        <v>-1.42</v>
      </c>
      <c r="E44" s="265">
        <v>0.164</v>
      </c>
      <c r="F44" s="265">
        <v>-4.719569</v>
      </c>
      <c r="G44" s="265">
        <v>0.8325226</v>
      </c>
    </row>
    <row r="45" spans="1:7" ht="12.75">
      <c r="A45" s="265" t="s">
        <v>1793</v>
      </c>
      <c r="B45" s="265">
        <v>1.021825</v>
      </c>
      <c r="C45" s="265">
        <v>0.4359011</v>
      </c>
      <c r="D45" s="265">
        <v>2.34</v>
      </c>
      <c r="E45" s="265">
        <v>0.025</v>
      </c>
      <c r="F45" s="265">
        <v>0.1359676</v>
      </c>
      <c r="G45" s="265">
        <v>1.907683</v>
      </c>
    </row>
    <row r="46" spans="1:7" ht="12.75">
      <c r="A46" s="265" t="s">
        <v>1794</v>
      </c>
      <c r="B46" s="265">
        <v>1.047428</v>
      </c>
      <c r="C46" s="265">
        <v>0.8719684</v>
      </c>
      <c r="D46" s="265">
        <v>1.2</v>
      </c>
      <c r="E46" s="265">
        <v>0.238</v>
      </c>
      <c r="F46" s="265">
        <v>-0.7246246</v>
      </c>
      <c r="G46" s="265">
        <v>2.819482</v>
      </c>
    </row>
    <row r="47" spans="1:7" ht="12.75">
      <c r="A47" s="265" t="s">
        <v>1795</v>
      </c>
      <c r="B47" s="265">
        <v>2.1622</v>
      </c>
      <c r="C47" s="265">
        <v>0.8637984</v>
      </c>
      <c r="D47" s="265">
        <v>2.5</v>
      </c>
      <c r="E47" s="265">
        <v>0.017</v>
      </c>
      <c r="F47" s="265">
        <v>0.4067503</v>
      </c>
      <c r="G47" s="265">
        <v>3.917649</v>
      </c>
    </row>
    <row r="48" spans="1:7" ht="12.75">
      <c r="A48" s="265" t="s">
        <v>1796</v>
      </c>
      <c r="B48" s="265">
        <v>0.4310509</v>
      </c>
      <c r="C48" s="265">
        <v>0.9100182</v>
      </c>
      <c r="D48" s="265">
        <v>0.47</v>
      </c>
      <c r="E48" s="265">
        <v>0.639</v>
      </c>
      <c r="F48" s="265">
        <v>-1.418329</v>
      </c>
      <c r="G48" s="265">
        <v>2.28043</v>
      </c>
    </row>
    <row r="49" spans="1:7" ht="12.75">
      <c r="A49" s="265" t="s">
        <v>1797</v>
      </c>
      <c r="B49" s="265">
        <v>2.218101</v>
      </c>
      <c r="C49" s="265">
        <v>1.320205</v>
      </c>
      <c r="D49" s="265">
        <v>1.68</v>
      </c>
      <c r="E49" s="265">
        <v>0.102</v>
      </c>
      <c r="F49" s="265">
        <v>-0.464879</v>
      </c>
      <c r="G49" s="265">
        <v>4.90108</v>
      </c>
    </row>
    <row r="50" spans="1:7" ht="12.75">
      <c r="A50" s="265" t="s">
        <v>1798</v>
      </c>
      <c r="B50" s="265">
        <v>-0.1025645</v>
      </c>
      <c r="C50" s="265">
        <v>0.2794338</v>
      </c>
      <c r="D50" s="265">
        <v>-0.37</v>
      </c>
      <c r="E50" s="265">
        <v>0.716</v>
      </c>
      <c r="F50" s="265">
        <v>-0.6704424</v>
      </c>
      <c r="G50" s="265">
        <v>0.4653134</v>
      </c>
    </row>
    <row r="51" spans="1:7" ht="12.75">
      <c r="A51" s="265" t="s">
        <v>1799</v>
      </c>
      <c r="B51" s="265">
        <v>-0.6188211</v>
      </c>
      <c r="C51" s="265">
        <v>1.116042</v>
      </c>
      <c r="D51" s="265">
        <v>-0.55</v>
      </c>
      <c r="E51" s="265">
        <v>0.583</v>
      </c>
      <c r="F51" s="265">
        <v>-2.886892</v>
      </c>
      <c r="G51" s="265">
        <v>1.649249</v>
      </c>
    </row>
    <row r="52" spans="1:7" ht="12.75">
      <c r="A52" s="265" t="s">
        <v>1399</v>
      </c>
      <c r="B52" s="265">
        <v>3.782562</v>
      </c>
      <c r="C52" s="265">
        <v>1.716484</v>
      </c>
      <c r="D52" s="265">
        <v>2.2</v>
      </c>
      <c r="E52" s="265">
        <v>0.034</v>
      </c>
      <c r="F52" s="265">
        <v>0.2942474</v>
      </c>
      <c r="G52" s="265">
        <v>7.270877</v>
      </c>
    </row>
    <row r="53" spans="1:7" ht="12.75">
      <c r="A53" s="265" t="s">
        <v>1381</v>
      </c>
      <c r="B53" s="265" t="s">
        <v>1382</v>
      </c>
      <c r="C53" s="265" t="s">
        <v>1402</v>
      </c>
      <c r="D53" s="265" t="s">
        <v>1317</v>
      </c>
      <c r="E53" s="265" t="s">
        <v>1111</v>
      </c>
      <c r="F53" s="265" t="s">
        <v>1381</v>
      </c>
      <c r="G53" s="265" t="s">
        <v>1409</v>
      </c>
    </row>
    <row r="55" ht="12.75">
      <c r="A55" t="s">
        <v>1584</v>
      </c>
    </row>
    <row r="56" ht="12.75">
      <c r="A56" t="s">
        <v>1601</v>
      </c>
    </row>
    <row r="58" ht="12.75">
      <c r="A58" t="s">
        <v>1586</v>
      </c>
    </row>
    <row r="59" ht="12.75">
      <c r="A59" t="s">
        <v>1602</v>
      </c>
    </row>
    <row r="60" ht="12.75">
      <c r="A60" t="s">
        <v>1603</v>
      </c>
    </row>
    <row r="61" ht="12.75">
      <c r="A61" t="s">
        <v>1604</v>
      </c>
    </row>
    <row r="62" ht="12.75">
      <c r="A62" t="s">
        <v>1605</v>
      </c>
    </row>
    <row r="63" ht="12.75">
      <c r="A63" t="s">
        <v>1606</v>
      </c>
    </row>
    <row r="65" ht="12.75">
      <c r="A65" t="s">
        <v>641</v>
      </c>
    </row>
    <row r="66" ht="12.75">
      <c r="A66" t="s">
        <v>0</v>
      </c>
    </row>
    <row r="67" ht="12.75">
      <c r="A67" t="s">
        <v>642</v>
      </c>
    </row>
    <row r="68" ht="12.75">
      <c r="A68" t="s">
        <v>1607</v>
      </c>
    </row>
    <row r="69" ht="12.75">
      <c r="A69" t="s">
        <v>1608</v>
      </c>
    </row>
    <row r="70" ht="12.75">
      <c r="A70" t="s">
        <v>1609</v>
      </c>
    </row>
    <row r="71" ht="12.75">
      <c r="A71" t="s">
        <v>1769</v>
      </c>
    </row>
    <row r="72" ht="12.75">
      <c r="A72" t="s">
        <v>1770</v>
      </c>
    </row>
    <row r="73" ht="12.75">
      <c r="A73" t="s">
        <v>1771</v>
      </c>
    </row>
    <row r="74" ht="12.75">
      <c r="A74" t="s">
        <v>1772</v>
      </c>
    </row>
    <row r="75" ht="12.75">
      <c r="A75" t="s">
        <v>1773</v>
      </c>
    </row>
    <row r="76" ht="12.75">
      <c r="A76" t="s">
        <v>1774</v>
      </c>
    </row>
    <row r="77" ht="12.75">
      <c r="A77" t="s">
        <v>1775</v>
      </c>
    </row>
    <row r="78" ht="12.75">
      <c r="A78" t="s">
        <v>641</v>
      </c>
    </row>
    <row r="80" ht="12.75">
      <c r="A80" t="s">
        <v>1776</v>
      </c>
    </row>
    <row r="81" ht="12.75">
      <c r="A81" t="s">
        <v>1777</v>
      </c>
    </row>
    <row r="83" ht="12.75">
      <c r="A83" t="s">
        <v>1586</v>
      </c>
    </row>
    <row r="84" ht="12.75">
      <c r="A84" t="s">
        <v>1778</v>
      </c>
    </row>
    <row r="85" ht="12.75">
      <c r="A85" t="s">
        <v>1779</v>
      </c>
    </row>
    <row r="86" ht="12.75">
      <c r="A86" t="s">
        <v>1780</v>
      </c>
    </row>
    <row r="87" ht="12.75">
      <c r="A87" t="s">
        <v>1781</v>
      </c>
    </row>
    <row r="88" ht="12.75">
      <c r="A88" t="s">
        <v>1782</v>
      </c>
    </row>
    <row r="90" ht="12.75">
      <c r="A90" t="s">
        <v>641</v>
      </c>
    </row>
    <row r="91" ht="12.75">
      <c r="A91" t="s">
        <v>0</v>
      </c>
    </row>
    <row r="92" ht="12.75">
      <c r="A92" t="s">
        <v>642</v>
      </c>
    </row>
    <row r="93" ht="12.75">
      <c r="A93" t="s">
        <v>1783</v>
      </c>
    </row>
    <row r="94" ht="12.75">
      <c r="A94" t="s">
        <v>1784</v>
      </c>
    </row>
    <row r="95" ht="12.75">
      <c r="A95" t="s">
        <v>1785</v>
      </c>
    </row>
    <row r="96" ht="12.75">
      <c r="A96" t="s">
        <v>1786</v>
      </c>
    </row>
    <row r="97" ht="12.75">
      <c r="A97" t="s">
        <v>1787</v>
      </c>
    </row>
    <row r="98" ht="12.75">
      <c r="A98" t="s">
        <v>1788</v>
      </c>
    </row>
    <row r="99" ht="12.75">
      <c r="A99" t="s">
        <v>1789</v>
      </c>
    </row>
    <row r="100" ht="12.75">
      <c r="A100" t="s">
        <v>641</v>
      </c>
    </row>
    <row r="102" ht="12.75">
      <c r="A102" t="s">
        <v>2023</v>
      </c>
    </row>
    <row r="103" ht="12.75">
      <c r="A103" t="s">
        <v>1316</v>
      </c>
    </row>
    <row r="104" ht="12.75">
      <c r="A104" t="s">
        <v>1582</v>
      </c>
    </row>
    <row r="105" ht="12.75">
      <c r="A105" t="s">
        <v>1315</v>
      </c>
    </row>
    <row r="106" ht="12.75">
      <c r="A106" t="s">
        <v>1790</v>
      </c>
    </row>
    <row r="107" ht="12.75">
      <c r="A107" t="s">
        <v>2022</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sheetPr codeName="Sheet13"/>
  <dimension ref="A1:AK176"/>
  <sheetViews>
    <sheetView zoomScalePageLayoutView="0" workbookViewId="0" topLeftCell="A1">
      <selection activeCell="A1" sqref="A1"/>
    </sheetView>
  </sheetViews>
  <sheetFormatPr defaultColWidth="9.140625" defaultRowHeight="12.75"/>
  <cols>
    <col min="1" max="1" width="33.28125" style="121" customWidth="1"/>
    <col min="2" max="2" width="11.00390625" style="121" customWidth="1"/>
    <col min="3" max="4" width="12.00390625" style="121" customWidth="1"/>
    <col min="5" max="5" width="9.8515625" style="121" bestFit="1" customWidth="1"/>
    <col min="6" max="7" width="9.28125" style="121" bestFit="1" customWidth="1"/>
    <col min="8" max="8" width="11.421875" style="121" customWidth="1"/>
    <col min="9" max="9" width="15.28125" style="121" customWidth="1"/>
    <col min="10" max="10" width="9.140625" style="121" customWidth="1"/>
    <col min="11" max="11" width="14.7109375" style="121" bestFit="1" customWidth="1"/>
    <col min="12" max="12" width="9.140625" style="121" customWidth="1"/>
    <col min="13" max="13" width="18.28125" style="121" bestFit="1" customWidth="1"/>
    <col min="14" max="16384" width="9.140625" style="121" customWidth="1"/>
  </cols>
  <sheetData>
    <row r="1" spans="1:4" ht="17.25">
      <c r="A1" s="406"/>
      <c r="D1" s="272"/>
    </row>
    <row r="2" spans="27:37" ht="12.75">
      <c r="AA2" s="492"/>
      <c r="AB2" s="492"/>
      <c r="AC2" s="492"/>
      <c r="AD2" s="492"/>
      <c r="AE2" s="492"/>
      <c r="AF2" s="492"/>
      <c r="AG2" s="492"/>
      <c r="AH2" s="492"/>
      <c r="AI2" s="492"/>
      <c r="AJ2" s="492"/>
      <c r="AK2" s="492"/>
    </row>
    <row r="3" spans="2:37" ht="12.75">
      <c r="B3" s="642" t="s">
        <v>756</v>
      </c>
      <c r="C3" s="643"/>
      <c r="D3" s="643"/>
      <c r="E3" s="644"/>
      <c r="F3" s="642" t="s">
        <v>757</v>
      </c>
      <c r="G3" s="643"/>
      <c r="H3" s="643"/>
      <c r="I3" s="644"/>
      <c r="J3" s="643" t="s">
        <v>745</v>
      </c>
      <c r="K3" s="643"/>
      <c r="L3" s="643"/>
      <c r="M3" s="643"/>
      <c r="N3" s="642" t="s">
        <v>746</v>
      </c>
      <c r="O3" s="643"/>
      <c r="P3" s="643"/>
      <c r="Q3" s="644"/>
      <c r="R3" s="643" t="s">
        <v>758</v>
      </c>
      <c r="S3" s="643"/>
      <c r="T3" s="643"/>
      <c r="U3" s="644"/>
      <c r="V3" s="643" t="s">
        <v>171</v>
      </c>
      <c r="W3" s="643"/>
      <c r="X3" s="643"/>
      <c r="Y3" s="644"/>
      <c r="Z3" s="287"/>
      <c r="AA3" s="645"/>
      <c r="AB3" s="645"/>
      <c r="AC3" s="645"/>
      <c r="AD3" s="304"/>
      <c r="AE3" s="645"/>
      <c r="AF3" s="645"/>
      <c r="AG3" s="645"/>
      <c r="AH3" s="492"/>
      <c r="AI3" s="646"/>
      <c r="AJ3" s="646"/>
      <c r="AK3" s="646"/>
    </row>
    <row r="4" spans="2:37" ht="12.75">
      <c r="B4" s="289"/>
      <c r="C4" s="122"/>
      <c r="D4" s="122" t="s">
        <v>814</v>
      </c>
      <c r="E4" s="290" t="s">
        <v>759</v>
      </c>
      <c r="F4" s="289"/>
      <c r="G4" s="122"/>
      <c r="H4" s="122" t="s">
        <v>814</v>
      </c>
      <c r="I4" s="290" t="s">
        <v>759</v>
      </c>
      <c r="J4" s="291"/>
      <c r="K4" s="122"/>
      <c r="L4" s="122" t="s">
        <v>814</v>
      </c>
      <c r="M4" s="292" t="s">
        <v>759</v>
      </c>
      <c r="N4" s="289"/>
      <c r="O4" s="122"/>
      <c r="P4" s="122" t="s">
        <v>814</v>
      </c>
      <c r="Q4" s="290" t="s">
        <v>759</v>
      </c>
      <c r="R4" s="291"/>
      <c r="S4" s="122"/>
      <c r="T4" s="122" t="s">
        <v>814</v>
      </c>
      <c r="U4" s="290" t="s">
        <v>759</v>
      </c>
      <c r="V4" s="291"/>
      <c r="W4" s="122"/>
      <c r="X4" s="122" t="s">
        <v>814</v>
      </c>
      <c r="Y4" s="290" t="s">
        <v>759</v>
      </c>
      <c r="Z4" s="287"/>
      <c r="AA4" s="493"/>
      <c r="AB4" s="299"/>
      <c r="AC4" s="299"/>
      <c r="AD4" s="304"/>
      <c r="AE4" s="493"/>
      <c r="AF4" s="299"/>
      <c r="AG4" s="299"/>
      <c r="AH4" s="492"/>
      <c r="AI4" s="494"/>
      <c r="AJ4" s="299"/>
      <c r="AK4" s="299"/>
    </row>
    <row r="5" spans="2:37" ht="15">
      <c r="B5" s="293">
        <v>2</v>
      </c>
      <c r="C5" s="123" t="str">
        <f ca="1">INDIRECT(ADDRESS($B$5+B6,COLUMN(C$3)))</f>
        <v>MWh</v>
      </c>
      <c r="D5" s="124">
        <f ca="1">INDIRECT(ADDRESS($B$5+B6,COLUMN(D$3)))</f>
        <v>10.26880330834841</v>
      </c>
      <c r="E5" s="125">
        <f ca="1">INDIRECT(ADDRESS($B$5+B6,COLUMN(E$3)))</f>
        <v>3.412</v>
      </c>
      <c r="F5" s="293">
        <v>4</v>
      </c>
      <c r="G5" s="123" t="str">
        <f ca="1">INDIRECT(ADDRESS($F$5+F6,COLUMN(G$3)))</f>
        <v>MMBtu</v>
      </c>
      <c r="H5" s="124">
        <f ca="1">INDIRECT(ADDRESS($F$5+F6,COLUMN(H$3)))</f>
        <v>1</v>
      </c>
      <c r="I5" s="125">
        <f ca="1">INDIRECT(ADDRESS($F$5+F6,COLUMN(I$3)))</f>
        <v>1</v>
      </c>
      <c r="J5" s="294">
        <v>1</v>
      </c>
      <c r="K5" s="123" t="str">
        <f ca="1">INDIRECT(ADDRESS($J$5+J6,COLUMN(K$3)))</f>
        <v>Gallons</v>
      </c>
      <c r="L5" s="127">
        <f ca="1">INDIRECT(ADDRESS($J$5+J6,COLUMN(L$3)))</f>
        <v>0.1386904761904762</v>
      </c>
      <c r="M5" s="127">
        <f ca="1">INDIRECT(ADDRESS($J$5+J6,COLUMN(M$3)))</f>
        <v>0.1386904761904762</v>
      </c>
      <c r="N5" s="293">
        <v>1</v>
      </c>
      <c r="O5" s="123" t="str">
        <f ca="1">INDIRECT(ADDRESS($N$5+N6,COLUMN(O$3)))</f>
        <v>Gallons</v>
      </c>
      <c r="P5" s="127">
        <f ca="1">INDIRECT(ADDRESS($N$5+N6,COLUMN(P$3)))</f>
        <v>0.14969047619047618</v>
      </c>
      <c r="Q5" s="128">
        <f ca="1">INDIRECT(ADDRESS($N$5+N6,COLUMN(Q$3)))</f>
        <v>0.14969047619047618</v>
      </c>
      <c r="R5" s="294">
        <v>1</v>
      </c>
      <c r="S5" s="123" t="str">
        <f ca="1">INDIRECT(ADDRESS($R$5+R6,COLUMN(S$3)))</f>
        <v>MMBtu</v>
      </c>
      <c r="T5" s="124">
        <f ca="1">INDIRECT(ADDRESS($R$5+R6,COLUMN(T$3)))</f>
        <v>1</v>
      </c>
      <c r="U5" s="125">
        <f ca="1">INDIRECT(ADDRESS($R$5+R6,COLUMN(U$3)))</f>
        <v>1</v>
      </c>
      <c r="V5" s="294">
        <v>1</v>
      </c>
      <c r="W5" s="123" t="str">
        <f ca="1">INDIRECT(ADDRESS($V$5+V6,COLUMN(W$3)))</f>
        <v>MMBtu</v>
      </c>
      <c r="X5" s="129">
        <f ca="1">INDIRECT(ADDRESS($V$5+V6,COLUMN(X$3)))</f>
        <v>1</v>
      </c>
      <c r="Y5" s="130">
        <f ca="1">INDIRECT(ADDRESS($V$5+V6,COLUMN(Y$3)))</f>
        <v>1</v>
      </c>
      <c r="Z5" s="287"/>
      <c r="AA5" s="294"/>
      <c r="AB5" s="123"/>
      <c r="AC5" s="129"/>
      <c r="AD5" s="304"/>
      <c r="AE5" s="294"/>
      <c r="AF5" s="129"/>
      <c r="AG5" s="129"/>
      <c r="AH5" s="492"/>
      <c r="AI5" s="126"/>
      <c r="AJ5" s="129"/>
      <c r="AK5" s="129"/>
    </row>
    <row r="6" spans="2:37" ht="15">
      <c r="B6" s="133">
        <v>6</v>
      </c>
      <c r="C6" s="294"/>
      <c r="D6" s="123"/>
      <c r="E6" s="295"/>
      <c r="F6" s="133">
        <v>6</v>
      </c>
      <c r="G6" s="294"/>
      <c r="H6" s="123"/>
      <c r="I6" s="295"/>
      <c r="J6" s="134">
        <v>6</v>
      </c>
      <c r="K6" s="294"/>
      <c r="L6" s="123"/>
      <c r="M6" s="123"/>
      <c r="N6" s="133">
        <v>6</v>
      </c>
      <c r="O6" s="294"/>
      <c r="P6" s="123"/>
      <c r="Q6" s="295"/>
      <c r="R6" s="134">
        <v>6</v>
      </c>
      <c r="S6" s="294"/>
      <c r="T6" s="129"/>
      <c r="U6" s="130"/>
      <c r="V6" s="134">
        <v>6</v>
      </c>
      <c r="W6" s="294"/>
      <c r="X6" s="129"/>
      <c r="Y6" s="130"/>
      <c r="Z6" s="287"/>
      <c r="AA6" s="134"/>
      <c r="AB6" s="294"/>
      <c r="AC6" s="129"/>
      <c r="AD6" s="304"/>
      <c r="AE6" s="134"/>
      <c r="AF6" s="294"/>
      <c r="AG6" s="129"/>
      <c r="AH6" s="492"/>
      <c r="AI6" s="131"/>
      <c r="AJ6" s="126"/>
      <c r="AK6" s="132"/>
    </row>
    <row r="7" spans="2:37" ht="12.75">
      <c r="B7" s="133"/>
      <c r="C7" s="296" t="s">
        <v>1663</v>
      </c>
      <c r="D7" s="296">
        <f>Units!A176/1000/1000</f>
        <v>0.01026880330834841</v>
      </c>
      <c r="E7" s="297">
        <f>3.412/1000</f>
        <v>0.003412</v>
      </c>
      <c r="F7" s="133"/>
      <c r="G7" s="296" t="s">
        <v>764</v>
      </c>
      <c r="H7" s="296">
        <f>(100)/1000</f>
        <v>0.1</v>
      </c>
      <c r="I7" s="296">
        <f>H7</f>
        <v>0.1</v>
      </c>
      <c r="J7" s="133"/>
      <c r="K7" s="296" t="s">
        <v>766</v>
      </c>
      <c r="L7" s="296">
        <f>B130/42</f>
        <v>0.1386904761904762</v>
      </c>
      <c r="M7" s="298">
        <f>L7</f>
        <v>0.1386904761904762</v>
      </c>
      <c r="N7" s="133"/>
      <c r="O7" s="296" t="s">
        <v>766</v>
      </c>
      <c r="P7" s="296">
        <f>B141/42</f>
        <v>0.14969047619047618</v>
      </c>
      <c r="Q7" s="297">
        <f>P7</f>
        <v>0.14969047619047618</v>
      </c>
      <c r="R7" s="134"/>
      <c r="S7" s="296" t="s">
        <v>645</v>
      </c>
      <c r="T7" s="299">
        <v>1</v>
      </c>
      <c r="U7" s="300">
        <v>1</v>
      </c>
      <c r="V7" s="134"/>
      <c r="W7" s="296" t="s">
        <v>645</v>
      </c>
      <c r="X7" s="299">
        <v>1</v>
      </c>
      <c r="Y7" s="300">
        <v>1</v>
      </c>
      <c r="Z7" s="287"/>
      <c r="AA7" s="134"/>
      <c r="AB7" s="296"/>
      <c r="AC7" s="299"/>
      <c r="AD7" s="304"/>
      <c r="AE7" s="134"/>
      <c r="AF7" s="301"/>
      <c r="AG7" s="299"/>
      <c r="AH7" s="492"/>
      <c r="AI7" s="134"/>
      <c r="AJ7" s="137"/>
      <c r="AK7" s="136"/>
    </row>
    <row r="8" spans="2:37" ht="12.75">
      <c r="B8" s="133"/>
      <c r="C8" s="296" t="s">
        <v>1664</v>
      </c>
      <c r="D8" s="296">
        <f>+D7*1000</f>
        <v>10.26880330834841</v>
      </c>
      <c r="E8" s="297">
        <f>+E7*1000</f>
        <v>3.412</v>
      </c>
      <c r="F8" s="133"/>
      <c r="G8" s="296" t="s">
        <v>760</v>
      </c>
      <c r="H8" s="302">
        <f>B137</f>
        <v>1.027</v>
      </c>
      <c r="I8" s="302">
        <f>H8</f>
        <v>1.027</v>
      </c>
      <c r="J8" s="133"/>
      <c r="K8" s="138" t="s">
        <v>751</v>
      </c>
      <c r="L8" s="124">
        <f>L7*1000</f>
        <v>138.6904761904762</v>
      </c>
      <c r="M8" s="124">
        <f>M7*1000</f>
        <v>138.6904761904762</v>
      </c>
      <c r="N8" s="133"/>
      <c r="O8" s="138" t="s">
        <v>751</v>
      </c>
      <c r="P8" s="124">
        <f>P7*1000</f>
        <v>149.69047619047618</v>
      </c>
      <c r="Q8" s="124">
        <f>Q7*1000</f>
        <v>149.69047619047618</v>
      </c>
      <c r="R8" s="133"/>
      <c r="S8" s="138"/>
      <c r="T8" s="124"/>
      <c r="U8" s="140"/>
      <c r="V8" s="134"/>
      <c r="W8" s="138" t="s">
        <v>765</v>
      </c>
      <c r="X8" s="124">
        <v>0.001</v>
      </c>
      <c r="Y8" s="125">
        <v>0.001</v>
      </c>
      <c r="Z8" s="287"/>
      <c r="AA8" s="134"/>
      <c r="AB8" s="138"/>
      <c r="AC8" s="129"/>
      <c r="AD8" s="304"/>
      <c r="AE8" s="134"/>
      <c r="AF8" s="296"/>
      <c r="AG8" s="129"/>
      <c r="AH8" s="492"/>
      <c r="AI8" s="134"/>
      <c r="AJ8" s="135"/>
      <c r="AK8" s="129"/>
    </row>
    <row r="9" spans="2:37" ht="12.75">
      <c r="B9" s="303"/>
      <c r="C9" s="138"/>
      <c r="D9" s="139"/>
      <c r="E9" s="140"/>
      <c r="F9" s="303"/>
      <c r="G9" s="138" t="s">
        <v>765</v>
      </c>
      <c r="H9" s="124">
        <f>1/1000</f>
        <v>0.001</v>
      </c>
      <c r="I9" s="124">
        <f>H9</f>
        <v>0.001</v>
      </c>
      <c r="J9" s="303"/>
      <c r="K9" s="138" t="s">
        <v>765</v>
      </c>
      <c r="L9" s="124">
        <v>0.001</v>
      </c>
      <c r="M9" s="124">
        <f>1/1000</f>
        <v>0.001</v>
      </c>
      <c r="N9" s="303"/>
      <c r="O9" s="138" t="s">
        <v>765</v>
      </c>
      <c r="P9" s="138">
        <f>1/1000</f>
        <v>0.001</v>
      </c>
      <c r="Q9" s="138">
        <f>1/1000</f>
        <v>0.001</v>
      </c>
      <c r="R9" s="303"/>
      <c r="S9" s="138"/>
      <c r="T9" s="124"/>
      <c r="U9" s="140"/>
      <c r="V9" s="304"/>
      <c r="W9" s="296"/>
      <c r="X9" s="299"/>
      <c r="Y9" s="300"/>
      <c r="Z9" s="287"/>
      <c r="AA9" s="304"/>
      <c r="AB9" s="296"/>
      <c r="AC9" s="296"/>
      <c r="AD9" s="304"/>
      <c r="AE9" s="304"/>
      <c r="AF9" s="296"/>
      <c r="AG9" s="296"/>
      <c r="AH9" s="492"/>
      <c r="AI9" s="492"/>
      <c r="AJ9" s="135"/>
      <c r="AK9" s="135"/>
    </row>
    <row r="10" spans="2:37" ht="12.75">
      <c r="B10" s="306"/>
      <c r="C10" s="288"/>
      <c r="D10" s="307"/>
      <c r="E10" s="308"/>
      <c r="F10" s="306"/>
      <c r="G10" s="288" t="s">
        <v>645</v>
      </c>
      <c r="H10" s="307">
        <f>+H9*1000</f>
        <v>1</v>
      </c>
      <c r="I10" s="307">
        <f>+I9*1000</f>
        <v>1</v>
      </c>
      <c r="J10" s="306"/>
      <c r="K10" s="288" t="s">
        <v>645</v>
      </c>
      <c r="L10" s="288">
        <v>1</v>
      </c>
      <c r="M10" s="288">
        <v>1</v>
      </c>
      <c r="N10" s="306"/>
      <c r="O10" s="288" t="s">
        <v>645</v>
      </c>
      <c r="P10" s="288">
        <f>+P9*1000</f>
        <v>1</v>
      </c>
      <c r="Q10" s="288">
        <f>+Q9*1000</f>
        <v>1</v>
      </c>
      <c r="R10" s="306"/>
      <c r="S10" s="288"/>
      <c r="T10" s="288"/>
      <c r="U10" s="309"/>
      <c r="V10" s="310"/>
      <c r="W10" s="310"/>
      <c r="X10" s="310"/>
      <c r="Y10" s="311"/>
      <c r="Z10" s="287"/>
      <c r="AA10" s="304"/>
      <c r="AB10" s="304"/>
      <c r="AC10" s="304"/>
      <c r="AD10" s="304"/>
      <c r="AE10" s="304"/>
      <c r="AF10" s="296"/>
      <c r="AG10" s="304"/>
      <c r="AH10" s="492"/>
      <c r="AI10" s="492"/>
      <c r="AJ10" s="135"/>
      <c r="AK10" s="492"/>
    </row>
    <row r="11" spans="1:37" ht="17.25">
      <c r="A11" s="406" t="s">
        <v>1581</v>
      </c>
      <c r="B11" s="287"/>
      <c r="C11" s="287"/>
      <c r="D11" s="287"/>
      <c r="E11" s="287"/>
      <c r="F11" s="287"/>
      <c r="G11" s="287"/>
      <c r="H11" s="287"/>
      <c r="I11" s="287"/>
      <c r="J11" s="287"/>
      <c r="K11" s="287"/>
      <c r="L11" s="287"/>
      <c r="M11" s="287"/>
      <c r="N11" s="287"/>
      <c r="O11" s="287"/>
      <c r="P11" s="287"/>
      <c r="Q11" s="287"/>
      <c r="R11" s="287"/>
      <c r="S11" s="287"/>
      <c r="T11" s="287"/>
      <c r="U11" s="287"/>
      <c r="V11" s="287"/>
      <c r="W11" s="287"/>
      <c r="X11" s="287"/>
      <c r="Y11" s="287"/>
      <c r="Z11" s="287"/>
      <c r="AA11" s="304"/>
      <c r="AB11" s="304"/>
      <c r="AC11" s="304"/>
      <c r="AD11" s="304"/>
      <c r="AE11" s="304"/>
      <c r="AF11" s="296"/>
      <c r="AG11" s="304"/>
      <c r="AH11" s="492"/>
      <c r="AI11" s="492"/>
      <c r="AJ11" s="135"/>
      <c r="AK11" s="492"/>
    </row>
    <row r="12" spans="2:37" ht="12.75">
      <c r="B12" s="312" t="s">
        <v>1423</v>
      </c>
      <c r="C12" s="313">
        <f>+EPI!H33</f>
        <v>0</v>
      </c>
      <c r="D12" s="313">
        <f>+EPI!I33</f>
        <v>0</v>
      </c>
      <c r="E12" s="313">
        <f>+EPI!J33</f>
        <v>0</v>
      </c>
      <c r="F12" s="313">
        <f>+EPI!K33</f>
        <v>0</v>
      </c>
      <c r="G12" s="313">
        <f>+EPI!L33</f>
        <v>0</v>
      </c>
      <c r="H12" s="313">
        <f>+EPI!M33</f>
        <v>1</v>
      </c>
      <c r="I12" s="312"/>
      <c r="J12" s="287"/>
      <c r="K12" s="287"/>
      <c r="L12" s="287"/>
      <c r="M12" s="287"/>
      <c r="N12" s="287"/>
      <c r="O12" s="287"/>
      <c r="P12" s="287"/>
      <c r="Q12" s="287"/>
      <c r="R12" s="287"/>
      <c r="S12" s="287"/>
      <c r="T12" s="287"/>
      <c r="U12" s="287"/>
      <c r="V12" s="287"/>
      <c r="W12" s="287"/>
      <c r="X12" s="287"/>
      <c r="Y12" s="287"/>
      <c r="Z12" s="287"/>
      <c r="AA12" s="304"/>
      <c r="AB12" s="304"/>
      <c r="AC12" s="304"/>
      <c r="AD12" s="304"/>
      <c r="AE12" s="304"/>
      <c r="AF12" s="296"/>
      <c r="AG12" s="304"/>
      <c r="AH12" s="492"/>
      <c r="AI12" s="492"/>
      <c r="AJ12" s="135"/>
      <c r="AK12" s="492"/>
    </row>
    <row r="13" spans="2:37" ht="12.75">
      <c r="B13" s="287"/>
      <c r="C13" s="314" t="s">
        <v>750</v>
      </c>
      <c r="D13" s="314" t="s">
        <v>752</v>
      </c>
      <c r="E13" s="314" t="s">
        <v>747</v>
      </c>
      <c r="F13" s="314" t="s">
        <v>748</v>
      </c>
      <c r="G13" s="314" t="s">
        <v>753</v>
      </c>
      <c r="H13" s="314" t="s">
        <v>170</v>
      </c>
      <c r="I13" s="314" t="s">
        <v>761</v>
      </c>
      <c r="J13" s="287"/>
      <c r="K13" s="287"/>
      <c r="L13" s="287"/>
      <c r="M13" s="287"/>
      <c r="N13" s="287"/>
      <c r="O13" s="287"/>
      <c r="P13" s="287"/>
      <c r="Q13" s="287"/>
      <c r="R13" s="287"/>
      <c r="S13" s="287"/>
      <c r="T13" s="287"/>
      <c r="U13" s="287"/>
      <c r="V13" s="287"/>
      <c r="W13" s="287"/>
      <c r="X13" s="287"/>
      <c r="Y13" s="287"/>
      <c r="Z13" s="287"/>
      <c r="AA13" s="304"/>
      <c r="AB13" s="304"/>
      <c r="AC13" s="304"/>
      <c r="AD13" s="304"/>
      <c r="AE13" s="304"/>
      <c r="AF13" s="296"/>
      <c r="AG13" s="304"/>
      <c r="AH13" s="492"/>
      <c r="AI13" s="492"/>
      <c r="AJ13" s="135"/>
      <c r="AK13" s="492"/>
    </row>
    <row r="14" spans="2:37" ht="12.75">
      <c r="B14" s="287"/>
      <c r="C14" s="138" t="s">
        <v>645</v>
      </c>
      <c r="D14" s="138" t="s">
        <v>645</v>
      </c>
      <c r="E14" s="138" t="s">
        <v>645</v>
      </c>
      <c r="F14" s="138" t="s">
        <v>645</v>
      </c>
      <c r="G14" s="138" t="s">
        <v>645</v>
      </c>
      <c r="H14" s="138" t="s">
        <v>645</v>
      </c>
      <c r="I14" s="138" t="s">
        <v>645</v>
      </c>
      <c r="J14" s="287"/>
      <c r="K14" s="287"/>
      <c r="L14" s="287"/>
      <c r="M14" s="287"/>
      <c r="N14" s="287"/>
      <c r="O14" s="287"/>
      <c r="P14" s="287"/>
      <c r="Q14" s="287"/>
      <c r="R14" s="287"/>
      <c r="S14" s="287"/>
      <c r="T14" s="287"/>
      <c r="U14" s="287"/>
      <c r="V14" s="287"/>
      <c r="W14" s="287"/>
      <c r="X14" s="287"/>
      <c r="Y14" s="287"/>
      <c r="Z14" s="287"/>
      <c r="AA14" s="304"/>
      <c r="AB14" s="304"/>
      <c r="AC14" s="304"/>
      <c r="AD14" s="304"/>
      <c r="AE14" s="304"/>
      <c r="AF14" s="296"/>
      <c r="AG14" s="304"/>
      <c r="AH14" s="492"/>
      <c r="AI14" s="492"/>
      <c r="AJ14" s="135"/>
      <c r="AK14" s="492"/>
    </row>
    <row r="15" spans="2:37" ht="12.75">
      <c r="B15" s="315" t="s">
        <v>759</v>
      </c>
      <c r="C15" s="316">
        <f>+C12*Units!E5</f>
        <v>0</v>
      </c>
      <c r="D15" s="316">
        <f>D12*Units!I5</f>
        <v>0</v>
      </c>
      <c r="E15" s="316">
        <f>E12*Units!M5</f>
        <v>0</v>
      </c>
      <c r="F15" s="316">
        <f>F12*Units!Q5</f>
        <v>0</v>
      </c>
      <c r="G15" s="316">
        <f>G12*Units!U5</f>
        <v>0</v>
      </c>
      <c r="H15" s="316">
        <f>H12*Units!Y5</f>
        <v>1</v>
      </c>
      <c r="I15" s="317">
        <f>SUM(C15:H15)</f>
        <v>1</v>
      </c>
      <c r="J15" s="287"/>
      <c r="K15" s="318"/>
      <c r="L15" s="287"/>
      <c r="M15" s="287"/>
      <c r="N15" s="287"/>
      <c r="O15" s="287"/>
      <c r="P15" s="287"/>
      <c r="Q15" s="287"/>
      <c r="R15" s="287"/>
      <c r="S15" s="287"/>
      <c r="T15" s="287"/>
      <c r="U15" s="287"/>
      <c r="V15" s="287"/>
      <c r="W15" s="287"/>
      <c r="X15" s="287"/>
      <c r="Y15" s="287"/>
      <c r="Z15" s="287"/>
      <c r="AA15" s="304"/>
      <c r="AB15" s="304"/>
      <c r="AC15" s="304"/>
      <c r="AD15" s="304"/>
      <c r="AE15" s="304"/>
      <c r="AF15" s="296"/>
      <c r="AG15" s="304"/>
      <c r="AH15" s="492"/>
      <c r="AI15" s="492"/>
      <c r="AJ15" s="135"/>
      <c r="AK15" s="492"/>
    </row>
    <row r="16" spans="2:37" ht="12.75">
      <c r="B16" s="315" t="s">
        <v>814</v>
      </c>
      <c r="C16" s="316">
        <f>+C12*Units!D5</f>
        <v>0</v>
      </c>
      <c r="D16" s="316">
        <f>D12*Units!H5</f>
        <v>0</v>
      </c>
      <c r="E16" s="316">
        <f>E12*Units!L5</f>
        <v>0</v>
      </c>
      <c r="F16" s="316">
        <f>F12*Units!P5</f>
        <v>0</v>
      </c>
      <c r="G16" s="316">
        <f>G12*Units!T5</f>
        <v>0</v>
      </c>
      <c r="H16" s="316">
        <f>H12*Units!X5</f>
        <v>1</v>
      </c>
      <c r="I16" s="319">
        <f>SUM(C16:H16)</f>
        <v>1</v>
      </c>
      <c r="J16" s="287"/>
      <c r="K16" s="287"/>
      <c r="L16" s="287"/>
      <c r="M16" s="287"/>
      <c r="N16" s="287"/>
      <c r="O16" s="287"/>
      <c r="P16" s="287"/>
      <c r="Q16" s="287"/>
      <c r="R16" s="287"/>
      <c r="S16" s="287"/>
      <c r="T16" s="287"/>
      <c r="U16" s="287"/>
      <c r="V16" s="287"/>
      <c r="W16" s="287"/>
      <c r="X16" s="287"/>
      <c r="Y16" s="287"/>
      <c r="Z16" s="287"/>
      <c r="AA16" s="304"/>
      <c r="AB16" s="304"/>
      <c r="AC16" s="304"/>
      <c r="AD16" s="304"/>
      <c r="AE16" s="304"/>
      <c r="AF16" s="296"/>
      <c r="AG16" s="304"/>
      <c r="AH16" s="492"/>
      <c r="AI16" s="492"/>
      <c r="AJ16" s="135"/>
      <c r="AK16" s="492"/>
    </row>
    <row r="17" spans="2:37" ht="12.75">
      <c r="B17" s="315" t="s">
        <v>762</v>
      </c>
      <c r="C17" s="320">
        <f aca="true" t="shared" si="0" ref="C17:I17">+C16/$I$16</f>
        <v>0</v>
      </c>
      <c r="D17" s="320">
        <f t="shared" si="0"/>
        <v>0</v>
      </c>
      <c r="E17" s="320">
        <f t="shared" si="0"/>
        <v>0</v>
      </c>
      <c r="F17" s="320">
        <f t="shared" si="0"/>
        <v>0</v>
      </c>
      <c r="G17" s="320">
        <f t="shared" si="0"/>
        <v>0</v>
      </c>
      <c r="H17" s="320">
        <f t="shared" si="0"/>
        <v>1</v>
      </c>
      <c r="I17" s="321">
        <f t="shared" si="0"/>
        <v>1</v>
      </c>
      <c r="J17" s="287"/>
      <c r="K17" s="322"/>
      <c r="L17" s="287"/>
      <c r="M17" s="287"/>
      <c r="N17" s="287"/>
      <c r="O17" s="287"/>
      <c r="P17" s="287"/>
      <c r="Q17" s="287"/>
      <c r="R17" s="287"/>
      <c r="S17" s="287"/>
      <c r="T17" s="287"/>
      <c r="U17" s="287"/>
      <c r="V17" s="287"/>
      <c r="W17" s="287"/>
      <c r="X17" s="287"/>
      <c r="Y17" s="287"/>
      <c r="Z17" s="287"/>
      <c r="AA17" s="304"/>
      <c r="AB17" s="304"/>
      <c r="AC17" s="304"/>
      <c r="AD17" s="304"/>
      <c r="AE17" s="304"/>
      <c r="AF17" s="296"/>
      <c r="AG17" s="304"/>
      <c r="AH17" s="492"/>
      <c r="AI17" s="492"/>
      <c r="AJ17" s="135"/>
      <c r="AK17" s="492"/>
    </row>
    <row r="18" spans="2:37" ht="13.5">
      <c r="B18" s="315" t="s">
        <v>2076</v>
      </c>
      <c r="C18" s="316">
        <f aca="true" t="shared" si="1" ref="C18:H18">C19*C15</f>
        <v>0</v>
      </c>
      <c r="D18" s="316">
        <f t="shared" si="1"/>
        <v>0</v>
      </c>
      <c r="E18" s="316">
        <f t="shared" si="1"/>
        <v>0</v>
      </c>
      <c r="F18" s="316">
        <f t="shared" si="1"/>
        <v>0</v>
      </c>
      <c r="G18" s="316">
        <f t="shared" si="1"/>
        <v>0</v>
      </c>
      <c r="H18" s="316">
        <f t="shared" si="1"/>
        <v>53.072</v>
      </c>
      <c r="I18" s="319">
        <f>SUM(C18:H18)</f>
        <v>53.072</v>
      </c>
      <c r="J18" s="287"/>
      <c r="K18" s="287"/>
      <c r="L18" s="287"/>
      <c r="M18" s="287"/>
      <c r="N18" s="287"/>
      <c r="O18" s="287"/>
      <c r="P18" s="287"/>
      <c r="Q18" s="287"/>
      <c r="R18" s="287"/>
      <c r="S18" s="287"/>
      <c r="T18" s="287"/>
      <c r="U18" s="287"/>
      <c r="V18" s="287"/>
      <c r="W18" s="287"/>
      <c r="X18" s="287"/>
      <c r="Y18" s="287"/>
      <c r="Z18" s="287"/>
      <c r="AA18" s="304"/>
      <c r="AB18" s="304"/>
      <c r="AC18" s="304"/>
      <c r="AD18" s="304"/>
      <c r="AE18" s="304"/>
      <c r="AF18" s="296"/>
      <c r="AG18" s="304"/>
      <c r="AH18" s="492"/>
      <c r="AI18" s="492"/>
      <c r="AJ18" s="135"/>
      <c r="AK18" s="492"/>
    </row>
    <row r="19" spans="2:37" ht="12.75">
      <c r="B19" s="287"/>
      <c r="C19" s="316">
        <f>'GHG3_On-Site Emissions Factors'!F35</f>
        <v>162.4845687381913</v>
      </c>
      <c r="D19" s="316">
        <f>'GHG3_On-Site Emissions Factors'!I6</f>
        <v>53.072</v>
      </c>
      <c r="E19" s="316">
        <f>+'GHG3_On-Site Emissions Factors'!I12</f>
        <v>73.499</v>
      </c>
      <c r="F19" s="316">
        <f>'GHG3_On-Site Emissions Factors'!I13</f>
        <v>75.349</v>
      </c>
      <c r="G19" s="316">
        <f>+'GHG3_On-Site Emissions Factors'!I15</f>
        <v>94.127</v>
      </c>
      <c r="H19" s="316">
        <f>'GHG3_On-Site Emissions Factors'!I6</f>
        <v>53.072</v>
      </c>
      <c r="I19" s="287"/>
      <c r="J19" s="287"/>
      <c r="K19" s="287"/>
      <c r="L19" s="287"/>
      <c r="M19" s="287"/>
      <c r="N19" s="287"/>
      <c r="O19" s="287"/>
      <c r="P19" s="287"/>
      <c r="Q19" s="287"/>
      <c r="R19" s="287"/>
      <c r="S19" s="287"/>
      <c r="T19" s="287"/>
      <c r="U19" s="287"/>
      <c r="V19" s="287"/>
      <c r="W19" s="287"/>
      <c r="X19" s="287"/>
      <c r="Y19" s="287"/>
      <c r="Z19" s="287"/>
      <c r="AA19" s="304"/>
      <c r="AB19" s="304"/>
      <c r="AC19" s="304"/>
      <c r="AD19" s="304"/>
      <c r="AE19" s="304"/>
      <c r="AF19" s="296"/>
      <c r="AG19" s="304"/>
      <c r="AH19" s="492"/>
      <c r="AI19" s="492"/>
      <c r="AJ19" s="135"/>
      <c r="AK19" s="492"/>
    </row>
    <row r="20" spans="1:37" ht="17.25">
      <c r="A20" s="407"/>
      <c r="B20" s="287"/>
      <c r="C20" s="287"/>
      <c r="D20" s="323"/>
      <c r="E20" s="287"/>
      <c r="F20" s="287"/>
      <c r="G20" s="287"/>
      <c r="H20" s="287"/>
      <c r="I20" s="287"/>
      <c r="J20" s="287"/>
      <c r="K20" s="287"/>
      <c r="L20" s="287"/>
      <c r="M20" s="287"/>
      <c r="N20" s="287"/>
      <c r="O20" s="287"/>
      <c r="P20" s="287"/>
      <c r="Q20" s="287"/>
      <c r="R20" s="287"/>
      <c r="S20" s="287"/>
      <c r="T20" s="287"/>
      <c r="U20" s="287"/>
      <c r="V20" s="287"/>
      <c r="W20" s="287"/>
      <c r="X20" s="287"/>
      <c r="Y20" s="287"/>
      <c r="Z20" s="287"/>
      <c r="AA20" s="304"/>
      <c r="AB20" s="304"/>
      <c r="AC20" s="304"/>
      <c r="AD20" s="304"/>
      <c r="AE20" s="304"/>
      <c r="AF20" s="296"/>
      <c r="AG20" s="304"/>
      <c r="AH20" s="492"/>
      <c r="AI20" s="492"/>
      <c r="AJ20" s="135"/>
      <c r="AK20" s="492"/>
    </row>
    <row r="21" spans="1:37" ht="17.25">
      <c r="A21" s="407" t="s">
        <v>1662</v>
      </c>
      <c r="B21" s="287"/>
      <c r="C21" s="287"/>
      <c r="D21" s="287"/>
      <c r="E21" s="287"/>
      <c r="F21" s="287"/>
      <c r="G21" s="287"/>
      <c r="H21" s="287"/>
      <c r="I21" s="287"/>
      <c r="J21" s="287"/>
      <c r="K21" s="287"/>
      <c r="L21" s="287"/>
      <c r="M21" s="287"/>
      <c r="N21" s="287"/>
      <c r="O21" s="287"/>
      <c r="P21" s="287"/>
      <c r="Q21" s="287"/>
      <c r="R21" s="287"/>
      <c r="S21" s="287"/>
      <c r="T21" s="287"/>
      <c r="U21" s="287"/>
      <c r="V21" s="287"/>
      <c r="W21" s="287"/>
      <c r="X21" s="287"/>
      <c r="Y21" s="287"/>
      <c r="Z21" s="287"/>
      <c r="AA21" s="304"/>
      <c r="AB21" s="304"/>
      <c r="AC21" s="304"/>
      <c r="AD21" s="304"/>
      <c r="AE21" s="304"/>
      <c r="AF21" s="296"/>
      <c r="AG21" s="304"/>
      <c r="AH21" s="492"/>
      <c r="AI21" s="492"/>
      <c r="AJ21" s="135"/>
      <c r="AK21" s="492"/>
    </row>
    <row r="22" spans="2:33" ht="12.75">
      <c r="B22" s="312" t="s">
        <v>1423</v>
      </c>
      <c r="C22" s="313">
        <f>EPI!H38</f>
        <v>0</v>
      </c>
      <c r="D22" s="313">
        <f>EPI!I38</f>
        <v>0</v>
      </c>
      <c r="E22" s="313">
        <f>EPI!J38</f>
        <v>0</v>
      </c>
      <c r="F22" s="313">
        <f>EPI!K38</f>
        <v>0</v>
      </c>
      <c r="G22" s="313">
        <f>EPI!L38</f>
        <v>0</v>
      </c>
      <c r="H22" s="313">
        <f>EPI!M38</f>
        <v>1</v>
      </c>
      <c r="I22" s="312"/>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287"/>
    </row>
    <row r="23" spans="2:33" ht="12.75">
      <c r="B23" s="287"/>
      <c r="C23" s="314" t="s">
        <v>750</v>
      </c>
      <c r="D23" s="314" t="s">
        <v>752</v>
      </c>
      <c r="E23" s="314" t="s">
        <v>747</v>
      </c>
      <c r="F23" s="314" t="s">
        <v>748</v>
      </c>
      <c r="G23" s="314" t="s">
        <v>753</v>
      </c>
      <c r="H23" s="305" t="s">
        <v>170</v>
      </c>
      <c r="I23" s="314" t="s">
        <v>761</v>
      </c>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row>
    <row r="24" spans="2:33" ht="12.75">
      <c r="B24" s="287"/>
      <c r="C24" s="138" t="s">
        <v>645</v>
      </c>
      <c r="D24" s="138" t="s">
        <v>645</v>
      </c>
      <c r="E24" s="138" t="s">
        <v>645</v>
      </c>
      <c r="F24" s="138" t="s">
        <v>645</v>
      </c>
      <c r="G24" s="138" t="s">
        <v>645</v>
      </c>
      <c r="H24" s="138" t="s">
        <v>645</v>
      </c>
      <c r="I24" s="138" t="s">
        <v>645</v>
      </c>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287"/>
    </row>
    <row r="25" spans="2:33" ht="12.75">
      <c r="B25" s="315" t="s">
        <v>759</v>
      </c>
      <c r="C25" s="316">
        <f>+C22*Units!E5</f>
        <v>0</v>
      </c>
      <c r="D25" s="316">
        <f>D22*Units!I5</f>
        <v>0</v>
      </c>
      <c r="E25" s="316">
        <f>E22*Units!M5</f>
        <v>0</v>
      </c>
      <c r="F25" s="316">
        <f>F22*Units!Q5</f>
        <v>0</v>
      </c>
      <c r="G25" s="316">
        <f>G22*Units!U5</f>
        <v>0</v>
      </c>
      <c r="H25" s="316">
        <f>H22*Units!Y5</f>
        <v>1</v>
      </c>
      <c r="I25" s="317">
        <f>SUM(C25:H25)</f>
        <v>1</v>
      </c>
      <c r="J25" s="287"/>
      <c r="K25" s="318"/>
      <c r="L25" s="287"/>
      <c r="M25" s="287"/>
      <c r="N25" s="287"/>
      <c r="O25" s="287"/>
      <c r="P25" s="287"/>
      <c r="Q25" s="287"/>
      <c r="R25" s="287"/>
      <c r="S25" s="287"/>
      <c r="T25" s="287"/>
      <c r="U25" s="287"/>
      <c r="V25" s="287"/>
      <c r="W25" s="287"/>
      <c r="X25" s="287"/>
      <c r="Y25" s="287"/>
      <c r="Z25" s="287"/>
      <c r="AA25" s="287"/>
      <c r="AB25" s="287"/>
      <c r="AC25" s="287"/>
      <c r="AD25" s="287"/>
      <c r="AE25" s="287"/>
      <c r="AF25" s="287"/>
      <c r="AG25" s="287"/>
    </row>
    <row r="26" spans="2:33" ht="12.75">
      <c r="B26" s="315" t="s">
        <v>814</v>
      </c>
      <c r="C26" s="316">
        <f>+C22*Units!D5</f>
        <v>0</v>
      </c>
      <c r="D26" s="316">
        <f>D22*Units!H5</f>
        <v>0</v>
      </c>
      <c r="E26" s="316">
        <f>E22*Units!L5</f>
        <v>0</v>
      </c>
      <c r="F26" s="316">
        <f>F22*Units!P5</f>
        <v>0</v>
      </c>
      <c r="G26" s="316">
        <f>G22*Units!T5</f>
        <v>0</v>
      </c>
      <c r="H26" s="316">
        <f>H22*Units!X5</f>
        <v>1</v>
      </c>
      <c r="I26" s="319">
        <f>SUM(C26:H26)</f>
        <v>1</v>
      </c>
      <c r="J26" s="287"/>
      <c r="K26" s="287"/>
      <c r="L26" s="287"/>
      <c r="M26" s="287"/>
      <c r="N26" s="287"/>
      <c r="O26" s="287"/>
      <c r="P26" s="287"/>
      <c r="Q26" s="287"/>
      <c r="R26" s="287"/>
      <c r="S26" s="287"/>
      <c r="T26" s="287"/>
      <c r="U26" s="287"/>
      <c r="V26" s="287"/>
      <c r="W26" s="287"/>
      <c r="X26" s="287"/>
      <c r="Y26" s="287"/>
      <c r="Z26" s="287"/>
      <c r="AA26" s="287"/>
      <c r="AB26" s="287"/>
      <c r="AC26" s="287"/>
      <c r="AD26" s="287"/>
      <c r="AE26" s="287"/>
      <c r="AF26" s="287"/>
      <c r="AG26" s="287"/>
    </row>
    <row r="27" spans="2:33" ht="12.75">
      <c r="B27" s="315" t="s">
        <v>762</v>
      </c>
      <c r="C27" s="320">
        <f aca="true" t="shared" si="2" ref="C27:I27">+C26/$I$26</f>
        <v>0</v>
      </c>
      <c r="D27" s="320">
        <f t="shared" si="2"/>
        <v>0</v>
      </c>
      <c r="E27" s="320">
        <f t="shared" si="2"/>
        <v>0</v>
      </c>
      <c r="F27" s="320">
        <f t="shared" si="2"/>
        <v>0</v>
      </c>
      <c r="G27" s="320">
        <f t="shared" si="2"/>
        <v>0</v>
      </c>
      <c r="H27" s="320">
        <f t="shared" si="2"/>
        <v>1</v>
      </c>
      <c r="I27" s="321">
        <f t="shared" si="2"/>
        <v>1</v>
      </c>
      <c r="J27" s="287"/>
      <c r="K27" s="318"/>
      <c r="L27" s="287"/>
      <c r="M27" s="318"/>
      <c r="N27" s="287"/>
      <c r="O27" s="287"/>
      <c r="P27" s="287"/>
      <c r="Q27" s="287"/>
      <c r="R27" s="287"/>
      <c r="S27" s="287"/>
      <c r="T27" s="287"/>
      <c r="U27" s="287"/>
      <c r="V27" s="287"/>
      <c r="W27" s="287"/>
      <c r="X27" s="287"/>
      <c r="Y27" s="287"/>
      <c r="Z27" s="287"/>
      <c r="AA27" s="287"/>
      <c r="AB27" s="287"/>
      <c r="AC27" s="287"/>
      <c r="AD27" s="287"/>
      <c r="AE27" s="287"/>
      <c r="AF27" s="287"/>
      <c r="AG27" s="287"/>
    </row>
    <row r="28" spans="2:33" ht="13.5">
      <c r="B28" s="315" t="s">
        <v>2076</v>
      </c>
      <c r="C28" s="316">
        <f aca="true" t="shared" si="3" ref="C28:H28">C19*C25</f>
        <v>0</v>
      </c>
      <c r="D28" s="316">
        <f t="shared" si="3"/>
        <v>0</v>
      </c>
      <c r="E28" s="316">
        <f t="shared" si="3"/>
        <v>0</v>
      </c>
      <c r="F28" s="316">
        <f t="shared" si="3"/>
        <v>0</v>
      </c>
      <c r="G28" s="316">
        <f t="shared" si="3"/>
        <v>0</v>
      </c>
      <c r="H28" s="316">
        <f t="shared" si="3"/>
        <v>53.072</v>
      </c>
      <c r="I28" s="319">
        <f>SUM(C28:H28)</f>
        <v>53.072</v>
      </c>
      <c r="J28" s="287"/>
      <c r="K28" s="287"/>
      <c r="L28" s="287"/>
      <c r="M28" s="287"/>
      <c r="N28" s="287"/>
      <c r="O28" s="287"/>
      <c r="P28" s="287"/>
      <c r="Q28" s="287"/>
      <c r="R28" s="287"/>
      <c r="S28" s="287"/>
      <c r="T28" s="287"/>
      <c r="U28" s="287"/>
      <c r="V28" s="287"/>
      <c r="W28" s="287"/>
      <c r="X28" s="287"/>
      <c r="Y28" s="287"/>
      <c r="Z28" s="287"/>
      <c r="AA28" s="287"/>
      <c r="AB28" s="287"/>
      <c r="AC28" s="287"/>
      <c r="AD28" s="287"/>
      <c r="AE28" s="287"/>
      <c r="AF28" s="287"/>
      <c r="AG28" s="287"/>
    </row>
    <row r="29" spans="2:33" ht="12.75">
      <c r="B29" s="315"/>
      <c r="C29" s="324"/>
      <c r="D29" s="324"/>
      <c r="E29" s="324"/>
      <c r="F29" s="324"/>
      <c r="G29" s="324"/>
      <c r="H29" s="324"/>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287"/>
    </row>
    <row r="30" spans="2:33" ht="12.75">
      <c r="B30" s="287"/>
      <c r="C30" s="287"/>
      <c r="D30" s="287"/>
      <c r="E30" s="287"/>
      <c r="F30" s="287"/>
      <c r="G30" s="287"/>
      <c r="H30" s="287"/>
      <c r="I30" s="287"/>
      <c r="J30" s="287"/>
      <c r="K30" s="287"/>
      <c r="L30" s="287"/>
      <c r="M30" s="287"/>
      <c r="N30" s="287"/>
      <c r="O30" s="287"/>
      <c r="P30" s="287"/>
      <c r="Q30" s="287"/>
      <c r="R30" s="287"/>
      <c r="S30" s="287"/>
      <c r="T30" s="287"/>
      <c r="U30" s="287"/>
      <c r="V30" s="287"/>
      <c r="W30" s="287"/>
      <c r="X30" s="287"/>
      <c r="Y30" s="287"/>
      <c r="Z30" s="287"/>
      <c r="AA30" s="287"/>
      <c r="AB30" s="287"/>
      <c r="AC30" s="287"/>
      <c r="AD30" s="287"/>
      <c r="AE30" s="287"/>
      <c r="AF30" s="287"/>
      <c r="AG30" s="287"/>
    </row>
    <row r="31" spans="2:33" ht="12.75">
      <c r="B31" s="287"/>
      <c r="C31" s="287"/>
      <c r="D31" s="287"/>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287"/>
    </row>
    <row r="32" spans="4:11" ht="12.75">
      <c r="D32" s="141"/>
      <c r="E32" s="141"/>
      <c r="F32" s="141"/>
      <c r="J32" s="141"/>
      <c r="K32" s="141"/>
    </row>
    <row r="33" spans="3:12" ht="12.75">
      <c r="C33" s="142"/>
      <c r="D33" s="143"/>
      <c r="E33" s="143"/>
      <c r="F33" s="143"/>
      <c r="J33" s="143"/>
      <c r="L33" s="141"/>
    </row>
    <row r="34" spans="4:12" ht="12.75">
      <c r="D34" s="141"/>
      <c r="E34" s="141"/>
      <c r="F34" s="141"/>
      <c r="J34" s="141"/>
      <c r="L34" s="141"/>
    </row>
    <row r="35" spans="1:12" ht="12.75">
      <c r="A35" s="649" t="s">
        <v>2085</v>
      </c>
      <c r="C35" s="142"/>
      <c r="D35" s="141"/>
      <c r="E35" s="143"/>
      <c r="F35" s="143"/>
      <c r="J35" s="143"/>
      <c r="L35" s="141"/>
    </row>
    <row r="36" spans="4:6" ht="5.25" customHeight="1">
      <c r="D36" s="141"/>
      <c r="E36" s="141"/>
      <c r="F36" s="141"/>
    </row>
    <row r="37" spans="1:7" ht="24" customHeight="1">
      <c r="A37" s="637" t="s">
        <v>1610</v>
      </c>
      <c r="B37" s="602"/>
      <c r="C37" s="602"/>
      <c r="D37" s="602"/>
      <c r="E37" s="602"/>
      <c r="F37" s="602"/>
      <c r="G37" t="s">
        <v>1611</v>
      </c>
    </row>
    <row r="38" spans="1:7" ht="12.75" customHeight="1">
      <c r="A38" s="638" t="s">
        <v>1612</v>
      </c>
      <c r="B38" s="602"/>
      <c r="C38" s="602"/>
      <c r="D38" s="602"/>
      <c r="E38" s="602"/>
      <c r="F38" s="602"/>
      <c r="G38"/>
    </row>
    <row r="39" spans="1:7" ht="12.75">
      <c r="A39"/>
      <c r="B39"/>
      <c r="C39"/>
      <c r="D39"/>
      <c r="E39"/>
      <c r="F39"/>
      <c r="G39"/>
    </row>
    <row r="40" spans="1:7" ht="15" thickBot="1">
      <c r="A40" s="273" t="s">
        <v>1613</v>
      </c>
      <c r="B40"/>
      <c r="C40"/>
      <c r="D40"/>
      <c r="E40"/>
      <c r="F40"/>
      <c r="G40"/>
    </row>
    <row r="41" spans="1:7" ht="13.5" thickBot="1">
      <c r="A41" s="639" t="s">
        <v>1614</v>
      </c>
      <c r="B41" s="640"/>
      <c r="C41" s="623" t="s">
        <v>1615</v>
      </c>
      <c r="D41" s="641"/>
      <c r="E41" s="623" t="s">
        <v>320</v>
      </c>
      <c r="F41" s="624"/>
      <c r="G41"/>
    </row>
    <row r="42" spans="1:7" ht="14.25">
      <c r="A42" s="619" t="s">
        <v>1616</v>
      </c>
      <c r="B42" s="620"/>
      <c r="C42" s="630"/>
      <c r="D42" s="631"/>
      <c r="E42" s="623"/>
      <c r="F42" s="624"/>
      <c r="G42"/>
    </row>
    <row r="43" spans="1:7" ht="15.75">
      <c r="A43" s="617" t="s">
        <v>1617</v>
      </c>
      <c r="B43" s="618"/>
      <c r="C43" s="626">
        <v>103.62</v>
      </c>
      <c r="D43" s="627"/>
      <c r="E43" s="615" t="s">
        <v>1618</v>
      </c>
      <c r="F43" s="616"/>
      <c r="G43">
        <f aca="true" t="shared" si="4" ref="G43:G50">C43*2.2</f>
        <v>227.96400000000003</v>
      </c>
    </row>
    <row r="44" spans="1:7" ht="15.75">
      <c r="A44" s="617" t="s">
        <v>1619</v>
      </c>
      <c r="B44" s="618"/>
      <c r="C44" s="626">
        <v>93.46</v>
      </c>
      <c r="D44" s="627"/>
      <c r="E44" s="615" t="s">
        <v>1618</v>
      </c>
      <c r="F44" s="616"/>
      <c r="G44">
        <f t="shared" si="4"/>
        <v>205.612</v>
      </c>
    </row>
    <row r="45" spans="1:7" ht="15.75">
      <c r="A45" s="617" t="s">
        <v>1620</v>
      </c>
      <c r="B45" s="618"/>
      <c r="C45" s="626">
        <v>97.09</v>
      </c>
      <c r="D45" s="627"/>
      <c r="E45" s="615" t="s">
        <v>1618</v>
      </c>
      <c r="F45" s="616"/>
      <c r="G45">
        <f t="shared" si="4"/>
        <v>213.598</v>
      </c>
    </row>
    <row r="46" spans="1:7" ht="15.75">
      <c r="A46" s="617" t="s">
        <v>1621</v>
      </c>
      <c r="B46" s="618"/>
      <c r="C46" s="626">
        <v>96.43</v>
      </c>
      <c r="D46" s="627"/>
      <c r="E46" s="615" t="s">
        <v>1618</v>
      </c>
      <c r="F46" s="616"/>
      <c r="G46">
        <f t="shared" si="4"/>
        <v>212.14600000000004</v>
      </c>
    </row>
    <row r="47" spans="1:7" ht="15.75">
      <c r="A47" s="617" t="s">
        <v>1622</v>
      </c>
      <c r="B47" s="618"/>
      <c r="C47" s="626">
        <v>95.26</v>
      </c>
      <c r="D47" s="627"/>
      <c r="E47" s="615" t="s">
        <v>1618</v>
      </c>
      <c r="F47" s="616"/>
      <c r="G47">
        <f t="shared" si="4"/>
        <v>209.57200000000003</v>
      </c>
    </row>
    <row r="48" spans="1:7" ht="15.75">
      <c r="A48" s="617" t="s">
        <v>1623</v>
      </c>
      <c r="B48" s="618"/>
      <c r="C48" s="626">
        <v>93.98</v>
      </c>
      <c r="D48" s="627"/>
      <c r="E48" s="615" t="s">
        <v>1618</v>
      </c>
      <c r="F48" s="616"/>
      <c r="G48">
        <f t="shared" si="4"/>
        <v>206.75600000000003</v>
      </c>
    </row>
    <row r="49" spans="1:7" ht="15.75">
      <c r="A49" s="617" t="s">
        <v>1624</v>
      </c>
      <c r="B49" s="618"/>
      <c r="C49" s="626">
        <v>94.38</v>
      </c>
      <c r="D49" s="627"/>
      <c r="E49" s="615" t="s">
        <v>1618</v>
      </c>
      <c r="F49" s="616"/>
      <c r="G49">
        <f t="shared" si="4"/>
        <v>207.636</v>
      </c>
    </row>
    <row r="50" spans="1:7" ht="16.5" thickBot="1">
      <c r="A50" s="604" t="s">
        <v>1625</v>
      </c>
      <c r="B50" s="605"/>
      <c r="C50" s="626">
        <v>95.48</v>
      </c>
      <c r="D50" s="627"/>
      <c r="E50" s="615" t="s">
        <v>1618</v>
      </c>
      <c r="F50" s="616"/>
      <c r="G50">
        <f t="shared" si="4"/>
        <v>210.056</v>
      </c>
    </row>
    <row r="51" spans="1:7" ht="14.25">
      <c r="A51" s="619" t="s">
        <v>1626</v>
      </c>
      <c r="B51" s="620"/>
      <c r="C51" s="630"/>
      <c r="D51" s="631"/>
      <c r="E51" s="623"/>
      <c r="F51" s="624"/>
      <c r="G51"/>
    </row>
    <row r="52" spans="1:7" ht="12.75">
      <c r="A52" s="625" t="s">
        <v>1627</v>
      </c>
      <c r="B52" s="618"/>
      <c r="C52" s="626"/>
      <c r="D52" s="627"/>
      <c r="E52" s="636"/>
      <c r="F52" s="616"/>
      <c r="G52"/>
    </row>
    <row r="53" spans="1:7" ht="15.75">
      <c r="A53" s="634" t="s">
        <v>1628</v>
      </c>
      <c r="B53" s="635"/>
      <c r="C53" s="626">
        <v>54.01</v>
      </c>
      <c r="D53" s="627"/>
      <c r="E53" s="615" t="s">
        <v>1618</v>
      </c>
      <c r="F53" s="616"/>
      <c r="G53">
        <f>C53*2.2</f>
        <v>118.822</v>
      </c>
    </row>
    <row r="54" spans="1:7" ht="15.75">
      <c r="A54" s="634"/>
      <c r="B54" s="635"/>
      <c r="C54" s="626">
        <v>5.401</v>
      </c>
      <c r="D54" s="627"/>
      <c r="E54" s="615" t="s">
        <v>1629</v>
      </c>
      <c r="F54" s="616"/>
      <c r="G54"/>
    </row>
    <row r="55" spans="1:7" ht="15.75">
      <c r="A55" s="634" t="s">
        <v>1630</v>
      </c>
      <c r="B55" s="635"/>
      <c r="C55" s="626">
        <v>52.91</v>
      </c>
      <c r="D55" s="627"/>
      <c r="E55" s="615" t="s">
        <v>1618</v>
      </c>
      <c r="F55" s="616"/>
      <c r="G55">
        <f>C55*2.2</f>
        <v>116.402</v>
      </c>
    </row>
    <row r="56" spans="1:7" ht="15.75">
      <c r="A56" s="634"/>
      <c r="B56" s="635"/>
      <c r="C56" s="626">
        <v>5.291</v>
      </c>
      <c r="D56" s="627"/>
      <c r="E56" s="615" t="s">
        <v>1629</v>
      </c>
      <c r="F56" s="616"/>
      <c r="G56"/>
    </row>
    <row r="57" spans="1:7" ht="15.75">
      <c r="A57" s="634" t="s">
        <v>1631</v>
      </c>
      <c r="B57" s="635"/>
      <c r="C57" s="626">
        <v>53.06</v>
      </c>
      <c r="D57" s="627"/>
      <c r="E57" s="615" t="s">
        <v>1618</v>
      </c>
      <c r="F57" s="616"/>
      <c r="G57">
        <f>C57*2.2</f>
        <v>116.73200000000001</v>
      </c>
    </row>
    <row r="58" spans="1:7" ht="15.75">
      <c r="A58" s="634"/>
      <c r="B58" s="635"/>
      <c r="C58" s="626">
        <v>5.306</v>
      </c>
      <c r="D58" s="627"/>
      <c r="E58" s="615" t="s">
        <v>1629</v>
      </c>
      <c r="F58" s="616"/>
      <c r="G58"/>
    </row>
    <row r="59" spans="1:7" ht="15.75">
      <c r="A59" s="634" t="s">
        <v>1632</v>
      </c>
      <c r="B59" s="635"/>
      <c r="C59" s="626">
        <v>53.46</v>
      </c>
      <c r="D59" s="627"/>
      <c r="E59" s="615" t="s">
        <v>1618</v>
      </c>
      <c r="F59" s="616"/>
      <c r="G59">
        <f>C59*2.2</f>
        <v>117.61200000000001</v>
      </c>
    </row>
    <row r="60" spans="1:7" ht="15.75">
      <c r="A60" s="634"/>
      <c r="B60" s="635"/>
      <c r="C60" s="626">
        <v>5.346</v>
      </c>
      <c r="D60" s="627"/>
      <c r="E60" s="615" t="s">
        <v>1629</v>
      </c>
      <c r="F60" s="616"/>
      <c r="G60"/>
    </row>
    <row r="61" spans="1:7" ht="15.75">
      <c r="A61" s="634" t="s">
        <v>1633</v>
      </c>
      <c r="B61" s="635"/>
      <c r="C61" s="626">
        <v>53.72</v>
      </c>
      <c r="D61" s="627"/>
      <c r="E61" s="615" t="s">
        <v>1618</v>
      </c>
      <c r="F61" s="616"/>
      <c r="G61">
        <f>C61*2.2</f>
        <v>118.18400000000001</v>
      </c>
    </row>
    <row r="62" spans="1:7" ht="15.75">
      <c r="A62" s="634"/>
      <c r="B62" s="635"/>
      <c r="C62" s="626">
        <v>5.372</v>
      </c>
      <c r="D62" s="627"/>
      <c r="E62" s="615" t="s">
        <v>1629</v>
      </c>
      <c r="F62" s="616"/>
      <c r="G62"/>
    </row>
    <row r="63" spans="1:7" ht="15.75">
      <c r="A63" s="634" t="s">
        <v>1634</v>
      </c>
      <c r="B63" s="635"/>
      <c r="C63" s="626">
        <v>53.06</v>
      </c>
      <c r="D63" s="627"/>
      <c r="E63" s="615" t="s">
        <v>1618</v>
      </c>
      <c r="F63" s="616"/>
      <c r="G63">
        <f>C63*2.2</f>
        <v>116.73200000000001</v>
      </c>
    </row>
    <row r="64" spans="1:7" ht="15.75">
      <c r="A64" s="634" t="s">
        <v>1635</v>
      </c>
      <c r="B64" s="635"/>
      <c r="C64" s="626">
        <v>5.306</v>
      </c>
      <c r="D64" s="627"/>
      <c r="E64" s="615" t="s">
        <v>1629</v>
      </c>
      <c r="F64" s="616"/>
      <c r="G64"/>
    </row>
    <row r="65" spans="1:7" ht="15.75">
      <c r="A65" s="625" t="s">
        <v>1636</v>
      </c>
      <c r="B65" s="618"/>
      <c r="C65" s="626">
        <v>54.71</v>
      </c>
      <c r="D65" s="627"/>
      <c r="E65" s="615" t="s">
        <v>1618</v>
      </c>
      <c r="F65" s="616"/>
      <c r="G65">
        <f>C65*2.2</f>
        <v>120.36200000000001</v>
      </c>
    </row>
    <row r="66" spans="1:7" ht="16.5" thickBot="1">
      <c r="A66" s="628"/>
      <c r="B66" s="629"/>
      <c r="C66" s="626">
        <v>5.471</v>
      </c>
      <c r="D66" s="627"/>
      <c r="E66" s="615" t="s">
        <v>1629</v>
      </c>
      <c r="F66" s="616"/>
      <c r="G66"/>
    </row>
    <row r="67" spans="1:7" ht="14.25">
      <c r="A67" s="619" t="s">
        <v>1637</v>
      </c>
      <c r="B67" s="620"/>
      <c r="C67" s="630"/>
      <c r="D67" s="631"/>
      <c r="E67" s="623"/>
      <c r="F67" s="624"/>
      <c r="G67"/>
    </row>
    <row r="68" spans="1:7" ht="15.75" customHeight="1">
      <c r="A68" s="632" t="s">
        <v>1638</v>
      </c>
      <c r="B68" s="633"/>
      <c r="C68" s="613">
        <v>73.15</v>
      </c>
      <c r="D68" s="614"/>
      <c r="E68" s="615" t="s">
        <v>1618</v>
      </c>
      <c r="F68" s="616"/>
      <c r="G68">
        <f aca="true" t="shared" si="5" ref="G68:G79">C68*2.2</f>
        <v>160.93000000000004</v>
      </c>
    </row>
    <row r="69" spans="1:7" ht="15.75">
      <c r="A69" s="617" t="s">
        <v>1639</v>
      </c>
      <c r="B69" s="618"/>
      <c r="C69" s="613">
        <v>70.88</v>
      </c>
      <c r="D69" s="614"/>
      <c r="E69" s="615" t="s">
        <v>1618</v>
      </c>
      <c r="F69" s="616"/>
      <c r="G69">
        <f t="shared" si="5"/>
        <v>155.936</v>
      </c>
    </row>
    <row r="70" spans="1:7" ht="15.75">
      <c r="A70" s="617" t="s">
        <v>1640</v>
      </c>
      <c r="B70" s="618"/>
      <c r="C70" s="613">
        <v>72.31</v>
      </c>
      <c r="D70" s="614"/>
      <c r="E70" s="615" t="s">
        <v>1618</v>
      </c>
      <c r="F70" s="616"/>
      <c r="G70">
        <f t="shared" si="5"/>
        <v>159.08200000000002</v>
      </c>
    </row>
    <row r="71" spans="1:7" ht="15.75">
      <c r="A71" s="617" t="s">
        <v>1641</v>
      </c>
      <c r="B71" s="618"/>
      <c r="C71" s="613">
        <v>78.8</v>
      </c>
      <c r="D71" s="614"/>
      <c r="E71" s="615" t="s">
        <v>1618</v>
      </c>
      <c r="F71" s="616"/>
      <c r="G71">
        <f t="shared" si="5"/>
        <v>173.36</v>
      </c>
    </row>
    <row r="72" spans="1:7" ht="15.75">
      <c r="A72" s="617" t="s">
        <v>1642</v>
      </c>
      <c r="B72" s="618"/>
      <c r="C72" s="613">
        <v>59.58</v>
      </c>
      <c r="D72" s="614"/>
      <c r="E72" s="615" t="s">
        <v>1618</v>
      </c>
      <c r="F72" s="616"/>
      <c r="G72">
        <f t="shared" si="5"/>
        <v>131.076</v>
      </c>
    </row>
    <row r="73" spans="1:7" ht="15.75">
      <c r="A73" s="617" t="s">
        <v>1643</v>
      </c>
      <c r="B73" s="618"/>
      <c r="C73" s="613">
        <v>63.07</v>
      </c>
      <c r="D73" s="614"/>
      <c r="E73" s="615" t="s">
        <v>1618</v>
      </c>
      <c r="F73" s="616"/>
      <c r="G73">
        <f t="shared" si="5"/>
        <v>138.75400000000002</v>
      </c>
    </row>
    <row r="74" spans="1:7" ht="15.75">
      <c r="A74" s="617" t="s">
        <v>1644</v>
      </c>
      <c r="B74" s="618"/>
      <c r="C74" s="613">
        <v>65.08</v>
      </c>
      <c r="D74" s="614"/>
      <c r="E74" s="615" t="s">
        <v>1618</v>
      </c>
      <c r="F74" s="616"/>
      <c r="G74">
        <f t="shared" si="5"/>
        <v>143.17600000000002</v>
      </c>
    </row>
    <row r="75" spans="1:7" ht="15.75">
      <c r="A75" s="617" t="s">
        <v>1645</v>
      </c>
      <c r="B75" s="618"/>
      <c r="C75" s="613">
        <v>64.97</v>
      </c>
      <c r="D75" s="614"/>
      <c r="E75" s="615" t="s">
        <v>1618</v>
      </c>
      <c r="F75" s="616"/>
      <c r="G75">
        <f t="shared" si="5"/>
        <v>142.934</v>
      </c>
    </row>
    <row r="76" spans="1:7" ht="15.75">
      <c r="A76" s="617" t="s">
        <v>1646</v>
      </c>
      <c r="B76" s="618"/>
      <c r="C76" s="613">
        <v>62.33</v>
      </c>
      <c r="D76" s="614"/>
      <c r="E76" s="615" t="s">
        <v>1618</v>
      </c>
      <c r="F76" s="616"/>
      <c r="G76">
        <f t="shared" si="5"/>
        <v>137.126</v>
      </c>
    </row>
    <row r="77" spans="1:7" ht="15.75">
      <c r="A77" s="617" t="s">
        <v>1647</v>
      </c>
      <c r="B77" s="618"/>
      <c r="C77" s="613">
        <v>64.2</v>
      </c>
      <c r="D77" s="614"/>
      <c r="E77" s="615" t="s">
        <v>1618</v>
      </c>
      <c r="F77" s="616"/>
      <c r="G77">
        <f t="shared" si="5"/>
        <v>141.24</v>
      </c>
    </row>
    <row r="78" spans="1:7" ht="15.75">
      <c r="A78" s="617" t="s">
        <v>1648</v>
      </c>
      <c r="B78" s="618"/>
      <c r="C78" s="613">
        <v>74.43</v>
      </c>
      <c r="D78" s="614"/>
      <c r="E78" s="615" t="s">
        <v>1618</v>
      </c>
      <c r="F78" s="616"/>
      <c r="G78">
        <f t="shared" si="5"/>
        <v>163.74600000000004</v>
      </c>
    </row>
    <row r="79" spans="1:7" ht="16.5" thickBot="1">
      <c r="A79" s="604" t="s">
        <v>1649</v>
      </c>
      <c r="B79" s="605"/>
      <c r="C79" s="613">
        <v>102.12</v>
      </c>
      <c r="D79" s="614"/>
      <c r="E79" s="615" t="s">
        <v>1618</v>
      </c>
      <c r="F79" s="616"/>
      <c r="G79">
        <f t="shared" si="5"/>
        <v>224.66400000000002</v>
      </c>
    </row>
    <row r="80" spans="1:7" ht="12.75">
      <c r="A80" s="619" t="s">
        <v>1650</v>
      </c>
      <c r="B80" s="620"/>
      <c r="C80" s="621"/>
      <c r="D80" s="622"/>
      <c r="E80" s="623"/>
      <c r="F80" s="624"/>
      <c r="G80"/>
    </row>
    <row r="81" spans="1:7" ht="15.75">
      <c r="A81" s="617" t="s">
        <v>1651</v>
      </c>
      <c r="B81" s="618"/>
      <c r="C81" s="613">
        <v>85.97</v>
      </c>
      <c r="D81" s="614"/>
      <c r="E81" s="615" t="s">
        <v>1618</v>
      </c>
      <c r="F81" s="616"/>
      <c r="G81">
        <f>C81*2.2</f>
        <v>189.13400000000001</v>
      </c>
    </row>
    <row r="82" spans="1:7" ht="15.75">
      <c r="A82" s="617" t="s">
        <v>1652</v>
      </c>
      <c r="B82" s="618"/>
      <c r="C82" s="613">
        <v>9.98</v>
      </c>
      <c r="D82" s="614"/>
      <c r="E82" s="615" t="s">
        <v>1653</v>
      </c>
      <c r="F82" s="616"/>
      <c r="G82"/>
    </row>
    <row r="83" spans="1:7" ht="15.75">
      <c r="A83" s="617" t="s">
        <v>1654</v>
      </c>
      <c r="B83" s="618"/>
      <c r="C83" s="613">
        <v>66.53</v>
      </c>
      <c r="D83" s="614"/>
      <c r="E83" s="615" t="s">
        <v>1618</v>
      </c>
      <c r="F83" s="616"/>
      <c r="G83">
        <f>C83*2.2</f>
        <v>146.366</v>
      </c>
    </row>
    <row r="84" spans="1:7" ht="15.75">
      <c r="A84" s="617" t="s">
        <v>1655</v>
      </c>
      <c r="B84" s="618"/>
      <c r="C84" s="613">
        <v>71.28</v>
      </c>
      <c r="D84" s="614"/>
      <c r="E84" s="615" t="s">
        <v>1618</v>
      </c>
      <c r="F84" s="616"/>
      <c r="G84">
        <f>C84*2.2</f>
        <v>156.816</v>
      </c>
    </row>
    <row r="85" spans="1:7" ht="15.75">
      <c r="A85" s="617" t="s">
        <v>1656</v>
      </c>
      <c r="B85" s="618"/>
      <c r="C85" s="613">
        <v>411.37</v>
      </c>
      <c r="D85" s="614"/>
      <c r="E85" s="615" t="s">
        <v>1657</v>
      </c>
      <c r="F85" s="616"/>
      <c r="G85"/>
    </row>
    <row r="86" spans="1:7" ht="15.75">
      <c r="A86" s="617" t="s">
        <v>1656</v>
      </c>
      <c r="B86" s="618"/>
      <c r="C86" s="613">
        <v>41.14</v>
      </c>
      <c r="D86" s="614"/>
      <c r="E86" s="615" t="s">
        <v>1658</v>
      </c>
      <c r="F86" s="616"/>
      <c r="G86">
        <f>C86*2.2</f>
        <v>90.50800000000001</v>
      </c>
    </row>
    <row r="87" spans="1:7" ht="16.5" thickBot="1">
      <c r="A87" s="604" t="s">
        <v>1659</v>
      </c>
      <c r="B87" s="605"/>
      <c r="C87" s="606">
        <v>2539.8</v>
      </c>
      <c r="D87" s="607"/>
      <c r="E87" s="608" t="s">
        <v>1660</v>
      </c>
      <c r="F87" s="609"/>
      <c r="G87"/>
    </row>
    <row r="88" spans="1:7" ht="12.75" customHeight="1">
      <c r="A88" s="610" t="s">
        <v>1661</v>
      </c>
      <c r="B88" s="611"/>
      <c r="C88" s="611"/>
      <c r="D88" s="612"/>
      <c r="E88" s="612"/>
      <c r="F88" s="612"/>
      <c r="G88"/>
    </row>
    <row r="89" spans="1:7" ht="12.75" customHeight="1">
      <c r="A89" s="594" t="s">
        <v>1665</v>
      </c>
      <c r="B89" s="601"/>
      <c r="C89" s="601"/>
      <c r="D89" s="602"/>
      <c r="E89" s="602"/>
      <c r="F89" s="602"/>
      <c r="G89"/>
    </row>
    <row r="90" spans="1:7" ht="12.75" customHeight="1">
      <c r="A90" s="594" t="s">
        <v>1666</v>
      </c>
      <c r="B90" s="601"/>
      <c r="C90" s="601"/>
      <c r="D90" s="602"/>
      <c r="E90" s="602"/>
      <c r="F90" s="602"/>
      <c r="G90"/>
    </row>
    <row r="91" spans="1:7" ht="12.75" customHeight="1">
      <c r="A91" s="594" t="s">
        <v>1667</v>
      </c>
      <c r="B91" s="601"/>
      <c r="C91" s="601"/>
      <c r="D91" s="602"/>
      <c r="E91" s="602"/>
      <c r="F91" s="602"/>
      <c r="G91"/>
    </row>
    <row r="92" spans="1:7" ht="12.75" customHeight="1">
      <c r="A92" s="594" t="s">
        <v>1668</v>
      </c>
      <c r="B92" s="601"/>
      <c r="C92" s="601"/>
      <c r="D92" s="602"/>
      <c r="E92" s="602"/>
      <c r="F92" s="602"/>
      <c r="G92"/>
    </row>
    <row r="93" spans="1:7" ht="12.75" customHeight="1">
      <c r="A93" s="594" t="s">
        <v>1669</v>
      </c>
      <c r="B93" s="601"/>
      <c r="C93" s="601"/>
      <c r="D93" s="602"/>
      <c r="E93" s="602"/>
      <c r="F93" s="602"/>
      <c r="G93"/>
    </row>
    <row r="94" spans="1:7" ht="12.75" customHeight="1">
      <c r="A94" s="594" t="s">
        <v>1670</v>
      </c>
      <c r="B94" s="601"/>
      <c r="C94" s="601"/>
      <c r="D94" s="602"/>
      <c r="E94" s="602"/>
      <c r="F94" s="602"/>
      <c r="G94"/>
    </row>
    <row r="96" spans="1:8" ht="12.75" customHeight="1">
      <c r="A96" s="603" t="s">
        <v>1671</v>
      </c>
      <c r="B96" s="603"/>
      <c r="C96" s="603"/>
      <c r="D96" s="603"/>
      <c r="E96" s="603"/>
      <c r="F96" s="603"/>
      <c r="G96" t="s">
        <v>1672</v>
      </c>
      <c r="H96"/>
    </row>
    <row r="97" spans="1:8" ht="12.75" customHeight="1">
      <c r="A97" s="596" t="s">
        <v>1673</v>
      </c>
      <c r="B97" s="597" t="s">
        <v>1674</v>
      </c>
      <c r="C97" s="597"/>
      <c r="D97" s="597"/>
      <c r="E97" s="597" t="s">
        <v>1675</v>
      </c>
      <c r="F97" s="598"/>
      <c r="G97"/>
      <c r="H97"/>
    </row>
    <row r="98" spans="1:8" ht="37.5">
      <c r="A98" s="596"/>
      <c r="B98" s="274" t="s">
        <v>1676</v>
      </c>
      <c r="C98" s="274" t="s">
        <v>1677</v>
      </c>
      <c r="D98" s="274" t="s">
        <v>1678</v>
      </c>
      <c r="E98" s="274" t="s">
        <v>1679</v>
      </c>
      <c r="F98" s="275" t="s">
        <v>1680</v>
      </c>
      <c r="G98"/>
      <c r="H98"/>
    </row>
    <row r="99" spans="1:8" ht="38.25">
      <c r="A99" s="276" t="s">
        <v>1681</v>
      </c>
      <c r="B99" s="277">
        <v>0.46575028893684883</v>
      </c>
      <c r="C99" s="278">
        <v>0.02647398919908686</v>
      </c>
      <c r="D99" s="278">
        <v>0.0061627375841375835</v>
      </c>
      <c r="E99" s="277">
        <v>0.7439269031164277</v>
      </c>
      <c r="F99" s="279">
        <v>0.7930990438341449</v>
      </c>
      <c r="G99"/>
      <c r="H99"/>
    </row>
    <row r="100" spans="1:8" ht="38.25">
      <c r="A100" s="276" t="s">
        <v>1682</v>
      </c>
      <c r="B100" s="277">
        <v>0.7821884836734471</v>
      </c>
      <c r="C100" s="278">
        <v>0.014038196596158754</v>
      </c>
      <c r="D100" s="278">
        <v>0.012808495943336802</v>
      </c>
      <c r="E100" s="277">
        <v>0.9</v>
      </c>
      <c r="F100" s="279">
        <v>1.0015405249657943</v>
      </c>
      <c r="G100"/>
      <c r="H100"/>
    </row>
    <row r="101" spans="1:8" ht="12.75">
      <c r="A101" s="276" t="s">
        <v>1683</v>
      </c>
      <c r="B101" s="277">
        <v>0.6376047448891073</v>
      </c>
      <c r="C101" s="278">
        <v>0.012311878894484924</v>
      </c>
      <c r="D101" s="278">
        <v>0.010481447878141235</v>
      </c>
      <c r="E101" s="277">
        <v>0.9</v>
      </c>
      <c r="F101" s="279">
        <v>1.1509132400392121</v>
      </c>
      <c r="G101"/>
      <c r="H101"/>
    </row>
    <row r="102" spans="1:8" ht="51">
      <c r="A102" s="276" t="s">
        <v>1684</v>
      </c>
      <c r="B102" s="277">
        <v>0.6902810437751833</v>
      </c>
      <c r="C102" s="278">
        <v>0.025556056563756827</v>
      </c>
      <c r="D102" s="278">
        <v>0.012825317019815112</v>
      </c>
      <c r="E102" s="277">
        <v>0.9</v>
      </c>
      <c r="F102" s="279">
        <v>1.0049217162447373</v>
      </c>
      <c r="G102"/>
      <c r="H102"/>
    </row>
    <row r="103" spans="1:8" ht="12.75">
      <c r="A103" s="276" t="s">
        <v>1685</v>
      </c>
      <c r="B103" s="277">
        <v>0.6778093874000085</v>
      </c>
      <c r="C103" s="278">
        <v>0.02436778872857605</v>
      </c>
      <c r="D103" s="278">
        <v>0.008559278775496561</v>
      </c>
      <c r="E103" s="277">
        <v>0.7876438187401376</v>
      </c>
      <c r="F103" s="279">
        <v>0.8397055636888459</v>
      </c>
      <c r="G103"/>
      <c r="H103"/>
    </row>
    <row r="104" spans="1:8" ht="12.75">
      <c r="A104" s="276" t="s">
        <v>1686</v>
      </c>
      <c r="B104" s="277">
        <v>0.7303834621390946</v>
      </c>
      <c r="C104" s="278">
        <v>0.013514430200611337</v>
      </c>
      <c r="D104" s="278">
        <v>0.0077421473197961214</v>
      </c>
      <c r="E104" s="277">
        <v>0.7816588534136389</v>
      </c>
      <c r="F104" s="279">
        <v>0.833325003639274</v>
      </c>
      <c r="G104"/>
      <c r="H104"/>
    </row>
    <row r="105" spans="1:8" ht="12.75">
      <c r="A105" s="276" t="s">
        <v>1687</v>
      </c>
      <c r="B105" s="277">
        <v>0.8672406258793404</v>
      </c>
      <c r="C105" s="278">
        <v>0.013151784170140908</v>
      </c>
      <c r="D105" s="278">
        <v>0.01235574120817134</v>
      </c>
      <c r="E105" s="277">
        <v>0.9</v>
      </c>
      <c r="F105" s="279">
        <v>0.9898268938852852</v>
      </c>
      <c r="G105"/>
      <c r="H105"/>
    </row>
    <row r="106" spans="1:8" ht="25.5">
      <c r="A106" s="276" t="s">
        <v>1688</v>
      </c>
      <c r="B106" s="277">
        <v>0.8745358922080402</v>
      </c>
      <c r="C106" s="278">
        <v>0.013921066253670168</v>
      </c>
      <c r="D106" s="278">
        <v>0.014135479049585911</v>
      </c>
      <c r="E106" s="277">
        <v>0.9</v>
      </c>
      <c r="F106" s="279">
        <v>1.159864463295111</v>
      </c>
      <c r="G106"/>
      <c r="H106"/>
    </row>
    <row r="107" spans="1:8" ht="25.5">
      <c r="A107" s="276" t="s">
        <v>1689</v>
      </c>
      <c r="B107" s="277">
        <v>0.9093682963677099</v>
      </c>
      <c r="C107" s="278">
        <v>0.011579769568300794</v>
      </c>
      <c r="D107" s="278">
        <v>0.01376766546744409</v>
      </c>
      <c r="E107" s="277">
        <v>0.9</v>
      </c>
      <c r="F107" s="279">
        <v>1.0086320895232013</v>
      </c>
      <c r="G107"/>
      <c r="H107"/>
    </row>
    <row r="108" spans="1:8" ht="12.75">
      <c r="A108" s="276" t="s">
        <v>1690</v>
      </c>
      <c r="B108" s="277">
        <v>0.6576050600402981</v>
      </c>
      <c r="C108" s="278">
        <v>0.007616701418283261</v>
      </c>
      <c r="D108" s="278">
        <v>0.009410680841134715</v>
      </c>
      <c r="E108" s="277">
        <v>0.9</v>
      </c>
      <c r="F108" s="279">
        <v>0.9702650152243675</v>
      </c>
      <c r="G108"/>
      <c r="H108"/>
    </row>
    <row r="109" spans="1:8" ht="12.75">
      <c r="A109" s="276" t="s">
        <v>1691</v>
      </c>
      <c r="B109" s="277">
        <v>0.14721825740507666</v>
      </c>
      <c r="C109" s="278">
        <v>0.01344645999099478</v>
      </c>
      <c r="D109" s="278">
        <v>0.0033689979722227887</v>
      </c>
      <c r="E109" s="277">
        <v>0.7809775269350309</v>
      </c>
      <c r="F109" s="279">
        <v>0.8325986427878794</v>
      </c>
      <c r="G109"/>
      <c r="H109"/>
    </row>
    <row r="110" spans="1:8" ht="12.75">
      <c r="A110" s="276" t="s">
        <v>1692</v>
      </c>
      <c r="B110" s="277">
        <v>0.35026401857485256</v>
      </c>
      <c r="C110" s="278">
        <v>0.01831054287873652</v>
      </c>
      <c r="D110" s="278">
        <v>0.0029921488647678207</v>
      </c>
      <c r="E110" s="277">
        <v>0.6181235750514296</v>
      </c>
      <c r="F110" s="279">
        <v>0.6589803571976862</v>
      </c>
      <c r="G110"/>
      <c r="H110"/>
    </row>
    <row r="111" spans="1:8" ht="12.75">
      <c r="A111" s="276" t="s">
        <v>1693</v>
      </c>
      <c r="B111" s="277">
        <v>0.8581557449874386</v>
      </c>
      <c r="C111" s="278">
        <v>0.034431984678406594</v>
      </c>
      <c r="D111" s="278">
        <v>0.007769763910232495</v>
      </c>
      <c r="E111" s="277">
        <v>0.8492994918245255</v>
      </c>
      <c r="F111" s="279">
        <v>0.9054365584483213</v>
      </c>
      <c r="G111"/>
      <c r="H111"/>
    </row>
    <row r="112" spans="1:8" ht="12.75">
      <c r="A112" s="276" t="s">
        <v>1694</v>
      </c>
      <c r="B112" s="277">
        <v>0.7488703873943712</v>
      </c>
      <c r="C112" s="278">
        <v>0.011632906410182223</v>
      </c>
      <c r="D112" s="278">
        <v>0.004605652631063586</v>
      </c>
      <c r="E112" s="277">
        <v>0.8588580572773222</v>
      </c>
      <c r="F112" s="279">
        <v>0.915626926734885</v>
      </c>
      <c r="G112"/>
      <c r="H112"/>
    </row>
    <row r="113" spans="1:8" ht="12.75">
      <c r="A113" s="280" t="s">
        <v>1695</v>
      </c>
      <c r="B113" s="277">
        <v>0.8581557449874386</v>
      </c>
      <c r="C113" s="278">
        <v>0.034431984678406594</v>
      </c>
      <c r="D113" s="278">
        <v>0.007769763910232495</v>
      </c>
      <c r="E113" s="277">
        <v>0.8492994918245255</v>
      </c>
      <c r="F113" s="279">
        <v>0.9054365584483213</v>
      </c>
      <c r="G113"/>
      <c r="H113"/>
    </row>
    <row r="114" spans="1:8" ht="12.75">
      <c r="A114" s="281" t="s">
        <v>1696</v>
      </c>
      <c r="B114" s="282">
        <v>0.6757634531230471</v>
      </c>
      <c r="C114" s="278">
        <v>0.01814688473643581</v>
      </c>
      <c r="D114" s="278">
        <v>0.010529189301044321</v>
      </c>
      <c r="E114" s="277">
        <v>0.8995148956403587</v>
      </c>
      <c r="F114" s="279">
        <v>0.9589711040941995</v>
      </c>
      <c r="G114"/>
      <c r="H114" t="e">
        <f>#N/A</f>
        <v>#N/A</v>
      </c>
    </row>
    <row r="115" spans="1:8" ht="12.75" customHeight="1">
      <c r="A115" s="599" t="s">
        <v>1697</v>
      </c>
      <c r="B115" s="599"/>
      <c r="C115" s="600"/>
      <c r="D115" s="600"/>
      <c r="E115" s="600"/>
      <c r="F115" s="600"/>
      <c r="G115"/>
      <c r="H115"/>
    </row>
    <row r="116" spans="1:8" ht="12.75" customHeight="1">
      <c r="A116" s="594" t="s">
        <v>1698</v>
      </c>
      <c r="B116" s="594"/>
      <c r="C116" s="595"/>
      <c r="D116" s="595"/>
      <c r="E116" s="595"/>
      <c r="F116" s="595"/>
      <c r="G116"/>
      <c r="H116"/>
    </row>
    <row r="117" spans="1:8" ht="12.75" customHeight="1">
      <c r="A117" s="594" t="s">
        <v>1699</v>
      </c>
      <c r="B117" s="594"/>
      <c r="C117" s="595"/>
      <c r="D117" s="595"/>
      <c r="E117" s="595"/>
      <c r="F117" s="595"/>
      <c r="G117"/>
      <c r="H117"/>
    </row>
    <row r="118" spans="1:8" ht="12.75">
      <c r="A118" s="283" t="s">
        <v>1700</v>
      </c>
      <c r="B118"/>
      <c r="C118"/>
      <c r="D118"/>
      <c r="E118"/>
      <c r="F118"/>
      <c r="G118"/>
      <c r="H118"/>
    </row>
    <row r="120" ht="12.75">
      <c r="A120" s="284" t="s">
        <v>1701</v>
      </c>
    </row>
    <row r="121" spans="1:8" ht="12.75">
      <c r="A121" t="s">
        <v>1702</v>
      </c>
      <c r="B121"/>
      <c r="C121"/>
      <c r="D121"/>
      <c r="E121"/>
      <c r="F121"/>
      <c r="G121"/>
      <c r="H121"/>
    </row>
    <row r="122" spans="1:8" ht="12.75">
      <c r="A122" t="s">
        <v>1703</v>
      </c>
      <c r="B122" s="285">
        <v>21600</v>
      </c>
      <c r="C122" t="s">
        <v>1704</v>
      </c>
      <c r="D122" t="s">
        <v>1705</v>
      </c>
      <c r="E122"/>
      <c r="F122"/>
      <c r="G122"/>
      <c r="H122"/>
    </row>
    <row r="123" spans="1:8" ht="12.75">
      <c r="A123" t="s">
        <v>1706</v>
      </c>
      <c r="B123" s="285">
        <v>4081</v>
      </c>
      <c r="C123" t="s">
        <v>1704</v>
      </c>
      <c r="D123"/>
      <c r="E123"/>
      <c r="F123"/>
      <c r="G123"/>
      <c r="H123"/>
    </row>
    <row r="124" spans="1:8" ht="12.75">
      <c r="A124" t="s">
        <v>1707</v>
      </c>
      <c r="B124" s="285">
        <v>5300</v>
      </c>
      <c r="C124" t="s">
        <v>1704</v>
      </c>
      <c r="D124"/>
      <c r="E124"/>
      <c r="F124"/>
      <c r="G124"/>
      <c r="H124"/>
    </row>
    <row r="125" spans="1:8" ht="12.75">
      <c r="A125" t="s">
        <v>1708</v>
      </c>
      <c r="B125">
        <v>19.8</v>
      </c>
      <c r="C125" t="s">
        <v>1709</v>
      </c>
      <c r="D125"/>
      <c r="E125"/>
      <c r="F125"/>
      <c r="G125"/>
      <c r="H125"/>
    </row>
    <row r="126" spans="1:8" ht="12.75">
      <c r="A126" t="s">
        <v>1710</v>
      </c>
      <c r="B126">
        <v>4.326</v>
      </c>
      <c r="C126" t="s">
        <v>1711</v>
      </c>
      <c r="D126" t="s">
        <v>1712</v>
      </c>
      <c r="E126"/>
      <c r="F126"/>
      <c r="G126"/>
      <c r="H126"/>
    </row>
    <row r="127" spans="1:8" ht="12.75">
      <c r="A127" t="s">
        <v>753</v>
      </c>
      <c r="B127">
        <v>22.48</v>
      </c>
      <c r="C127" t="s">
        <v>1709</v>
      </c>
      <c r="D127"/>
      <c r="E127"/>
      <c r="F127"/>
      <c r="G127"/>
      <c r="H127"/>
    </row>
    <row r="128" spans="1:8" ht="12.75">
      <c r="A128" t="s">
        <v>1713</v>
      </c>
      <c r="B128">
        <v>27.42</v>
      </c>
      <c r="C128" t="s">
        <v>1709</v>
      </c>
      <c r="D128"/>
      <c r="E128"/>
      <c r="F128"/>
      <c r="G128"/>
      <c r="H128"/>
    </row>
    <row r="129" spans="1:8" ht="12.75">
      <c r="A129" t="s">
        <v>1714</v>
      </c>
      <c r="B129">
        <v>24.8</v>
      </c>
      <c r="C129" t="s">
        <v>1709</v>
      </c>
      <c r="D129"/>
      <c r="E129"/>
      <c r="F129"/>
      <c r="G129"/>
      <c r="H129"/>
    </row>
    <row r="130" spans="1:8" ht="12.75">
      <c r="A130" t="s">
        <v>1715</v>
      </c>
      <c r="B130">
        <v>5.825</v>
      </c>
      <c r="C130" t="s">
        <v>1711</v>
      </c>
      <c r="D130"/>
      <c r="E130"/>
      <c r="F130"/>
      <c r="G130"/>
      <c r="H130"/>
    </row>
    <row r="131" spans="1:8" ht="12.75">
      <c r="A131" t="s">
        <v>750</v>
      </c>
      <c r="B131" s="285">
        <v>3412</v>
      </c>
      <c r="C131" t="s">
        <v>1716</v>
      </c>
      <c r="E131"/>
      <c r="F131"/>
      <c r="G131"/>
      <c r="H131"/>
    </row>
    <row r="132" spans="1:8" ht="12.75">
      <c r="A132" t="s">
        <v>1642</v>
      </c>
      <c r="B132">
        <v>3.082</v>
      </c>
      <c r="C132" t="s">
        <v>1711</v>
      </c>
      <c r="D132"/>
      <c r="E132"/>
      <c r="F132"/>
      <c r="G132"/>
      <c r="H132"/>
    </row>
    <row r="133" spans="1:8" ht="12.75">
      <c r="A133" t="s">
        <v>1717</v>
      </c>
      <c r="B133" s="285">
        <v>61084</v>
      </c>
      <c r="C133" t="s">
        <v>1704</v>
      </c>
      <c r="D133" t="s">
        <v>1718</v>
      </c>
      <c r="E133"/>
      <c r="F133" t="s">
        <v>1719</v>
      </c>
      <c r="G133"/>
      <c r="H133"/>
    </row>
    <row r="134" spans="1:8" ht="12.75">
      <c r="A134" t="s">
        <v>1720</v>
      </c>
      <c r="B134">
        <v>140</v>
      </c>
      <c r="C134" t="s">
        <v>1704</v>
      </c>
      <c r="E134"/>
      <c r="F134"/>
      <c r="G134"/>
      <c r="H134"/>
    </row>
    <row r="135" spans="1:8" ht="12.75">
      <c r="A135" t="s">
        <v>1644</v>
      </c>
      <c r="B135">
        <v>3.974</v>
      </c>
      <c r="C135" t="s">
        <v>1711</v>
      </c>
      <c r="D135"/>
      <c r="E135"/>
      <c r="F135"/>
      <c r="G135"/>
      <c r="H135"/>
    </row>
    <row r="136" spans="1:8" ht="12.75">
      <c r="A136" t="s">
        <v>1721</v>
      </c>
      <c r="B136">
        <v>3.616</v>
      </c>
      <c r="C136" t="s">
        <v>1711</v>
      </c>
      <c r="D136" t="s">
        <v>1722</v>
      </c>
      <c r="E136"/>
      <c r="F136" t="s">
        <v>1723</v>
      </c>
      <c r="G136"/>
      <c r="H136"/>
    </row>
    <row r="137" spans="1:8" ht="12.75">
      <c r="A137" t="s">
        <v>1724</v>
      </c>
      <c r="B137">
        <v>1.027</v>
      </c>
      <c r="C137" t="s">
        <v>1725</v>
      </c>
      <c r="D137" t="s">
        <v>1726</v>
      </c>
      <c r="E137"/>
      <c r="F137"/>
      <c r="G137"/>
      <c r="H137"/>
    </row>
    <row r="138" spans="1:8" ht="12.75">
      <c r="A138" t="s">
        <v>1649</v>
      </c>
      <c r="B138">
        <v>6.024</v>
      </c>
      <c r="C138" t="s">
        <v>1711</v>
      </c>
      <c r="D138" t="s">
        <v>1727</v>
      </c>
      <c r="E138"/>
      <c r="F138" t="s">
        <v>1728</v>
      </c>
      <c r="G138"/>
      <c r="H138"/>
    </row>
    <row r="139" spans="1:8" ht="12.75">
      <c r="A139" t="s">
        <v>1643</v>
      </c>
      <c r="B139">
        <v>3.836</v>
      </c>
      <c r="C139" t="s">
        <v>1711</v>
      </c>
      <c r="D139" t="s">
        <v>1729</v>
      </c>
      <c r="E139"/>
      <c r="F139"/>
      <c r="G139"/>
      <c r="H139"/>
    </row>
    <row r="140" spans="1:8" ht="12.75">
      <c r="A140" t="s">
        <v>1730</v>
      </c>
      <c r="B140">
        <v>11</v>
      </c>
      <c r="C140" t="s">
        <v>1709</v>
      </c>
      <c r="D140"/>
      <c r="E140"/>
      <c r="F140"/>
      <c r="G140"/>
      <c r="H140"/>
    </row>
    <row r="141" spans="1:8" ht="12.75">
      <c r="A141" t="s">
        <v>1731</v>
      </c>
      <c r="B141">
        <v>6.287</v>
      </c>
      <c r="C141" t="s">
        <v>1711</v>
      </c>
      <c r="D141"/>
      <c r="E141"/>
      <c r="F141"/>
      <c r="G141"/>
      <c r="H141"/>
    </row>
    <row r="142" spans="1:8" ht="12.75">
      <c r="A142" t="s">
        <v>1732</v>
      </c>
      <c r="B142">
        <v>21.5</v>
      </c>
      <c r="C142" t="s">
        <v>1733</v>
      </c>
      <c r="D142" t="s">
        <v>1734</v>
      </c>
      <c r="E142"/>
      <c r="F142" t="s">
        <v>1735</v>
      </c>
      <c r="G142"/>
      <c r="H142"/>
    </row>
    <row r="143" spans="1:8" ht="12.75">
      <c r="A143" t="s">
        <v>1736</v>
      </c>
      <c r="B143" s="285">
        <v>8000</v>
      </c>
      <c r="C143" t="s">
        <v>1704</v>
      </c>
      <c r="D143"/>
      <c r="E143"/>
      <c r="F143"/>
      <c r="G143"/>
      <c r="H143"/>
    </row>
    <row r="144" spans="1:8" ht="12.75">
      <c r="A144" t="s">
        <v>1737</v>
      </c>
      <c r="B144" s="285">
        <v>1200</v>
      </c>
      <c r="C144" t="s">
        <v>1704</v>
      </c>
      <c r="D144"/>
      <c r="E144"/>
      <c r="F144"/>
      <c r="G144"/>
      <c r="H144"/>
    </row>
    <row r="145" spans="1:8" ht="12.75">
      <c r="A145" t="s">
        <v>1738</v>
      </c>
      <c r="B145">
        <v>6</v>
      </c>
      <c r="C145" t="s">
        <v>1711</v>
      </c>
      <c r="D145" t="s">
        <v>1739</v>
      </c>
      <c r="E145"/>
      <c r="F145"/>
      <c r="G145"/>
      <c r="H145"/>
    </row>
    <row r="146" spans="1:8" ht="12.75">
      <c r="A146" t="s">
        <v>1740</v>
      </c>
      <c r="B146" s="285">
        <v>7500</v>
      </c>
      <c r="C146" t="s">
        <v>1704</v>
      </c>
      <c r="D146"/>
      <c r="E146"/>
      <c r="F146"/>
      <c r="G146"/>
      <c r="H146"/>
    </row>
    <row r="147" spans="1:8" ht="12.75">
      <c r="A147" t="s">
        <v>1741</v>
      </c>
      <c r="B147">
        <v>6</v>
      </c>
      <c r="C147" t="s">
        <v>1711</v>
      </c>
      <c r="D147"/>
      <c r="E147"/>
      <c r="F147"/>
      <c r="G147"/>
      <c r="H147"/>
    </row>
    <row r="148" spans="1:8" ht="12.75">
      <c r="A148" t="s">
        <v>1742</v>
      </c>
      <c r="B148">
        <v>10</v>
      </c>
      <c r="C148" t="s">
        <v>1709</v>
      </c>
      <c r="D148"/>
      <c r="E148"/>
      <c r="F148"/>
      <c r="G148"/>
      <c r="H148"/>
    </row>
    <row r="149" spans="1:8" ht="12.75">
      <c r="A149"/>
      <c r="B149"/>
      <c r="C149"/>
      <c r="D149"/>
      <c r="E149"/>
      <c r="F149"/>
      <c r="G149"/>
      <c r="H149"/>
    </row>
    <row r="150" spans="1:8" ht="12.75">
      <c r="A150" t="s">
        <v>1743</v>
      </c>
      <c r="B150"/>
      <c r="C150"/>
      <c r="D150"/>
      <c r="E150"/>
      <c r="F150"/>
      <c r="G150"/>
      <c r="H150"/>
    </row>
    <row r="151" spans="1:8" ht="12.75">
      <c r="A151" t="s">
        <v>1744</v>
      </c>
      <c r="B151"/>
      <c r="C151"/>
      <c r="D151"/>
      <c r="E151"/>
      <c r="F151"/>
      <c r="G151"/>
      <c r="H151"/>
    </row>
    <row r="152" spans="1:8" ht="12.75">
      <c r="A152" t="s">
        <v>1745</v>
      </c>
      <c r="B152"/>
      <c r="C152"/>
      <c r="D152"/>
      <c r="E152"/>
      <c r="F152"/>
      <c r="G152"/>
      <c r="H152"/>
    </row>
    <row r="153" spans="1:8" ht="12.75">
      <c r="A153" t="s">
        <v>1746</v>
      </c>
      <c r="B153"/>
      <c r="C153"/>
      <c r="D153"/>
      <c r="E153"/>
      <c r="F153"/>
      <c r="G153"/>
      <c r="H153"/>
    </row>
    <row r="154" spans="1:8" ht="12.75">
      <c r="A154" t="s">
        <v>1747</v>
      </c>
      <c r="B154"/>
      <c r="C154"/>
      <c r="D154"/>
      <c r="E154"/>
      <c r="F154"/>
      <c r="G154"/>
      <c r="H154"/>
    </row>
    <row r="155" spans="1:8" ht="12.75">
      <c r="A155" t="s">
        <v>1748</v>
      </c>
      <c r="B155"/>
      <c r="C155"/>
      <c r="D155"/>
      <c r="E155"/>
      <c r="F155"/>
      <c r="G155"/>
      <c r="H155"/>
    </row>
    <row r="156" spans="1:8" ht="12.75">
      <c r="A156" t="s">
        <v>1749</v>
      </c>
      <c r="B156"/>
      <c r="C156"/>
      <c r="D156"/>
      <c r="E156"/>
      <c r="F156"/>
      <c r="G156"/>
      <c r="H156"/>
    </row>
    <row r="157" spans="1:8" ht="12.75">
      <c r="A157" t="s">
        <v>1750</v>
      </c>
      <c r="B157"/>
      <c r="C157"/>
      <c r="D157"/>
      <c r="E157"/>
      <c r="F157"/>
      <c r="G157"/>
      <c r="H157"/>
    </row>
    <row r="158" spans="1:8" ht="12.75">
      <c r="A158" t="s">
        <v>1751</v>
      </c>
      <c r="B158"/>
      <c r="C158"/>
      <c r="D158"/>
      <c r="E158"/>
      <c r="F158"/>
      <c r="G158"/>
      <c r="H158"/>
    </row>
    <row r="159" spans="1:8" ht="12.75">
      <c r="A159" t="s">
        <v>1752</v>
      </c>
      <c r="B159"/>
      <c r="C159"/>
      <c r="D159"/>
      <c r="E159"/>
      <c r="F159"/>
      <c r="G159"/>
      <c r="H159"/>
    </row>
    <row r="160" spans="1:8" ht="12.75">
      <c r="A160" t="s">
        <v>1753</v>
      </c>
      <c r="B160"/>
      <c r="C160"/>
      <c r="D160"/>
      <c r="E160"/>
      <c r="F160"/>
      <c r="G160"/>
      <c r="H160"/>
    </row>
    <row r="161" spans="1:8" ht="12.75">
      <c r="A161" t="s">
        <v>1754</v>
      </c>
      <c r="B161"/>
      <c r="C161"/>
      <c r="D161"/>
      <c r="E161"/>
      <c r="F161"/>
      <c r="G161"/>
      <c r="H161"/>
    </row>
    <row r="162" spans="1:8" ht="12.75">
      <c r="A162" t="s">
        <v>1755</v>
      </c>
      <c r="B162"/>
      <c r="C162"/>
      <c r="D162"/>
      <c r="E162"/>
      <c r="F162"/>
      <c r="G162"/>
      <c r="H162"/>
    </row>
    <row r="163" spans="1:8" ht="12.75">
      <c r="A163" t="s">
        <v>1751</v>
      </c>
      <c r="B163"/>
      <c r="C163"/>
      <c r="D163"/>
      <c r="E163"/>
      <c r="F163"/>
      <c r="G163"/>
      <c r="H163"/>
    </row>
    <row r="164" spans="1:8" ht="12.75">
      <c r="A164" t="s">
        <v>1756</v>
      </c>
      <c r="B164"/>
      <c r="C164"/>
      <c r="D164"/>
      <c r="E164"/>
      <c r="F164"/>
      <c r="G164"/>
      <c r="H164"/>
    </row>
    <row r="165" spans="1:8" ht="12.75">
      <c r="A165" t="s">
        <v>1757</v>
      </c>
      <c r="B165"/>
      <c r="C165"/>
      <c r="D165"/>
      <c r="E165"/>
      <c r="F165"/>
      <c r="G165"/>
      <c r="H165"/>
    </row>
    <row r="166" spans="1:8" ht="12.75">
      <c r="A166" t="s">
        <v>1758</v>
      </c>
      <c r="B166"/>
      <c r="C166"/>
      <c r="D166"/>
      <c r="E166"/>
      <c r="F166"/>
      <c r="G166"/>
      <c r="H166"/>
    </row>
    <row r="167" spans="1:8" ht="12.75">
      <c r="A167" t="s">
        <v>1759</v>
      </c>
      <c r="B167"/>
      <c r="C167"/>
      <c r="D167"/>
      <c r="E167"/>
      <c r="F167"/>
      <c r="G167"/>
      <c r="H167"/>
    </row>
    <row r="168" spans="1:8" ht="12.75">
      <c r="A168" t="s">
        <v>1760</v>
      </c>
      <c r="B168"/>
      <c r="C168"/>
      <c r="D168"/>
      <c r="E168"/>
      <c r="F168"/>
      <c r="G168"/>
      <c r="H168"/>
    </row>
    <row r="171" ht="12.75">
      <c r="A171" s="284" t="s">
        <v>1761</v>
      </c>
    </row>
    <row r="172" spans="1:5" ht="12.75">
      <c r="A172" s="285"/>
      <c r="B172"/>
      <c r="C172"/>
      <c r="D172"/>
      <c r="E172" t="s">
        <v>1762</v>
      </c>
    </row>
    <row r="173" spans="1:5" ht="12.75">
      <c r="A173">
        <v>39.73</v>
      </c>
      <c r="B173" t="s">
        <v>1763</v>
      </c>
      <c r="C173" t="s">
        <v>1764</v>
      </c>
      <c r="D173"/>
      <c r="E173" t="s">
        <v>1765</v>
      </c>
    </row>
    <row r="174" spans="1:5" ht="12.75">
      <c r="A174">
        <v>3869</v>
      </c>
      <c r="B174" t="s">
        <v>1766</v>
      </c>
      <c r="C174" t="s">
        <v>1767</v>
      </c>
      <c r="D174"/>
      <c r="E174" t="s">
        <v>1768</v>
      </c>
    </row>
    <row r="175" spans="1:5" ht="12.75">
      <c r="A175"/>
      <c r="B175"/>
      <c r="C175"/>
      <c r="D175"/>
      <c r="E175"/>
    </row>
    <row r="176" spans="1:5" ht="12.75">
      <c r="A176">
        <f>A173/A174*10^6</f>
        <v>10268.80330834841</v>
      </c>
      <c r="B176"/>
      <c r="C176"/>
      <c r="D176"/>
      <c r="E176"/>
    </row>
  </sheetData>
  <sheetProtection/>
  <mergeCells count="166">
    <mergeCell ref="R3:U3"/>
    <mergeCell ref="AA3:AC3"/>
    <mergeCell ref="V3:Y3"/>
    <mergeCell ref="J3:M3"/>
    <mergeCell ref="AE3:AG3"/>
    <mergeCell ref="AI3:AK3"/>
    <mergeCell ref="N3:Q3"/>
    <mergeCell ref="A37:F37"/>
    <mergeCell ref="A38:F38"/>
    <mergeCell ref="A41:B41"/>
    <mergeCell ref="C41:D41"/>
    <mergeCell ref="E41:F41"/>
    <mergeCell ref="B3:E3"/>
    <mergeCell ref="F3:I3"/>
    <mergeCell ref="A43:B43"/>
    <mergeCell ref="C43:D43"/>
    <mergeCell ref="E43:F43"/>
    <mergeCell ref="A42:B42"/>
    <mergeCell ref="C42:D42"/>
    <mergeCell ref="E42:F42"/>
    <mergeCell ref="A44:B44"/>
    <mergeCell ref="C44:D44"/>
    <mergeCell ref="E44:F44"/>
    <mergeCell ref="A48:B48"/>
    <mergeCell ref="C48:D48"/>
    <mergeCell ref="E48:F48"/>
    <mergeCell ref="A45:B45"/>
    <mergeCell ref="C45:D45"/>
    <mergeCell ref="E45:F45"/>
    <mergeCell ref="A46:B46"/>
    <mergeCell ref="C46:D46"/>
    <mergeCell ref="E46:F46"/>
    <mergeCell ref="A47:B47"/>
    <mergeCell ref="A51:B51"/>
    <mergeCell ref="C51:D51"/>
    <mergeCell ref="E51:F51"/>
    <mergeCell ref="C47:D47"/>
    <mergeCell ref="E47:F47"/>
    <mergeCell ref="A52:B52"/>
    <mergeCell ref="C52:D52"/>
    <mergeCell ref="E52:F52"/>
    <mergeCell ref="A49:B49"/>
    <mergeCell ref="C49:D49"/>
    <mergeCell ref="E49:F49"/>
    <mergeCell ref="A50:B50"/>
    <mergeCell ref="C50:D50"/>
    <mergeCell ref="E50:F50"/>
    <mergeCell ref="A55:B55"/>
    <mergeCell ref="C55:D55"/>
    <mergeCell ref="E55:F55"/>
    <mergeCell ref="A56:B56"/>
    <mergeCell ref="C56:D56"/>
    <mergeCell ref="E56:F56"/>
    <mergeCell ref="A53:B53"/>
    <mergeCell ref="C53:D53"/>
    <mergeCell ref="E53:F53"/>
    <mergeCell ref="A54:B54"/>
    <mergeCell ref="C54:D54"/>
    <mergeCell ref="E54:F54"/>
    <mergeCell ref="A59:B59"/>
    <mergeCell ref="C59:D59"/>
    <mergeCell ref="E59:F59"/>
    <mergeCell ref="A60:B60"/>
    <mergeCell ref="C60:D60"/>
    <mergeCell ref="E60:F60"/>
    <mergeCell ref="A57:B57"/>
    <mergeCell ref="C57:D57"/>
    <mergeCell ref="E57:F57"/>
    <mergeCell ref="A58:B58"/>
    <mergeCell ref="C58:D58"/>
    <mergeCell ref="E58:F58"/>
    <mergeCell ref="A63:B63"/>
    <mergeCell ref="C63:D63"/>
    <mergeCell ref="E63:F63"/>
    <mergeCell ref="A64:B64"/>
    <mergeCell ref="C64:D64"/>
    <mergeCell ref="E64:F64"/>
    <mergeCell ref="A61:B61"/>
    <mergeCell ref="C61:D61"/>
    <mergeCell ref="E61:F61"/>
    <mergeCell ref="A62:B62"/>
    <mergeCell ref="C62:D62"/>
    <mergeCell ref="E62:F62"/>
    <mergeCell ref="A67:B67"/>
    <mergeCell ref="C67:D67"/>
    <mergeCell ref="E67:F67"/>
    <mergeCell ref="A68:B68"/>
    <mergeCell ref="C68:D68"/>
    <mergeCell ref="E68:F68"/>
    <mergeCell ref="A65:B65"/>
    <mergeCell ref="C65:D65"/>
    <mergeCell ref="E65:F65"/>
    <mergeCell ref="A66:B66"/>
    <mergeCell ref="C66:D66"/>
    <mergeCell ref="E66:F66"/>
    <mergeCell ref="A71:B71"/>
    <mergeCell ref="C71:D71"/>
    <mergeCell ref="E71:F71"/>
    <mergeCell ref="A72:B72"/>
    <mergeCell ref="C72:D72"/>
    <mergeCell ref="E72:F72"/>
    <mergeCell ref="A69:B69"/>
    <mergeCell ref="C69:D69"/>
    <mergeCell ref="E69:F69"/>
    <mergeCell ref="A70:B70"/>
    <mergeCell ref="C70:D70"/>
    <mergeCell ref="E70:F70"/>
    <mergeCell ref="E74:F74"/>
    <mergeCell ref="A75:B75"/>
    <mergeCell ref="C75:D75"/>
    <mergeCell ref="E75:F75"/>
    <mergeCell ref="A76:B76"/>
    <mergeCell ref="C76:D76"/>
    <mergeCell ref="E76:F76"/>
    <mergeCell ref="A83:B83"/>
    <mergeCell ref="C83:D83"/>
    <mergeCell ref="E83:F83"/>
    <mergeCell ref="A79:B79"/>
    <mergeCell ref="A81:B81"/>
    <mergeCell ref="A73:B73"/>
    <mergeCell ref="C73:D73"/>
    <mergeCell ref="E73:F73"/>
    <mergeCell ref="A74:B74"/>
    <mergeCell ref="C74:D74"/>
    <mergeCell ref="E78:F78"/>
    <mergeCell ref="C79:D79"/>
    <mergeCell ref="E79:F79"/>
    <mergeCell ref="A80:B80"/>
    <mergeCell ref="C80:D80"/>
    <mergeCell ref="E80:F80"/>
    <mergeCell ref="A85:B85"/>
    <mergeCell ref="C85:D85"/>
    <mergeCell ref="E85:F85"/>
    <mergeCell ref="A86:B86"/>
    <mergeCell ref="C86:D86"/>
    <mergeCell ref="A77:B77"/>
    <mergeCell ref="C77:D77"/>
    <mergeCell ref="E77:F77"/>
    <mergeCell ref="A78:B78"/>
    <mergeCell ref="C78:D78"/>
    <mergeCell ref="C81:D81"/>
    <mergeCell ref="E81:F81"/>
    <mergeCell ref="A82:B82"/>
    <mergeCell ref="C82:D82"/>
    <mergeCell ref="E82:F82"/>
    <mergeCell ref="A92:F92"/>
    <mergeCell ref="A84:B84"/>
    <mergeCell ref="C84:D84"/>
    <mergeCell ref="E84:F84"/>
    <mergeCell ref="E86:F86"/>
    <mergeCell ref="A93:F93"/>
    <mergeCell ref="A94:F94"/>
    <mergeCell ref="A87:B87"/>
    <mergeCell ref="C87:D87"/>
    <mergeCell ref="E87:F87"/>
    <mergeCell ref="A88:F88"/>
    <mergeCell ref="A117:F117"/>
    <mergeCell ref="A97:A98"/>
    <mergeCell ref="B97:D97"/>
    <mergeCell ref="E97:F97"/>
    <mergeCell ref="A115:F115"/>
    <mergeCell ref="A89:F89"/>
    <mergeCell ref="A90:F90"/>
    <mergeCell ref="A96:F96"/>
    <mergeCell ref="A116:F116"/>
    <mergeCell ref="A91:F91"/>
  </mergeCells>
  <hyperlinks>
    <hyperlink ref="A91" r:id="rId1" display="http://www.epa.gov/ttn/chief/ap42/ch01/final/c01s11.pdf"/>
  </hyperlinks>
  <printOptions/>
  <pageMargins left="0.75" right="0.75" top="1" bottom="1" header="0.5" footer="0.5"/>
  <pageSetup horizontalDpi="600" verticalDpi="600" orientation="portrait"/>
  <legacyDrawing r:id="rId3"/>
</worksheet>
</file>

<file path=xl/worksheets/sheet9.xml><?xml version="1.0" encoding="utf-8"?>
<worksheet xmlns="http://schemas.openxmlformats.org/spreadsheetml/2006/main" xmlns:r="http://schemas.openxmlformats.org/officeDocument/2006/relationships">
  <sheetPr codeName="Sheet7"/>
  <dimension ref="A1:M38"/>
  <sheetViews>
    <sheetView zoomScalePageLayoutView="0" workbookViewId="0" topLeftCell="A1">
      <pane xSplit="1" ySplit="5" topLeftCell="B6" activePane="bottomRight" state="frozen"/>
      <selection pane="topLeft" activeCell="N3" sqref="N3"/>
      <selection pane="topRight" activeCell="N3" sqref="N3"/>
      <selection pane="bottomLeft" activeCell="N3" sqref="N3"/>
      <selection pane="bottomRight" activeCell="A30" sqref="A30"/>
    </sheetView>
  </sheetViews>
  <sheetFormatPr defaultColWidth="9.140625" defaultRowHeight="12.75"/>
  <cols>
    <col min="1" max="1" width="22.57421875" style="367" customWidth="1"/>
    <col min="2" max="2" width="18.57421875" style="367" bestFit="1" customWidth="1"/>
    <col min="3" max="3" width="14.28125" style="367" customWidth="1"/>
    <col min="4" max="4" width="19.8515625" style="367" bestFit="1" customWidth="1"/>
    <col min="5" max="5" width="11.00390625" style="367" customWidth="1"/>
    <col min="6" max="6" width="19.00390625" style="367" customWidth="1"/>
    <col min="7" max="7" width="16.57421875" style="367" customWidth="1"/>
    <col min="8" max="8" width="16.140625" style="367" customWidth="1"/>
    <col min="9" max="9" width="17.57421875" style="367" customWidth="1"/>
    <col min="10" max="10" width="16.00390625" style="367" customWidth="1"/>
    <col min="11" max="11" width="19.140625" style="367" customWidth="1"/>
    <col min="12" max="12" width="17.8515625" style="367" customWidth="1"/>
    <col min="13" max="13" width="17.7109375" style="367" customWidth="1"/>
    <col min="14" max="16384" width="9.140625" style="367" customWidth="1"/>
  </cols>
  <sheetData>
    <row r="1" s="366" customFormat="1" ht="12.75">
      <c r="A1" s="365" t="s">
        <v>519</v>
      </c>
    </row>
    <row r="2" ht="12.75">
      <c r="A2" s="367" t="s">
        <v>520</v>
      </c>
    </row>
    <row r="3" ht="12.75">
      <c r="A3" s="367" t="s">
        <v>521</v>
      </c>
    </row>
    <row r="4" ht="12.75">
      <c r="A4" s="650" t="s">
        <v>2086</v>
      </c>
    </row>
    <row r="5" spans="1:9" s="370" customFormat="1" ht="42.75" customHeight="1">
      <c r="A5" s="368" t="s">
        <v>522</v>
      </c>
      <c r="B5" s="369" t="s">
        <v>523</v>
      </c>
      <c r="C5" s="369" t="s">
        <v>524</v>
      </c>
      <c r="D5" s="369" t="s">
        <v>525</v>
      </c>
      <c r="E5" s="369" t="s">
        <v>526</v>
      </c>
      <c r="F5" s="369" t="s">
        <v>527</v>
      </c>
      <c r="G5" s="369" t="s">
        <v>528</v>
      </c>
      <c r="H5" s="369" t="s">
        <v>529</v>
      </c>
      <c r="I5" s="369" t="s">
        <v>530</v>
      </c>
    </row>
    <row r="6" spans="1:13" ht="12.75">
      <c r="A6" s="371" t="s">
        <v>1724</v>
      </c>
      <c r="B6" s="372">
        <v>1029</v>
      </c>
      <c r="C6" s="373" t="s">
        <v>531</v>
      </c>
      <c r="D6" s="374">
        <v>14.47</v>
      </c>
      <c r="E6" s="375">
        <v>1</v>
      </c>
      <c r="F6" s="376"/>
      <c r="G6" s="377"/>
      <c r="H6" s="377"/>
      <c r="I6" s="651">
        <v>53.072</v>
      </c>
      <c r="J6" s="378"/>
      <c r="K6" s="379"/>
      <c r="L6" s="379"/>
      <c r="M6" s="380"/>
    </row>
    <row r="7" spans="1:13" ht="12.75">
      <c r="A7" s="371" t="s">
        <v>532</v>
      </c>
      <c r="B7" s="381">
        <v>5.825</v>
      </c>
      <c r="C7" s="373" t="s">
        <v>533</v>
      </c>
      <c r="D7" s="374">
        <v>19.95</v>
      </c>
      <c r="E7" s="375">
        <v>1</v>
      </c>
      <c r="F7" s="376"/>
      <c r="G7" s="377"/>
      <c r="H7" s="377"/>
      <c r="I7" s="651">
        <v>74.209</v>
      </c>
      <c r="J7" s="380"/>
      <c r="K7" s="379"/>
      <c r="L7" s="379"/>
      <c r="M7" s="380"/>
    </row>
    <row r="8" spans="1:13" ht="12.75">
      <c r="A8" s="371" t="s">
        <v>534</v>
      </c>
      <c r="B8" s="382">
        <v>15.38</v>
      </c>
      <c r="C8" s="383" t="s">
        <v>535</v>
      </c>
      <c r="D8" s="374">
        <v>25.6</v>
      </c>
      <c r="E8" s="375">
        <v>1</v>
      </c>
      <c r="F8" s="376"/>
      <c r="G8" s="377"/>
      <c r="H8" s="377"/>
      <c r="I8" s="652">
        <v>95.774</v>
      </c>
      <c r="J8" s="378"/>
      <c r="K8" s="379"/>
      <c r="L8" s="379"/>
      <c r="M8" s="380"/>
    </row>
    <row r="9" spans="1:13" ht="12.75">
      <c r="A9" s="371" t="s">
        <v>1643</v>
      </c>
      <c r="B9" s="371">
        <v>3.824</v>
      </c>
      <c r="C9" s="373" t="s">
        <v>533</v>
      </c>
      <c r="D9" s="374">
        <v>17.2</v>
      </c>
      <c r="E9" s="375">
        <v>1</v>
      </c>
      <c r="F9" s="376"/>
      <c r="G9" s="377"/>
      <c r="H9" s="377"/>
      <c r="I9" s="651">
        <v>61.49562</v>
      </c>
      <c r="J9" s="378"/>
      <c r="K9" s="384"/>
      <c r="L9" s="384"/>
      <c r="M9" s="380"/>
    </row>
    <row r="10" spans="1:13" ht="12.75">
      <c r="A10" s="371" t="s">
        <v>536</v>
      </c>
      <c r="B10" s="371">
        <v>3.8491999999999997</v>
      </c>
      <c r="C10" s="373" t="s">
        <v>533</v>
      </c>
      <c r="D10" s="374">
        <v>17.226</v>
      </c>
      <c r="E10" s="375">
        <v>1</v>
      </c>
      <c r="F10" s="376"/>
      <c r="G10" s="377"/>
      <c r="H10" s="377"/>
      <c r="I10" s="651">
        <v>61.709</v>
      </c>
      <c r="J10" s="380"/>
      <c r="K10" s="384"/>
      <c r="L10" s="384"/>
      <c r="M10" s="380"/>
    </row>
    <row r="11" spans="1:13" ht="12.75">
      <c r="A11" s="371" t="s">
        <v>1640</v>
      </c>
      <c r="B11" s="381">
        <v>5.67</v>
      </c>
      <c r="C11" s="373" t="s">
        <v>533</v>
      </c>
      <c r="D11" s="374">
        <v>19.72</v>
      </c>
      <c r="E11" s="375">
        <v>1</v>
      </c>
      <c r="F11" s="376"/>
      <c r="G11" s="377"/>
      <c r="H11" s="377"/>
      <c r="I11" s="651">
        <v>77.69</v>
      </c>
      <c r="J11" s="380"/>
      <c r="K11" s="384"/>
      <c r="L11" s="384"/>
      <c r="M11" s="380"/>
    </row>
    <row r="12" spans="1:13" ht="12.75">
      <c r="A12" s="371" t="s">
        <v>537</v>
      </c>
      <c r="B12" s="381">
        <v>5.825</v>
      </c>
      <c r="C12" s="373" t="s">
        <v>533</v>
      </c>
      <c r="D12" s="374">
        <v>19.95</v>
      </c>
      <c r="E12" s="375">
        <v>1</v>
      </c>
      <c r="F12" s="376"/>
      <c r="G12" s="377"/>
      <c r="H12" s="377"/>
      <c r="I12" s="651">
        <v>73.499</v>
      </c>
      <c r="J12" s="380"/>
      <c r="K12" s="379"/>
      <c r="L12" s="379"/>
      <c r="M12" s="380"/>
    </row>
    <row r="13" spans="1:13" ht="12.75">
      <c r="A13" s="371" t="s">
        <v>538</v>
      </c>
      <c r="B13" s="381">
        <v>6.287</v>
      </c>
      <c r="C13" s="373" t="s">
        <v>533</v>
      </c>
      <c r="D13" s="374">
        <v>21.49</v>
      </c>
      <c r="E13" s="375">
        <v>1</v>
      </c>
      <c r="F13" s="376"/>
      <c r="G13" s="377"/>
      <c r="H13" s="377"/>
      <c r="I13" s="651">
        <v>75.349</v>
      </c>
      <c r="J13" s="380"/>
      <c r="K13" s="379"/>
      <c r="L13" s="379"/>
      <c r="M13" s="380"/>
    </row>
    <row r="14" spans="1:13" ht="12.75">
      <c r="A14" s="371" t="s">
        <v>539</v>
      </c>
      <c r="B14" s="372">
        <v>25.09</v>
      </c>
      <c r="C14" s="383" t="s">
        <v>535</v>
      </c>
      <c r="D14" s="374">
        <v>28.26</v>
      </c>
      <c r="E14" s="375">
        <v>1</v>
      </c>
      <c r="F14" s="376"/>
      <c r="G14" s="377"/>
      <c r="H14" s="377"/>
      <c r="I14" s="651">
        <v>104.267</v>
      </c>
      <c r="J14" s="378"/>
      <c r="K14" s="379"/>
      <c r="L14" s="379"/>
      <c r="M14" s="380"/>
    </row>
    <row r="15" spans="1:13" ht="12.75">
      <c r="A15" s="371" t="s">
        <v>540</v>
      </c>
      <c r="B15" s="372">
        <v>24.93</v>
      </c>
      <c r="C15" s="383" t="s">
        <v>535</v>
      </c>
      <c r="D15" s="374">
        <v>25.49</v>
      </c>
      <c r="E15" s="375">
        <v>1</v>
      </c>
      <c r="F15" s="376"/>
      <c r="G15" s="377"/>
      <c r="H15" s="377"/>
      <c r="I15" s="651">
        <v>94.127</v>
      </c>
      <c r="J15" s="380"/>
      <c r="K15" s="379"/>
      <c r="L15" s="379"/>
      <c r="M15" s="380"/>
    </row>
    <row r="16" spans="1:13" ht="12.75">
      <c r="A16" s="371" t="s">
        <v>541</v>
      </c>
      <c r="B16" s="382">
        <v>24.8</v>
      </c>
      <c r="C16" s="383" t="s">
        <v>535</v>
      </c>
      <c r="D16" s="374">
        <v>31</v>
      </c>
      <c r="E16" s="375">
        <v>1</v>
      </c>
      <c r="F16" s="376"/>
      <c r="G16" s="377"/>
      <c r="H16" s="377"/>
      <c r="I16" s="651">
        <v>102.767</v>
      </c>
      <c r="J16" s="380"/>
      <c r="K16" s="385"/>
      <c r="L16" s="385"/>
      <c r="M16" s="380"/>
    </row>
    <row r="17" spans="1:13" ht="12.75">
      <c r="A17" s="371" t="s">
        <v>542</v>
      </c>
      <c r="B17" s="381">
        <v>5.825</v>
      </c>
      <c r="C17" s="373" t="s">
        <v>533</v>
      </c>
      <c r="D17" s="374">
        <v>19.95</v>
      </c>
      <c r="E17" s="375">
        <v>1</v>
      </c>
      <c r="F17" s="376"/>
      <c r="G17" s="377"/>
      <c r="H17" s="377"/>
      <c r="I17" s="651">
        <v>75.289</v>
      </c>
      <c r="J17" s="380"/>
      <c r="K17" s="379"/>
      <c r="L17" s="379"/>
      <c r="M17" s="380"/>
    </row>
    <row r="18" spans="1:13" ht="12.75">
      <c r="A18" s="371" t="s">
        <v>543</v>
      </c>
      <c r="B18" s="381">
        <v>5.825</v>
      </c>
      <c r="C18" s="373" t="s">
        <v>533</v>
      </c>
      <c r="D18" s="374">
        <v>19.95</v>
      </c>
      <c r="E18" s="375">
        <v>1</v>
      </c>
      <c r="F18" s="376"/>
      <c r="G18" s="377"/>
      <c r="H18" s="377"/>
      <c r="I18" s="651">
        <v>74.209</v>
      </c>
      <c r="J18" s="380"/>
      <c r="K18" s="379"/>
      <c r="L18" s="379"/>
      <c r="M18" s="380"/>
    </row>
    <row r="19" ht="12.75"/>
    <row r="20" ht="12.75"/>
    <row r="21" ht="12.75">
      <c r="A21" s="386" t="s">
        <v>544</v>
      </c>
    </row>
    <row r="22" ht="12.75">
      <c r="A22" s="367" t="s">
        <v>545</v>
      </c>
    </row>
    <row r="23" ht="12.75"/>
    <row r="24" ht="12.75">
      <c r="A24" s="367" t="s">
        <v>546</v>
      </c>
    </row>
    <row r="25" ht="12.75">
      <c r="A25" s="387" t="s">
        <v>547</v>
      </c>
    </row>
    <row r="26" ht="12.75"/>
    <row r="27" ht="12.75">
      <c r="A27" s="367" t="s">
        <v>548</v>
      </c>
    </row>
    <row r="28" ht="12.75"/>
    <row r="29" ht="12.75"/>
    <row r="30" ht="13.5" thickBot="1"/>
    <row r="31" spans="2:7" ht="12.75">
      <c r="B31" s="388"/>
      <c r="C31" s="389"/>
      <c r="D31" s="389"/>
      <c r="E31" s="389"/>
      <c r="F31" s="389"/>
      <c r="G31" s="390"/>
    </row>
    <row r="32" spans="2:7" ht="12.75">
      <c r="B32" s="653" t="s">
        <v>2087</v>
      </c>
      <c r="C32" s="207"/>
      <c r="D32" s="207" t="s">
        <v>549</v>
      </c>
      <c r="E32" s="207"/>
      <c r="F32" s="207"/>
      <c r="G32" s="392"/>
    </row>
    <row r="33" spans="2:7" ht="12.75">
      <c r="B33" s="653" t="s">
        <v>2088</v>
      </c>
      <c r="C33" s="207"/>
      <c r="D33" s="207"/>
      <c r="E33" s="207"/>
      <c r="F33" s="207"/>
      <c r="G33" s="392"/>
    </row>
    <row r="34" spans="2:7" ht="12.75">
      <c r="B34" s="654"/>
      <c r="C34" s="207" t="s">
        <v>550</v>
      </c>
      <c r="D34" s="207" t="s">
        <v>551</v>
      </c>
      <c r="E34" s="207" t="s">
        <v>552</v>
      </c>
      <c r="F34" s="207" t="s">
        <v>553</v>
      </c>
      <c r="G34" s="392"/>
    </row>
    <row r="35" spans="2:7" ht="12.75">
      <c r="B35" s="654" t="s">
        <v>554</v>
      </c>
      <c r="C35" s="207"/>
      <c r="D35" s="207"/>
      <c r="E35" s="207"/>
      <c r="F35" s="655">
        <v>162.4845687381913</v>
      </c>
      <c r="G35" s="392"/>
    </row>
    <row r="36" spans="2:7" ht="12.75">
      <c r="B36" s="393"/>
      <c r="C36" s="391"/>
      <c r="D36" s="391"/>
      <c r="E36" s="391"/>
      <c r="F36" s="391"/>
      <c r="G36" s="392"/>
    </row>
    <row r="37" spans="2:7" ht="12.75">
      <c r="B37" s="394"/>
      <c r="C37" s="395"/>
      <c r="D37" s="395"/>
      <c r="E37" s="395"/>
      <c r="F37" s="395"/>
      <c r="G37" s="396"/>
    </row>
    <row r="38" spans="2:7" ht="13.5" thickBot="1">
      <c r="B38" s="397"/>
      <c r="C38" s="398"/>
      <c r="D38" s="398"/>
      <c r="E38" s="398"/>
      <c r="F38" s="398"/>
      <c r="G38" s="399"/>
    </row>
  </sheetData>
  <sheetProtection/>
  <hyperlinks>
    <hyperlink ref="B14" location="'On-Site Emissions Factors'!A25" display="'On-Site Emissions Factors'!A25"/>
    <hyperlink ref="B15" location="'On-Site Emissions Factors'!A25" display="'On-Site Emissions Factors'!A25"/>
    <hyperlink ref="A25" r:id="rId1" display="http://www.epa.gov/climateleaders/documents/resources/stationarycombustionguidance.pdf"/>
  </hyperlinks>
  <printOptions/>
  <pageMargins left="0.75" right="0.75" top="1" bottom="1" header="0.5" footer="0.5"/>
  <pageSetup horizontalDpi="300" verticalDpi="300" orientation="portrait"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Duke University Department of Economics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Performance Indicator Tool</dc:title>
  <dc:subject>Juice Processing</dc:subject>
  <dc:creator>Gale A. Boyd</dc:creator>
  <cp:keywords/>
  <dc:description/>
  <cp:lastModifiedBy>J Smith</cp:lastModifiedBy>
  <cp:lastPrinted>2011-07-19T17:40:55Z</cp:lastPrinted>
  <dcterms:created xsi:type="dcterms:W3CDTF">2002-01-30T18:49:43Z</dcterms:created>
  <dcterms:modified xsi:type="dcterms:W3CDTF">2013-06-27T18:41:32Z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