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76" windowWidth="19260" windowHeight="4950" tabRatio="853" activeTab="0"/>
  </bookViews>
  <sheets>
    <sheet name="Instructions" sheetId="1" r:id="rId1"/>
    <sheet name="Energy Performance Indicator" sheetId="2" r:id="rId2"/>
    <sheet name="Statement of Energy Performance" sheetId="3" r:id="rId3"/>
    <sheet name="Facility Performance Report" sheetId="4" r:id="rId4"/>
    <sheet name="Modelbaseline" sheetId="5" state="hidden" r:id="rId5"/>
    <sheet name="Modelcurrent" sheetId="6" state="hidden" r:id="rId6"/>
    <sheet name="10042010" sheetId="7" state="hidden" r:id="rId7"/>
    <sheet name="savings" sheetId="8" state="hidden" r:id="rId8"/>
    <sheet name="GHG3_On-Site Emissions Factors " sheetId="9" state="hidden" r:id="rId9"/>
    <sheet name="Units" sheetId="10" state="hidden" r:id="rId10"/>
    <sheet name="Cities" sheetId="11" state="hidden" r:id="rId11"/>
  </sheets>
  <externalReferences>
    <externalReference r:id="rId14"/>
  </externalReferences>
  <definedNames>
    <definedName name="2026">'[1]2026'!$AG$1:$BZ$113</definedName>
    <definedName name="ACEEE_95_Heat">#REF!</definedName>
    <definedName name="baselinesource">'Units'!$I$35</definedName>
    <definedName name="ElectricTable">#REF!</definedName>
    <definedName name="FuelTable">#REF!</definedName>
    <definedName name="_xlnm.Print_Area" localSheetId="1">'Energy Performance Indicator'!$B$1:$O$83</definedName>
    <definedName name="_xlnm.Print_Area" localSheetId="3">'Facility Performance Report'!$B$2:$J$45</definedName>
    <definedName name="_xlnm.Print_Area" localSheetId="2">'Statement of Energy Performance'!$B$2:$J$60</definedName>
    <definedName name="Query2">#REF!</definedName>
  </definedNames>
  <calcPr fullCalcOnLoad="1"/>
</workbook>
</file>

<file path=xl/comments10.xml><?xml version="1.0" encoding="utf-8"?>
<comments xmlns="http://schemas.openxmlformats.org/spreadsheetml/2006/main">
  <authors>
    <author>Author</author>
  </authors>
  <commentList>
    <comment ref="H19" authorId="0">
      <text>
        <r>
          <rPr>
            <sz val="8"/>
            <color indexed="63"/>
            <rFont val="Tahoma Bold"/>
            <family val="0"/>
          </rPr>
          <t>Gale Boyd:</t>
        </r>
        <r>
          <rPr>
            <sz val="14"/>
            <color indexed="63"/>
            <rFont val="Arial"/>
            <family val="2"/>
          </rPr>
          <t xml:space="preserve">
Defined at a minimum factor to assure conservative estimate of emissions savings.</t>
        </r>
      </text>
    </comment>
  </commentList>
</comments>
</file>

<file path=xl/comments2.xml><?xml version="1.0" encoding="utf-8"?>
<comments xmlns="http://schemas.openxmlformats.org/spreadsheetml/2006/main">
  <authors>
    <author>Gale Boyd</author>
    <author>WTunnessen</author>
  </authors>
  <commentList>
    <comment ref="I19" authorId="0">
      <text>
        <r>
          <rPr>
            <b/>
            <sz val="11"/>
            <rFont val="Tahoma"/>
            <family val="2"/>
          </rPr>
          <t>Share of total production. See Instructions tab for more details.</t>
        </r>
        <r>
          <rPr>
            <sz val="11"/>
            <rFont val="Tahoma"/>
            <family val="2"/>
          </rPr>
          <t xml:space="preserve">
</t>
        </r>
      </text>
    </comment>
    <comment ref="I20" authorId="1">
      <text>
        <r>
          <rPr>
            <b/>
            <sz val="11"/>
            <rFont val="Tahoma"/>
            <family val="2"/>
          </rPr>
          <t>Percent of all other products produced at the plant on a value basis.  See Instructions for more details.</t>
        </r>
        <r>
          <rPr>
            <sz val="11"/>
            <rFont val="Tahoma"/>
            <family val="2"/>
          </rPr>
          <t xml:space="preserve">
</t>
        </r>
      </text>
    </comment>
  </commentList>
</comments>
</file>

<file path=xl/comments9.xml><?xml version="1.0" encoding="utf-8"?>
<comments xmlns="http://schemas.openxmlformats.org/spreadsheetml/2006/main">
  <authors>
    <author>Author</author>
  </authors>
  <commentList>
    <comment ref="I5" authorId="0">
      <text>
        <r>
          <rPr>
            <sz val="8"/>
            <color indexed="63"/>
            <rFont val="Tahoma Bold"/>
            <family val="0"/>
          </rPr>
          <t>Note that these values are presented for reference only.  PM should compute kg for each gas, and use the Global Warming Potential to sum across the gases</t>
        </r>
      </text>
    </comment>
    <comment ref="C34" authorId="0">
      <text>
        <r>
          <rPr>
            <sz val="8"/>
            <color indexed="63"/>
            <rFont val="Tahoma Bold"/>
            <family val="0"/>
          </rPr>
          <t>JS:</t>
        </r>
        <r>
          <rPr>
            <sz val="14"/>
            <color indexed="63"/>
            <rFont val="Arial"/>
            <family val="2"/>
          </rPr>
          <t xml:space="preserve">
from eGRID.  Mbtu assumed to mean MMBtu.</t>
        </r>
      </text>
    </comment>
    <comment ref="F34" authorId="0">
      <text>
        <r>
          <rPr>
            <sz val="8"/>
            <color indexed="63"/>
            <rFont val="Tahoma Bold"/>
            <family val="0"/>
          </rPr>
          <t>JS:</t>
        </r>
        <r>
          <rPr>
            <sz val="14"/>
            <color indexed="63"/>
            <rFont val="Arial"/>
            <family val="2"/>
          </rPr>
          <t xml:space="preserve">
Total for all GHGs here.</t>
        </r>
      </text>
    </comment>
  </commentList>
</comments>
</file>

<file path=xl/sharedStrings.xml><?xml version="1.0" encoding="utf-8"?>
<sst xmlns="http://schemas.openxmlformats.org/spreadsheetml/2006/main" count="3401" uniqueCount="2054">
  <si>
    <t>362</t>
  </si>
  <si>
    <t>363</t>
  </si>
  <si>
    <t>364</t>
  </si>
  <si>
    <t>365</t>
  </si>
  <si>
    <t>366</t>
  </si>
  <si>
    <t>367</t>
  </si>
  <si>
    <t>368</t>
  </si>
  <si>
    <t>369</t>
  </si>
  <si>
    <t>Jackson</t>
  </si>
  <si>
    <t>370</t>
  </si>
  <si>
    <t>Nashville</t>
  </si>
  <si>
    <t>371</t>
  </si>
  <si>
    <t>372</t>
  </si>
  <si>
    <t>373</t>
  </si>
  <si>
    <t>374</t>
  </si>
  <si>
    <t>376</t>
  </si>
  <si>
    <t>377</t>
  </si>
  <si>
    <t>378</t>
  </si>
  <si>
    <t>379</t>
  </si>
  <si>
    <t>380</t>
  </si>
  <si>
    <t>Memphis</t>
  </si>
  <si>
    <t>381</t>
  </si>
  <si>
    <t>382</t>
  </si>
  <si>
    <t>383</t>
  </si>
  <si>
    <t>384</t>
  </si>
  <si>
    <t>385</t>
  </si>
  <si>
    <t>386</t>
  </si>
  <si>
    <t>387</t>
  </si>
  <si>
    <t>388</t>
  </si>
  <si>
    <t>Tupelo</t>
  </si>
  <si>
    <t>389</t>
  </si>
  <si>
    <t>390</t>
  </si>
  <si>
    <t>391</t>
  </si>
  <si>
    <t>392</t>
  </si>
  <si>
    <t>393</t>
  </si>
  <si>
    <t>394</t>
  </si>
  <si>
    <t>395</t>
  </si>
  <si>
    <t>New Orleans</t>
  </si>
  <si>
    <t>396</t>
  </si>
  <si>
    <t>397</t>
  </si>
  <si>
    <t>400</t>
  </si>
  <si>
    <t>Louisville</t>
  </si>
  <si>
    <t>401</t>
  </si>
  <si>
    <t>402</t>
  </si>
  <si>
    <t>403</t>
  </si>
  <si>
    <t>457</t>
  </si>
  <si>
    <t>458</t>
  </si>
  <si>
    <t>460</t>
  </si>
  <si>
    <t>Indianapolis</t>
  </si>
  <si>
    <t>461</t>
  </si>
  <si>
    <t>462</t>
  </si>
  <si>
    <t>463</t>
  </si>
  <si>
    <t>South Bend</t>
  </si>
  <si>
    <t>464</t>
  </si>
  <si>
    <t>465</t>
  </si>
  <si>
    <t>466</t>
  </si>
  <si>
    <t>467</t>
  </si>
  <si>
    <t>468</t>
  </si>
  <si>
    <t>469</t>
  </si>
  <si>
    <t>470</t>
  </si>
  <si>
    <t>471</t>
  </si>
  <si>
    <t>472</t>
  </si>
  <si>
    <t>473</t>
  </si>
  <si>
    <t>474</t>
  </si>
  <si>
    <t>475</t>
  </si>
  <si>
    <t>476</t>
  </si>
  <si>
    <t>477</t>
  </si>
  <si>
    <t>478</t>
  </si>
  <si>
    <t>479</t>
  </si>
  <si>
    <t>480</t>
  </si>
  <si>
    <t>Detroit</t>
  </si>
  <si>
    <t>481</t>
  </si>
  <si>
    <t>482</t>
  </si>
  <si>
    <t>483</t>
  </si>
  <si>
    <t>484</t>
  </si>
  <si>
    <t>485</t>
  </si>
  <si>
    <t>486</t>
  </si>
  <si>
    <t>Lansing</t>
  </si>
  <si>
    <t>487</t>
  </si>
  <si>
    <t>488</t>
  </si>
  <si>
    <t>489</t>
  </si>
  <si>
    <t>490</t>
  </si>
  <si>
    <t>491</t>
  </si>
  <si>
    <t>492</t>
  </si>
  <si>
    <t>493</t>
  </si>
  <si>
    <t>Grand Rapids</t>
  </si>
  <si>
    <t>494</t>
  </si>
  <si>
    <t>495</t>
  </si>
  <si>
    <t>496</t>
  </si>
  <si>
    <t>497</t>
  </si>
  <si>
    <t>498</t>
  </si>
  <si>
    <t>499</t>
  </si>
  <si>
    <t>500</t>
  </si>
  <si>
    <t>IA</t>
  </si>
  <si>
    <t>Des Moines</t>
  </si>
  <si>
    <t>501</t>
  </si>
  <si>
    <t>502</t>
  </si>
  <si>
    <t>503</t>
  </si>
  <si>
    <t>504</t>
  </si>
  <si>
    <t>505</t>
  </si>
  <si>
    <t>Sioux City</t>
  </si>
  <si>
    <t>506</t>
  </si>
  <si>
    <t>507</t>
  </si>
  <si>
    <t>508</t>
  </si>
  <si>
    <t>510</t>
  </si>
  <si>
    <t>511</t>
  </si>
  <si>
    <t>512</t>
  </si>
  <si>
    <t>Sioux Falls</t>
  </si>
  <si>
    <t>SD</t>
  </si>
  <si>
    <t>513</t>
  </si>
  <si>
    <t>514</t>
  </si>
  <si>
    <t>515</t>
  </si>
  <si>
    <t>Omaha</t>
  </si>
  <si>
    <t>NE</t>
  </si>
  <si>
    <t>516</t>
  </si>
  <si>
    <t>520</t>
  </si>
  <si>
    <t>521</t>
  </si>
  <si>
    <t>522</t>
  </si>
  <si>
    <t>523</t>
  </si>
  <si>
    <t>524</t>
  </si>
  <si>
    <t>525</t>
  </si>
  <si>
    <t>526</t>
  </si>
  <si>
    <t>527</t>
  </si>
  <si>
    <t>528</t>
  </si>
  <si>
    <t>530</t>
  </si>
  <si>
    <t>Milwaukee</t>
  </si>
  <si>
    <t>531</t>
  </si>
  <si>
    <t>532</t>
  </si>
  <si>
    <t>533</t>
  </si>
  <si>
    <t>534</t>
  </si>
  <si>
    <t>535</t>
  </si>
  <si>
    <t>Madison</t>
  </si>
  <si>
    <t>536</t>
  </si>
  <si>
    <t>537</t>
  </si>
  <si>
    <t>538</t>
  </si>
  <si>
    <t>539</t>
  </si>
  <si>
    <t>540</t>
  </si>
  <si>
    <t>541</t>
  </si>
  <si>
    <t>Green Bay</t>
  </si>
  <si>
    <t>542</t>
  </si>
  <si>
    <t>543</t>
  </si>
  <si>
    <t>Units</t>
  </si>
  <si>
    <t>544</t>
  </si>
  <si>
    <t>545</t>
  </si>
  <si>
    <t>546</t>
  </si>
  <si>
    <t>547</t>
  </si>
  <si>
    <t>548</t>
  </si>
  <si>
    <t>549</t>
  </si>
  <si>
    <t>550</t>
  </si>
  <si>
    <t>551</t>
  </si>
  <si>
    <t>553</t>
  </si>
  <si>
    <t>554</t>
  </si>
  <si>
    <t>556</t>
  </si>
  <si>
    <t>Duluth</t>
  </si>
  <si>
    <t>557</t>
  </si>
  <si>
    <t>558</t>
  </si>
  <si>
    <t>559</t>
  </si>
  <si>
    <t>560</t>
  </si>
  <si>
    <t>561</t>
  </si>
  <si>
    <t>562</t>
  </si>
  <si>
    <t>563</t>
  </si>
  <si>
    <t>564</t>
  </si>
  <si>
    <t>565</t>
  </si>
  <si>
    <t>Fargo</t>
  </si>
  <si>
    <t>566</t>
  </si>
  <si>
    <t>567</t>
  </si>
  <si>
    <t>570</t>
  </si>
  <si>
    <t>571</t>
  </si>
  <si>
    <t>572</t>
  </si>
  <si>
    <t>573</t>
  </si>
  <si>
    <t>574</t>
  </si>
  <si>
    <t>575</t>
  </si>
  <si>
    <t>576</t>
  </si>
  <si>
    <t>Bismarck</t>
  </si>
  <si>
    <t>577</t>
  </si>
  <si>
    <t>580</t>
  </si>
  <si>
    <t>581</t>
  </si>
  <si>
    <t>582</t>
  </si>
  <si>
    <t>583</t>
  </si>
  <si>
    <t>584</t>
  </si>
  <si>
    <t>585</t>
  </si>
  <si>
    <t>586</t>
  </si>
  <si>
    <t>587</t>
  </si>
  <si>
    <t>588</t>
  </si>
  <si>
    <t>590</t>
  </si>
  <si>
    <t>MT</t>
  </si>
  <si>
    <t>Billings</t>
  </si>
  <si>
    <t>591</t>
  </si>
  <si>
    <t>592</t>
  </si>
  <si>
    <t>Great Falls</t>
  </si>
  <si>
    <t>593</t>
  </si>
  <si>
    <t>594</t>
  </si>
  <si>
    <t>595</t>
  </si>
  <si>
    <t>596</t>
  </si>
  <si>
    <t>Helena</t>
  </si>
  <si>
    <t>597</t>
  </si>
  <si>
    <t>598</t>
  </si>
  <si>
    <t>599</t>
  </si>
  <si>
    <t>600</t>
  </si>
  <si>
    <t>Rockford</t>
  </si>
  <si>
    <t>601</t>
  </si>
  <si>
    <t>602</t>
  </si>
  <si>
    <t>603</t>
  </si>
  <si>
    <t>604</t>
  </si>
  <si>
    <t>605</t>
  </si>
  <si>
    <t>606</t>
  </si>
  <si>
    <t>607</t>
  </si>
  <si>
    <t>609</t>
  </si>
  <si>
    <t>Peoria</t>
  </si>
  <si>
    <t>610</t>
  </si>
  <si>
    <t>611</t>
  </si>
  <si>
    <t>612</t>
  </si>
  <si>
    <t>* Entering cost data is optional and does not impact the computation of the EPI score.</t>
  </si>
  <si>
    <t>613</t>
  </si>
  <si>
    <t>614</t>
  </si>
  <si>
    <t>615</t>
  </si>
  <si>
    <t>616</t>
  </si>
  <si>
    <t>617</t>
  </si>
  <si>
    <t>618</t>
  </si>
  <si>
    <t>619</t>
  </si>
  <si>
    <t>620</t>
  </si>
  <si>
    <t>683</t>
  </si>
  <si>
    <t>Lincoln</t>
  </si>
  <si>
    <t>684</t>
  </si>
  <si>
    <t>685</t>
  </si>
  <si>
    <t>686</t>
  </si>
  <si>
    <t>687</t>
  </si>
  <si>
    <t>688</t>
  </si>
  <si>
    <t>689</t>
  </si>
  <si>
    <t>690</t>
  </si>
  <si>
    <t>691</t>
  </si>
  <si>
    <t>North Platte</t>
  </si>
  <si>
    <t>692</t>
  </si>
  <si>
    <t>693</t>
  </si>
  <si>
    <t>700</t>
  </si>
  <si>
    <t>701</t>
  </si>
  <si>
    <t>703</t>
  </si>
  <si>
    <t>704</t>
  </si>
  <si>
    <t>Baton Rouge</t>
  </si>
  <si>
    <t>705</t>
  </si>
  <si>
    <t>706</t>
  </si>
  <si>
    <t>Lake Charles</t>
  </si>
  <si>
    <t>707</t>
  </si>
  <si>
    <t>708</t>
  </si>
  <si>
    <t>710</t>
  </si>
  <si>
    <t>711</t>
  </si>
  <si>
    <t>712</t>
  </si>
  <si>
    <t>713</t>
  </si>
  <si>
    <t>714</t>
  </si>
  <si>
    <t>716</t>
  </si>
  <si>
    <t>AR</t>
  </si>
  <si>
    <t>717</t>
  </si>
  <si>
    <t>Little Rock</t>
  </si>
  <si>
    <t>718</t>
  </si>
  <si>
    <t>719</t>
  </si>
  <si>
    <t>720</t>
  </si>
  <si>
    <t>721</t>
  </si>
  <si>
    <t>722</t>
  </si>
  <si>
    <t>723</t>
  </si>
  <si>
    <t>724</t>
  </si>
  <si>
    <t>725</t>
  </si>
  <si>
    <t>726</t>
  </si>
  <si>
    <t>Fort Smith</t>
  </si>
  <si>
    <t>727</t>
  </si>
  <si>
    <t>728</t>
  </si>
  <si>
    <t>729</t>
  </si>
  <si>
    <t>730</t>
  </si>
  <si>
    <t>731</t>
  </si>
  <si>
    <t>734</t>
  </si>
  <si>
    <t>735</t>
  </si>
  <si>
    <t>Wichita Falls</t>
  </si>
  <si>
    <t>736</t>
  </si>
  <si>
    <t>737</t>
  </si>
  <si>
    <t>738</t>
  </si>
  <si>
    <t>Amarillo</t>
  </si>
  <si>
    <t>739</t>
  </si>
  <si>
    <t>740</t>
  </si>
  <si>
    <t>741</t>
  </si>
  <si>
    <t>743</t>
  </si>
  <si>
    <t>744</t>
  </si>
  <si>
    <t>745</t>
  </si>
  <si>
    <t>746</t>
  </si>
  <si>
    <t>747</t>
  </si>
  <si>
    <t>748</t>
  </si>
  <si>
    <t>749</t>
  </si>
  <si>
    <t>750</t>
  </si>
  <si>
    <t>751</t>
  </si>
  <si>
    <t>752</t>
  </si>
  <si>
    <t>753</t>
  </si>
  <si>
    <t>754</t>
  </si>
  <si>
    <t>755</t>
  </si>
  <si>
    <t>756</t>
  </si>
  <si>
    <t>757</t>
  </si>
  <si>
    <t>758</t>
  </si>
  <si>
    <t>Waco</t>
  </si>
  <si>
    <t>759</t>
  </si>
  <si>
    <t>760</t>
  </si>
  <si>
    <t>761</t>
  </si>
  <si>
    <t>762</t>
  </si>
  <si>
    <t>763</t>
  </si>
  <si>
    <t>764</t>
  </si>
  <si>
    <t>Abilene</t>
  </si>
  <si>
    <t>765</t>
  </si>
  <si>
    <t>766</t>
  </si>
  <si>
    <t>767</t>
  </si>
  <si>
    <t>768</t>
  </si>
  <si>
    <t>769</t>
  </si>
  <si>
    <t>San Angelo</t>
  </si>
  <si>
    <t>770</t>
  </si>
  <si>
    <t>Houston</t>
  </si>
  <si>
    <t>771</t>
  </si>
  <si>
    <t>772</t>
  </si>
  <si>
    <t>773</t>
  </si>
  <si>
    <t>774</t>
  </si>
  <si>
    <t>775</t>
  </si>
  <si>
    <t>776</t>
  </si>
  <si>
    <t>777</t>
  </si>
  <si>
    <t>778</t>
  </si>
  <si>
    <t>Austin</t>
  </si>
  <si>
    <t>779</t>
  </si>
  <si>
    <t>Corpus Christi</t>
  </si>
  <si>
    <t>780</t>
  </si>
  <si>
    <t>San Antonio</t>
  </si>
  <si>
    <t>781</t>
  </si>
  <si>
    <t>782</t>
  </si>
  <si>
    <t>783</t>
  </si>
  <si>
    <t>784</t>
  </si>
  <si>
    <t>785</t>
  </si>
  <si>
    <t>Brownsville</t>
  </si>
  <si>
    <t>786</t>
  </si>
  <si>
    <t>787</t>
  </si>
  <si>
    <t>788</t>
  </si>
  <si>
    <t>789</t>
  </si>
  <si>
    <t>790</t>
  </si>
  <si>
    <t>791</t>
  </si>
  <si>
    <t>792</t>
  </si>
  <si>
    <t>Lubbock</t>
  </si>
  <si>
    <t>793</t>
  </si>
  <si>
    <t>794</t>
  </si>
  <si>
    <t>795</t>
  </si>
  <si>
    <t>796</t>
  </si>
  <si>
    <t>797</t>
  </si>
  <si>
    <t>798</t>
  </si>
  <si>
    <t>El Paso</t>
  </si>
  <si>
    <t>799</t>
  </si>
  <si>
    <t>800</t>
  </si>
  <si>
    <t>CO</t>
  </si>
  <si>
    <t>Denver</t>
  </si>
  <si>
    <t>801</t>
  </si>
  <si>
    <t>802</t>
  </si>
  <si>
    <t>803</t>
  </si>
  <si>
    <t>804</t>
  </si>
  <si>
    <t>805</t>
  </si>
  <si>
    <t>806</t>
  </si>
  <si>
    <t>807</t>
  </si>
  <si>
    <t>Colorado Springs</t>
  </si>
  <si>
    <t>808</t>
  </si>
  <si>
    <t>809</t>
  </si>
  <si>
    <t>810</t>
  </si>
  <si>
    <t>Pueblo</t>
  </si>
  <si>
    <t>811</t>
  </si>
  <si>
    <t>812</t>
  </si>
  <si>
    <t>813</t>
  </si>
  <si>
    <t>Grand Junction</t>
  </si>
  <si>
    <t>------------------------------------------------------------------------------</t>
  </si>
  <si>
    <t>Total production</t>
  </si>
  <si>
    <t>License Number:</t>
  </si>
  <si>
    <t>2. All EPI scores and supporting data must first be verified by the US EPA or a US EPA-designated EPI reviewer if supporting data is considered to be proprietary before submitting applications for the ENERGY STAR.</t>
  </si>
  <si>
    <t>MMBtu</t>
  </si>
  <si>
    <t>814</t>
  </si>
  <si>
    <t>815</t>
  </si>
  <si>
    <t>816</t>
  </si>
  <si>
    <t>820</t>
  </si>
  <si>
    <t>WY</t>
  </si>
  <si>
    <t>Cheyenne</t>
  </si>
  <si>
    <t>821</t>
  </si>
  <si>
    <t>822</t>
  </si>
  <si>
    <t>823</t>
  </si>
  <si>
    <t>824</t>
  </si>
  <si>
    <t>Casper</t>
  </si>
  <si>
    <t>825</t>
  </si>
  <si>
    <t>826</t>
  </si>
  <si>
    <t>827</t>
  </si>
  <si>
    <t>828</t>
  </si>
  <si>
    <t>829</t>
  </si>
  <si>
    <t>830</t>
  </si>
  <si>
    <t>831</t>
  </si>
  <si>
    <t>832</t>
  </si>
  <si>
    <t>ID</t>
  </si>
  <si>
    <t>Pocatello</t>
  </si>
  <si>
    <t>833</t>
  </si>
  <si>
    <t>834</t>
  </si>
  <si>
    <t>835</t>
  </si>
  <si>
    <t>Spokane</t>
  </si>
  <si>
    <t>836</t>
  </si>
  <si>
    <t>Boise</t>
  </si>
  <si>
    <t>837</t>
  </si>
  <si>
    <t>838</t>
  </si>
  <si>
    <t>840</t>
  </si>
  <si>
    <t>UT</t>
  </si>
  <si>
    <t>Salt Lake City</t>
  </si>
  <si>
    <t>841</t>
  </si>
  <si>
    <t>843</t>
  </si>
  <si>
    <t>844</t>
  </si>
  <si>
    <t>845</t>
  </si>
  <si>
    <t>846</t>
  </si>
  <si>
    <t>847</t>
  </si>
  <si>
    <t>850</t>
  </si>
  <si>
    <t>AZ</t>
  </si>
  <si>
    <t>Phoenix</t>
  </si>
  <si>
    <t>851</t>
  </si>
  <si>
    <t>852</t>
  </si>
  <si>
    <t>Tucson</t>
  </si>
  <si>
    <t>853</t>
  </si>
  <si>
    <t>855</t>
  </si>
  <si>
    <t>856</t>
  </si>
  <si>
    <t>857</t>
  </si>
  <si>
    <t>859</t>
  </si>
  <si>
    <t>Albuquerque</t>
  </si>
  <si>
    <t>NM</t>
  </si>
  <si>
    <t>860</t>
  </si>
  <si>
    <t>Flagstaff</t>
  </si>
  <si>
    <t>863</t>
  </si>
  <si>
    <t>864</t>
  </si>
  <si>
    <t>Las Vegas</t>
  </si>
  <si>
    <t>NV</t>
  </si>
  <si>
    <t>865</t>
  </si>
  <si>
    <t>870</t>
  </si>
  <si>
    <t>871</t>
  </si>
  <si>
    <t>872</t>
  </si>
  <si>
    <t>873</t>
  </si>
  <si>
    <t>874</t>
  </si>
  <si>
    <t>875</t>
  </si>
  <si>
    <t>Santa Fe</t>
  </si>
  <si>
    <t>877</t>
  </si>
  <si>
    <t>878</t>
  </si>
  <si>
    <t>879</t>
  </si>
  <si>
    <t>880</t>
  </si>
  <si>
    <t>881</t>
  </si>
  <si>
    <t>882</t>
  </si>
  <si>
    <t>883</t>
  </si>
  <si>
    <t>884</t>
  </si>
  <si>
    <t>890</t>
  </si>
  <si>
    <t>891</t>
  </si>
  <si>
    <t>893</t>
  </si>
  <si>
    <t>Annual Purchases</t>
  </si>
  <si>
    <t>982</t>
  </si>
  <si>
    <t>983</t>
  </si>
  <si>
    <t>984</t>
  </si>
  <si>
    <t>985</t>
  </si>
  <si>
    <t>986</t>
  </si>
  <si>
    <t>988</t>
  </si>
  <si>
    <t>989</t>
  </si>
  <si>
    <t>990</t>
  </si>
  <si>
    <t>991</t>
  </si>
  <si>
    <t>992</t>
  </si>
  <si>
    <t>993</t>
  </si>
  <si>
    <t>994</t>
  </si>
  <si>
    <t>995</t>
  </si>
  <si>
    <t>AK</t>
  </si>
  <si>
    <t>Anchorage</t>
  </si>
  <si>
    <t>996</t>
  </si>
  <si>
    <t>997</t>
  </si>
  <si>
    <t>Fairbanks</t>
  </si>
  <si>
    <t>998</t>
  </si>
  <si>
    <t>Juneau</t>
  </si>
  <si>
    <t>999</t>
  </si>
  <si>
    <t>Residual Oil</t>
  </si>
  <si>
    <t>Distillate Oil</t>
  </si>
  <si>
    <t>Distillate (#2) Oil</t>
  </si>
  <si>
    <t>Residual (#6) Oil</t>
  </si>
  <si>
    <t>Dist Oil</t>
  </si>
  <si>
    <t>Resid Oil</t>
  </si>
  <si>
    <t>Plant Characteristics</t>
  </si>
  <si>
    <t>Electricity</t>
  </si>
  <si>
    <t>Thousand Gal.</t>
  </si>
  <si>
    <t>Gas</t>
  </si>
  <si>
    <t>Coal</t>
  </si>
  <si>
    <t>Select Units</t>
  </si>
  <si>
    <t>Results</t>
  </si>
  <si>
    <t>Elec. Units</t>
  </si>
  <si>
    <t>Gas Units</t>
  </si>
  <si>
    <t>Coal Units</t>
  </si>
  <si>
    <t>Site</t>
  </si>
  <si>
    <t>MCF</t>
  </si>
  <si>
    <t>Total</t>
  </si>
  <si>
    <t>% Source</t>
  </si>
  <si>
    <t>Annual Energy Cost ($/year)</t>
  </si>
  <si>
    <t>Therms</t>
  </si>
  <si>
    <t>kBtu</t>
  </si>
  <si>
    <t>Gallons</t>
  </si>
  <si>
    <t>Newark</t>
  </si>
  <si>
    <t>DE</t>
  </si>
  <si>
    <t>IL</t>
  </si>
  <si>
    <t>MI</t>
  </si>
  <si>
    <t>MO</t>
  </si>
  <si>
    <t>OH</t>
  </si>
  <si>
    <t>AL</t>
  </si>
  <si>
    <t>GA</t>
  </si>
  <si>
    <t>Chicago</t>
  </si>
  <si>
    <t>KY</t>
  </si>
  <si>
    <t>MN</t>
  </si>
  <si>
    <t>NJ</t>
  </si>
  <si>
    <t>Norfolk</t>
  </si>
  <si>
    <t>VA</t>
  </si>
  <si>
    <t>Wilmington</t>
  </si>
  <si>
    <t>Fort Wayne</t>
  </si>
  <si>
    <t>IN</t>
  </si>
  <si>
    <t>KS</t>
  </si>
  <si>
    <t>Bowling Green</t>
  </si>
  <si>
    <t>Shreveport</t>
  </si>
  <si>
    <t>LA</t>
  </si>
  <si>
    <t>Baltimore</t>
  </si>
  <si>
    <t>MD</t>
  </si>
  <si>
    <t>Flint</t>
  </si>
  <si>
    <t>NY</t>
  </si>
  <si>
    <t>Oklahoma City</t>
  </si>
  <si>
    <t>OK</t>
  </si>
  <si>
    <t>Arlington</t>
  </si>
  <si>
    <t>TX</t>
  </si>
  <si>
    <t>WI</t>
  </si>
  <si>
    <t>SC</t>
  </si>
  <si>
    <t>Marysville</t>
  </si>
  <si>
    <t>TN</t>
  </si>
  <si>
    <t>CA</t>
  </si>
  <si>
    <t>Lafayette</t>
  </si>
  <si>
    <t>Cleveland</t>
  </si>
  <si>
    <t>NC</t>
  </si>
  <si>
    <t>Jamestown</t>
  </si>
  <si>
    <t>Portland</t>
  </si>
  <si>
    <t>OR</t>
  </si>
  <si>
    <t>PA</t>
  </si>
  <si>
    <t>ND</t>
  </si>
  <si>
    <t>Springfield</t>
  </si>
  <si>
    <t>Tulsa</t>
  </si>
  <si>
    <t>WA</t>
  </si>
  <si>
    <t>Seattle</t>
  </si>
  <si>
    <t>MS</t>
  </si>
  <si>
    <t>Source</t>
  </si>
  <si>
    <t>Value</t>
  </si>
  <si>
    <t>actual</t>
  </si>
  <si>
    <t>zip_code</t>
  </si>
  <si>
    <t>zip_city</t>
  </si>
  <si>
    <t>zip_state</t>
  </si>
  <si>
    <t>5-Digit</t>
  </si>
  <si>
    <t>3-Digit</t>
  </si>
  <si>
    <t>009</t>
  </si>
  <si>
    <t>San Juan</t>
  </si>
  <si>
    <t>PR</t>
  </si>
  <si>
    <t>010</t>
  </si>
  <si>
    <t>MA</t>
  </si>
  <si>
    <t>CT</t>
  </si>
  <si>
    <t>011</t>
  </si>
  <si>
    <t>012</t>
  </si>
  <si>
    <t>Pittsfield</t>
  </si>
  <si>
    <t>Albany</t>
  </si>
  <si>
    <t>013</t>
  </si>
  <si>
    <t>Greenfield</t>
  </si>
  <si>
    <t>Reno</t>
  </si>
  <si>
    <t>894</t>
  </si>
  <si>
    <t>895</t>
  </si>
  <si>
    <t>896</t>
  </si>
  <si>
    <t>897</t>
  </si>
  <si>
    <t>898</t>
  </si>
  <si>
    <t>900</t>
  </si>
  <si>
    <t>Los Angeles</t>
  </si>
  <si>
    <t>901</t>
  </si>
  <si>
    <t>902</t>
  </si>
  <si>
    <t>903</t>
  </si>
  <si>
    <t>904</t>
  </si>
  <si>
    <t>905</t>
  </si>
  <si>
    <t>906</t>
  </si>
  <si>
    <t>907</t>
  </si>
  <si>
    <t>908</t>
  </si>
  <si>
    <t>910</t>
  </si>
  <si>
    <t>911</t>
  </si>
  <si>
    <t>912</t>
  </si>
  <si>
    <t>913</t>
  </si>
  <si>
    <t>914</t>
  </si>
  <si>
    <t>915</t>
  </si>
  <si>
    <t>916</t>
  </si>
  <si>
    <t>917</t>
  </si>
  <si>
    <t>918</t>
  </si>
  <si>
    <t>919</t>
  </si>
  <si>
    <t>San Diego</t>
  </si>
  <si>
    <t>920</t>
  </si>
  <si>
    <t>921</t>
  </si>
  <si>
    <t>922</t>
  </si>
  <si>
    <t>923</t>
  </si>
  <si>
    <t>924</t>
  </si>
  <si>
    <t>925</t>
  </si>
  <si>
    <t>926</t>
  </si>
  <si>
    <t>927</t>
  </si>
  <si>
    <t>928</t>
  </si>
  <si>
    <t>930</t>
  </si>
  <si>
    <t>931</t>
  </si>
  <si>
    <t>932</t>
  </si>
  <si>
    <t>Fresno</t>
  </si>
  <si>
    <t>933</t>
  </si>
  <si>
    <t>934</t>
  </si>
  <si>
    <t>935</t>
  </si>
  <si>
    <t>936</t>
  </si>
  <si>
    <t>937</t>
  </si>
  <si>
    <t>939</t>
  </si>
  <si>
    <t>San Francisco</t>
  </si>
  <si>
    <t>940</t>
  </si>
  <si>
    <t>941</t>
  </si>
  <si>
    <t>942</t>
  </si>
  <si>
    <t>Sacramento</t>
  </si>
  <si>
    <t>943</t>
  </si>
  <si>
    <t>San Jose</t>
  </si>
  <si>
    <t>944</t>
  </si>
  <si>
    <t>945</t>
  </si>
  <si>
    <t>946</t>
  </si>
  <si>
    <t>947</t>
  </si>
  <si>
    <t>948</t>
  </si>
  <si>
    <t>949</t>
  </si>
  <si>
    <t>950</t>
  </si>
  <si>
    <t>951</t>
  </si>
  <si>
    <t>952</t>
  </si>
  <si>
    <t>953</t>
  </si>
  <si>
    <t>954</t>
  </si>
  <si>
    <t>955</t>
  </si>
  <si>
    <t>Medford</t>
  </si>
  <si>
    <t>956</t>
  </si>
  <si>
    <t>957</t>
  </si>
  <si>
    <t>958</t>
  </si>
  <si>
    <t>959</t>
  </si>
  <si>
    <t>960</t>
  </si>
  <si>
    <t>961</t>
  </si>
  <si>
    <t>967</t>
  </si>
  <si>
    <t>HI</t>
  </si>
  <si>
    <t>Honolulu</t>
  </si>
  <si>
    <t>968</t>
  </si>
  <si>
    <t>PC</t>
  </si>
  <si>
    <t>970</t>
  </si>
  <si>
    <t>Salem</t>
  </si>
  <si>
    <t>971</t>
  </si>
  <si>
    <t>972</t>
  </si>
  <si>
    <t>973</t>
  </si>
  <si>
    <t>974</t>
  </si>
  <si>
    <t>Eugene</t>
  </si>
  <si>
    <t>975</t>
  </si>
  <si>
    <t>976</t>
  </si>
  <si>
    <t>977</t>
  </si>
  <si>
    <t>Yakima</t>
  </si>
  <si>
    <t>978</t>
  </si>
  <si>
    <t>979</t>
  </si>
  <si>
    <t>980</t>
  </si>
  <si>
    <t>981</t>
  </si>
  <si>
    <t>Coefficient</t>
  </si>
  <si>
    <t>Factor</t>
  </si>
  <si>
    <t>For 12-month period ending:</t>
  </si>
  <si>
    <t>Distribution of EPI Scores versus Energy Usage</t>
  </si>
  <si>
    <t>Distribution of EPI Scores v. Energy Usage</t>
  </si>
  <si>
    <t>EPITool Input</t>
  </si>
  <si>
    <t>User Input - Energy Usage</t>
  </si>
  <si>
    <t>User Reported  Energy Usage</t>
  </si>
  <si>
    <t>EPI Score</t>
  </si>
  <si>
    <t>Adjusted</t>
  </si>
  <si>
    <t>Philadelphia</t>
  </si>
  <si>
    <t>081</t>
  </si>
  <si>
    <t>Camden</t>
  </si>
  <si>
    <t>082</t>
  </si>
  <si>
    <t>South Jersey</t>
  </si>
  <si>
    <t>Atlantic City</t>
  </si>
  <si>
    <t>083</t>
  </si>
  <si>
    <t>084</t>
  </si>
  <si>
    <t>085</t>
  </si>
  <si>
    <t>Trenton</t>
  </si>
  <si>
    <t>086</t>
  </si>
  <si>
    <t>087</t>
  </si>
  <si>
    <t>Lakewood</t>
  </si>
  <si>
    <t>088</t>
  </si>
  <si>
    <t>New Brunswick</t>
  </si>
  <si>
    <t>089</t>
  </si>
  <si>
    <t>100</t>
  </si>
  <si>
    <t>New York</t>
  </si>
  <si>
    <t>101</t>
  </si>
  <si>
    <t>102</t>
  </si>
  <si>
    <t>103</t>
  </si>
  <si>
    <t>Staten Island</t>
  </si>
  <si>
    <t>104</t>
  </si>
  <si>
    <t>Bronx</t>
  </si>
  <si>
    <t>105</t>
  </si>
  <si>
    <t>Westchester</t>
  </si>
  <si>
    <t>106</t>
  </si>
  <si>
    <t>White Plains</t>
  </si>
  <si>
    <t>107</t>
  </si>
  <si>
    <t>Yonkers</t>
  </si>
  <si>
    <t>108</t>
  </si>
  <si>
    <t>New Rochelle</t>
  </si>
  <si>
    <t>109</t>
  </si>
  <si>
    <t>Suffern</t>
  </si>
  <si>
    <t>110</t>
  </si>
  <si>
    <t>Great Neck</t>
  </si>
  <si>
    <t>FACTORS IN CALCULATING ENERGY USAGE</t>
  </si>
  <si>
    <t>Roanoke</t>
  </si>
  <si>
    <t>241</t>
  </si>
  <si>
    <t>242</t>
  </si>
  <si>
    <t>Wellsboro</t>
  </si>
  <si>
    <t>Chambersburg</t>
  </si>
  <si>
    <t>York</t>
  </si>
  <si>
    <t>Lancaster</t>
  </si>
  <si>
    <t>Williamsport</t>
  </si>
  <si>
    <t>Sunbury</t>
  </si>
  <si>
    <t>Pottsville</t>
  </si>
  <si>
    <t>Hazleton</t>
  </si>
  <si>
    <t>Stroudsburg</t>
  </si>
  <si>
    <t>Scranton</t>
  </si>
  <si>
    <t>Montrose</t>
  </si>
  <si>
    <t>Doylestown</t>
  </si>
  <si>
    <t>Southeastern</t>
  </si>
  <si>
    <t>Reading</t>
  </si>
  <si>
    <t>Waldorf</t>
  </si>
  <si>
    <t>Laurel</t>
  </si>
  <si>
    <t>Rockville</t>
  </si>
  <si>
    <t>Silver Spring</t>
  </si>
  <si>
    <t>Annapolis</t>
  </si>
  <si>
    <t>Cumberland</t>
  </si>
  <si>
    <t>Easton</t>
  </si>
  <si>
    <t>Frederick</t>
  </si>
  <si>
    <t>Salisbury</t>
  </si>
  <si>
    <t>Elkton</t>
  </si>
  <si>
    <t>Northern VA</t>
  </si>
  <si>
    <t>Alexandria</t>
  </si>
  <si>
    <t>Boston</t>
  </si>
  <si>
    <t>014</t>
  </si>
  <si>
    <t>Worcester</t>
  </si>
  <si>
    <t>015</t>
  </si>
  <si>
    <t>016</t>
  </si>
  <si>
    <t>017</t>
  </si>
  <si>
    <t>Framingham</t>
  </si>
  <si>
    <t>018</t>
  </si>
  <si>
    <t>Woburn</t>
  </si>
  <si>
    <t>019</t>
  </si>
  <si>
    <t>Lynn</t>
  </si>
  <si>
    <t>020</t>
  </si>
  <si>
    <t>021</t>
  </si>
  <si>
    <t>022</t>
  </si>
  <si>
    <t>023</t>
  </si>
  <si>
    <t>Brockton</t>
  </si>
  <si>
    <t>RI</t>
  </si>
  <si>
    <t>024</t>
  </si>
  <si>
    <t>025</t>
  </si>
  <si>
    <t>Buzzards Bay</t>
  </si>
  <si>
    <t>026</t>
  </si>
  <si>
    <t>Hyannis</t>
  </si>
  <si>
    <t>027</t>
  </si>
  <si>
    <t>New Bedford</t>
  </si>
  <si>
    <t>028</t>
  </si>
  <si>
    <t>Providence</t>
  </si>
  <si>
    <t>029</t>
  </si>
  <si>
    <t>030</t>
  </si>
  <si>
    <t>Manchester</t>
  </si>
  <si>
    <t>NH</t>
  </si>
  <si>
    <t>Concord</t>
  </si>
  <si>
    <t>031</t>
  </si>
  <si>
    <t>032</t>
  </si>
  <si>
    <t>033</t>
  </si>
  <si>
    <t>034</t>
  </si>
  <si>
    <t>Keene</t>
  </si>
  <si>
    <t>035</t>
  </si>
  <si>
    <t>Littleton</t>
  </si>
  <si>
    <t>Burlington</t>
  </si>
  <si>
    <t>VT</t>
  </si>
  <si>
    <t>036</t>
  </si>
  <si>
    <t>Acworth</t>
  </si>
  <si>
    <t>037</t>
  </si>
  <si>
    <t>Claremont</t>
  </si>
  <si>
    <t>038</t>
  </si>
  <si>
    <t>Portsmouth</t>
  </si>
  <si>
    <t>ME</t>
  </si>
  <si>
    <t>039</t>
  </si>
  <si>
    <t>Kittery</t>
  </si>
  <si>
    <t>040</t>
  </si>
  <si>
    <t>041</t>
  </si>
  <si>
    <t>042</t>
  </si>
  <si>
    <t>Auburn</t>
  </si>
  <si>
    <t>043</t>
  </si>
  <si>
    <t>Augusta</t>
  </si>
  <si>
    <t>044</t>
  </si>
  <si>
    <t>Bangor</t>
  </si>
  <si>
    <t>045</t>
  </si>
  <si>
    <t>Bath</t>
  </si>
  <si>
    <t>046</t>
  </si>
  <si>
    <t>Ellsworth</t>
  </si>
  <si>
    <t>047</t>
  </si>
  <si>
    <t>Caribou</t>
  </si>
  <si>
    <t>048</t>
  </si>
  <si>
    <t>Rockland</t>
  </si>
  <si>
    <t>049</t>
  </si>
  <si>
    <t>Waterville</t>
  </si>
  <si>
    <t>050</t>
  </si>
  <si>
    <t>White River Junct.</t>
  </si>
  <si>
    <t>051</t>
  </si>
  <si>
    <t>Bellows Falls</t>
  </si>
  <si>
    <t>052</t>
  </si>
  <si>
    <t>Bennington</t>
  </si>
  <si>
    <t>053</t>
  </si>
  <si>
    <t>Brattleboro</t>
  </si>
  <si>
    <t>054</t>
  </si>
  <si>
    <t>056</t>
  </si>
  <si>
    <t>Montpelier</t>
  </si>
  <si>
    <t>057</t>
  </si>
  <si>
    <t>Rutland</t>
  </si>
  <si>
    <t>058</t>
  </si>
  <si>
    <t>St. Johnsbury</t>
  </si>
  <si>
    <t>059</t>
  </si>
  <si>
    <t>Canaan</t>
  </si>
  <si>
    <t>060</t>
  </si>
  <si>
    <t>Hartford</t>
  </si>
  <si>
    <t>061</t>
  </si>
  <si>
    <t>062</t>
  </si>
  <si>
    <t>Willimantic</t>
  </si>
  <si>
    <t>063</t>
  </si>
  <si>
    <t>New London</t>
  </si>
  <si>
    <t>064</t>
  </si>
  <si>
    <t>New Haven</t>
  </si>
  <si>
    <t>065</t>
  </si>
  <si>
    <t>066</t>
  </si>
  <si>
    <t>Bridgeport</t>
  </si>
  <si>
    <t>067</t>
  </si>
  <si>
    <t>Waterbury</t>
  </si>
  <si>
    <t>068</t>
  </si>
  <si>
    <t>Stamford</t>
  </si>
  <si>
    <t>069</t>
  </si>
  <si>
    <t>070</t>
  </si>
  <si>
    <t>071</t>
  </si>
  <si>
    <t>072</t>
  </si>
  <si>
    <t>Elizabeth</t>
  </si>
  <si>
    <t>073</t>
  </si>
  <si>
    <t>Jersey City</t>
  </si>
  <si>
    <t>074</t>
  </si>
  <si>
    <t>Paterson</t>
  </si>
  <si>
    <t>075</t>
  </si>
  <si>
    <t>076</t>
  </si>
  <si>
    <t>Hackensack</t>
  </si>
  <si>
    <t>077</t>
  </si>
  <si>
    <t>Red Bank</t>
  </si>
  <si>
    <t>078</t>
  </si>
  <si>
    <t>Dover</t>
  </si>
  <si>
    <t>Allentown</t>
  </si>
  <si>
    <t>079</t>
  </si>
  <si>
    <t>Summit</t>
  </si>
  <si>
    <t>080</t>
  </si>
  <si>
    <t>Cherry Hill</t>
  </si>
  <si>
    <t>Corporate Energy Manager Contact</t>
  </si>
  <si>
    <t>Owner's Name</t>
  </si>
  <si>
    <t>Contact Name</t>
  </si>
  <si>
    <t>Street Address</t>
  </si>
  <si>
    <t>Email Address</t>
  </si>
  <si>
    <t>Address 2</t>
  </si>
  <si>
    <t>Phone Number</t>
  </si>
  <si>
    <t>City, State</t>
  </si>
  <si>
    <t>ZIP</t>
  </si>
  <si>
    <t>Energy Performance Score:</t>
  </si>
  <si>
    <t>Professional Verification</t>
  </si>
  <si>
    <t>Professional Engineer Name</t>
  </si>
  <si>
    <t>Address</t>
  </si>
  <si>
    <t>City, State  ZIP</t>
  </si>
  <si>
    <t>Phone Number:</t>
  </si>
  <si>
    <t>Licensing State:</t>
  </si>
  <si>
    <t>Professional Engineer Stamp</t>
  </si>
  <si>
    <t>EPI Verification</t>
  </si>
  <si>
    <t>111</t>
  </si>
  <si>
    <t>Queens</t>
  </si>
  <si>
    <t>112</t>
  </si>
  <si>
    <t>Brooklyn</t>
  </si>
  <si>
    <t>113</t>
  </si>
  <si>
    <t>Flushing</t>
  </si>
  <si>
    <t>114</t>
  </si>
  <si>
    <t>Jamaica</t>
  </si>
  <si>
    <t>115</t>
  </si>
  <si>
    <t>Minneola</t>
  </si>
  <si>
    <t>116</t>
  </si>
  <si>
    <t>Far Rockaway</t>
  </si>
  <si>
    <t>117</t>
  </si>
  <si>
    <t>Hicksville</t>
  </si>
  <si>
    <t>118</t>
  </si>
  <si>
    <t>119</t>
  </si>
  <si>
    <t>Riverhead</t>
  </si>
  <si>
    <t>120</t>
  </si>
  <si>
    <t>121</t>
  </si>
  <si>
    <t>122</t>
  </si>
  <si>
    <t>123</t>
  </si>
  <si>
    <t>Schenectady</t>
  </si>
  <si>
    <t>124</t>
  </si>
  <si>
    <t>Kingston</t>
  </si>
  <si>
    <t>125</t>
  </si>
  <si>
    <t>Poughkeepsie</t>
  </si>
  <si>
    <t>126</t>
  </si>
  <si>
    <t>127</t>
  </si>
  <si>
    <t>Monticello</t>
  </si>
  <si>
    <t>Wilkes-Barre</t>
  </si>
  <si>
    <t>128</t>
  </si>
  <si>
    <t>Glens Falls</t>
  </si>
  <si>
    <t>129</t>
  </si>
  <si>
    <t>Plattsburgh</t>
  </si>
  <si>
    <t>130</t>
  </si>
  <si>
    <t>Syracuse</t>
  </si>
  <si>
    <t>131</t>
  </si>
  <si>
    <t>132</t>
  </si>
  <si>
    <t>133</t>
  </si>
  <si>
    <t>Utica</t>
  </si>
  <si>
    <t>134</t>
  </si>
  <si>
    <t>135</t>
  </si>
  <si>
    <t>136</t>
  </si>
  <si>
    <t>Watertown</t>
  </si>
  <si>
    <t>137</t>
  </si>
  <si>
    <t>Binghamton</t>
  </si>
  <si>
    <t>138</t>
  </si>
  <si>
    <t>139</t>
  </si>
  <si>
    <t>140</t>
  </si>
  <si>
    <t>Buffalo</t>
  </si>
  <si>
    <t>Erie</t>
  </si>
  <si>
    <t>141</t>
  </si>
  <si>
    <t>Rochester</t>
  </si>
  <si>
    <t>142</t>
  </si>
  <si>
    <t>143</t>
  </si>
  <si>
    <t>Niagara Falls</t>
  </si>
  <si>
    <t>144</t>
  </si>
  <si>
    <t>145</t>
  </si>
  <si>
    <t>146</t>
  </si>
  <si>
    <t>147</t>
  </si>
  <si>
    <t>148</t>
  </si>
  <si>
    <t>Ithaca</t>
  </si>
  <si>
    <t>149</t>
  </si>
  <si>
    <t>Elmira</t>
  </si>
  <si>
    <t>150</t>
  </si>
  <si>
    <t>Pittsburgh</t>
  </si>
  <si>
    <t>151</t>
  </si>
  <si>
    <t>152</t>
  </si>
  <si>
    <t>153</t>
  </si>
  <si>
    <t>Washington</t>
  </si>
  <si>
    <t>154</t>
  </si>
  <si>
    <t>Uniontown</t>
  </si>
  <si>
    <t>155</t>
  </si>
  <si>
    <t>Somerset</t>
  </si>
  <si>
    <t>156</t>
  </si>
  <si>
    <t>Greensburg</t>
  </si>
  <si>
    <t>157</t>
  </si>
  <si>
    <t>Indiana</t>
  </si>
  <si>
    <t>158</t>
  </si>
  <si>
    <t>Du Bois</t>
  </si>
  <si>
    <t>159</t>
  </si>
  <si>
    <t>Johnstown</t>
  </si>
  <si>
    <t>160</t>
  </si>
  <si>
    <t>Butler</t>
  </si>
  <si>
    <t>Youngstown</t>
  </si>
  <si>
    <t>161</t>
  </si>
  <si>
    <t>New Castle</t>
  </si>
  <si>
    <t>162</t>
  </si>
  <si>
    <t>Kittanning</t>
  </si>
  <si>
    <t>163</t>
  </si>
  <si>
    <t>Oil City</t>
  </si>
  <si>
    <t>164</t>
  </si>
  <si>
    <t>165</t>
  </si>
  <si>
    <t>166</t>
  </si>
  <si>
    <t>Altoona</t>
  </si>
  <si>
    <t>167</t>
  </si>
  <si>
    <t>Bradford</t>
  </si>
  <si>
    <t>168</t>
  </si>
  <si>
    <t>State College</t>
  </si>
  <si>
    <t>Harrisburg</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</si>
  <si>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</si>
  <si>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</si>
  <si>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</si>
  <si>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</si>
  <si>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</si>
  <si>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</si>
  <si>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</si>
  <si>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</si>
  <si>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</si>
  <si>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</si>
  <si>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</si>
  <si>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</si>
  <si>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</si>
  <si>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</si>
  <si>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</si>
  <si>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</si>
  <si>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</si>
  <si>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</si>
  <si>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</si>
  <si>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</si>
  <si>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</si>
  <si>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</si>
  <si>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</si>
  <si>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193</t>
  </si>
  <si>
    <t>194</t>
  </si>
  <si>
    <t>195</t>
  </si>
  <si>
    <t>196</t>
  </si>
  <si>
    <t>197</t>
  </si>
  <si>
    <t>198</t>
  </si>
  <si>
    <t>199</t>
  </si>
  <si>
    <t>200</t>
  </si>
  <si>
    <t>DC</t>
  </si>
  <si>
    <t>201</t>
  </si>
  <si>
    <t>202</t>
  </si>
  <si>
    <t>203</t>
  </si>
  <si>
    <t>204</t>
  </si>
  <si>
    <t>205</t>
  </si>
  <si>
    <t>206</t>
  </si>
  <si>
    <t>207</t>
  </si>
  <si>
    <t>208</t>
  </si>
  <si>
    <t>209</t>
  </si>
  <si>
    <t>210</t>
  </si>
  <si>
    <t>211</t>
  </si>
  <si>
    <t>212</t>
  </si>
  <si>
    <t>213</t>
  </si>
  <si>
    <t>214</t>
  </si>
  <si>
    <t>215</t>
  </si>
  <si>
    <t>216</t>
  </si>
  <si>
    <t>217</t>
  </si>
  <si>
    <t>218</t>
  </si>
  <si>
    <t>Richmond</t>
  </si>
  <si>
    <t>219</t>
  </si>
  <si>
    <t>220</t>
  </si>
  <si>
    <t>221</t>
  </si>
  <si>
    <t>222</t>
  </si>
  <si>
    <t>223</t>
  </si>
  <si>
    <t>224</t>
  </si>
  <si>
    <t>225</t>
  </si>
  <si>
    <t>226</t>
  </si>
  <si>
    <t>227</t>
  </si>
  <si>
    <t>228</t>
  </si>
  <si>
    <t>229</t>
  </si>
  <si>
    <t>230</t>
  </si>
  <si>
    <t>231</t>
  </si>
  <si>
    <t>232</t>
  </si>
  <si>
    <t>233</t>
  </si>
  <si>
    <t>234</t>
  </si>
  <si>
    <t>235</t>
  </si>
  <si>
    <t>236</t>
  </si>
  <si>
    <t>237</t>
  </si>
  <si>
    <t>238</t>
  </si>
  <si>
    <t>239</t>
  </si>
  <si>
    <t>240</t>
  </si>
  <si>
    <t xml:space="preserve">  log type:  text</t>
  </si>
  <si>
    <t>. log close</t>
  </si>
  <si>
    <t>---------</t>
  </si>
  <si>
    <t>Std. Err.</t>
  </si>
  <si>
    <t>Fredericksburg</t>
  </si>
  <si>
    <t>Winchester</t>
  </si>
  <si>
    <t>Culpeper</t>
  </si>
  <si>
    <t>Error variance</t>
  </si>
  <si>
    <t>Year:</t>
  </si>
  <si>
    <t>Harrisonburg</t>
  </si>
  <si>
    <t>Charlottesville</t>
  </si>
  <si>
    <t>Petersburg</t>
  </si>
  <si>
    <t>Farmville</t>
  </si>
  <si>
    <t>Bristol</t>
  </si>
  <si>
    <t>Pulaski</t>
  </si>
  <si>
    <t>Staunton</t>
  </si>
  <si>
    <t>Lynchburg</t>
  </si>
  <si>
    <t>Tazewell</t>
  </si>
  <si>
    <t>Bluefield</t>
  </si>
  <si>
    <t>Welch</t>
  </si>
  <si>
    <t>Lewisburg</t>
  </si>
  <si>
    <t>Martinsburg</t>
  </si>
  <si>
    <t>Huntington</t>
  </si>
  <si>
    <t>Logan</t>
  </si>
  <si>
    <t>Beckley</t>
  </si>
  <si>
    <t>Wheeling</t>
  </si>
  <si>
    <t>Parkersburg</t>
  </si>
  <si>
    <t>Buckhannon</t>
  </si>
  <si>
    <t>Clarksburg</t>
  </si>
  <si>
    <t>Morgantown</t>
  </si>
  <si>
    <t>Gassaway</t>
  </si>
  <si>
    <t>Keyser</t>
  </si>
  <si>
    <t>Winston-Salem</t>
  </si>
  <si>
    <t>Raleigh</t>
  </si>
  <si>
    <t>Durham</t>
  </si>
  <si>
    <t>Rocky Mount</t>
  </si>
  <si>
    <t>Elizabeth City</t>
  </si>
  <si>
    <t>Fayetteville</t>
  </si>
  <si>
    <t>Kinston</t>
  </si>
  <si>
    <t>Hickory</t>
  </si>
  <si>
    <t>Andrews</t>
  </si>
  <si>
    <t>Spartanburg</t>
  </si>
  <si>
    <t>Florence</t>
  </si>
  <si>
    <t>Greenville</t>
  </si>
  <si>
    <t>Aiken</t>
  </si>
  <si>
    <t>Beaufort</t>
  </si>
  <si>
    <t>Swainsboro</t>
  </si>
  <si>
    <t>Gainesville</t>
  </si>
  <si>
    <t>Athens</t>
  </si>
  <si>
    <t>Dalton</t>
  </si>
  <si>
    <t>Waycross</t>
  </si>
  <si>
    <t>Valdosta</t>
  </si>
  <si>
    <t>Panama City</t>
  </si>
  <si>
    <t>Pensacola</t>
  </si>
  <si>
    <t>Titusville</t>
  </si>
  <si>
    <t>Melbourne</t>
  </si>
  <si>
    <t>Miami</t>
  </si>
  <si>
    <t>Fort Lauderdale</t>
  </si>
  <si>
    <t>Tampa</t>
  </si>
  <si>
    <t>Lakeland</t>
  </si>
  <si>
    <t>Fort Myers</t>
  </si>
  <si>
    <t>Bradenton</t>
  </si>
  <si>
    <t>Ocala</t>
  </si>
  <si>
    <t>Clearwater</t>
  </si>
  <si>
    <t>Fort Pierce</t>
  </si>
  <si>
    <t>Tuscaloosa</t>
  </si>
  <si>
    <t>Jasper</t>
  </si>
  <si>
    <t>--------------</t>
  </si>
  <si>
    <t>-----------</t>
  </si>
  <si>
    <t>Coef.</t>
  </si>
  <si>
    <t>P&gt;|t|</t>
  </si>
  <si>
    <t>-------------+</t>
  </si>
  <si>
    <t>STATEMENT OF ENERGY PERFORMANCE</t>
  </si>
  <si>
    <t>Month/Day/Year</t>
  </si>
  <si>
    <t>Facility Address</t>
  </si>
  <si>
    <t>Owner's Address</t>
  </si>
  <si>
    <t>Based on the conditions observed at the time of my visit to this facility, I certify that the information used in this tool to generate the energy performance score represented on this statement is accurate.</t>
  </si>
  <si>
    <t>NOTE:</t>
  </si>
  <si>
    <t>1. Applications for recognition of plant energy performance to the US EPA must be made within 4 months of Period Ending date. Award of the ENERGY STAR is not final until approved by the US EPA.</t>
  </si>
  <si>
    <t>For US EPA Use Only:</t>
  </si>
  <si>
    <t>Facility Performance Report</t>
  </si>
  <si>
    <t>Street  Address</t>
  </si>
  <si>
    <t>Zip</t>
  </si>
  <si>
    <t>Facility Energy and Production</t>
  </si>
  <si>
    <t>NOTES:</t>
  </si>
  <si>
    <t>Type notes on facility energy performance here</t>
  </si>
  <si>
    <t>27519</t>
  </si>
  <si>
    <t>Source |</t>
  </si>
  <si>
    <t>Model |</t>
  </si>
  <si>
    <t>Residual |</t>
  </si>
  <si>
    <t>Total |</t>
  </si>
  <si>
    <t>_cons |</t>
  </si>
  <si>
    <t>SS</t>
  </si>
  <si>
    <t>df</t>
  </si>
  <si>
    <t>------------</t>
  </si>
  <si>
    <t>----------</t>
  </si>
  <si>
    <t>-------</t>
  </si>
  <si>
    <t>Decatur/Florence</t>
  </si>
  <si>
    <t>Gadsden</t>
  </si>
  <si>
    <t>Anniston</t>
  </si>
  <si>
    <t>Dothan</t>
  </si>
  <si>
    <t>Evergreen</t>
  </si>
  <si>
    <t>Selma</t>
  </si>
  <si>
    <t>Opelika</t>
  </si>
  <si>
    <t>Johnson City</t>
  </si>
  <si>
    <t>Cookeville</t>
  </si>
  <si>
    <t>Oxford</t>
  </si>
  <si>
    <t>Grenada</t>
  </si>
  <si>
    <t>Meridian</t>
  </si>
  <si>
    <t>from tool</t>
  </si>
  <si>
    <t>Hattiesburg</t>
  </si>
  <si>
    <t>Gulfport</t>
  </si>
  <si>
    <t>McComb</t>
  </si>
  <si>
    <t>Frankfort</t>
  </si>
  <si>
    <t>Corbin</t>
  </si>
  <si>
    <t>Baxter</t>
  </si>
  <si>
    <t>Middlesboro</t>
  </si>
  <si>
    <t>Newport</t>
  </si>
  <si>
    <t>Ashland</t>
  </si>
  <si>
    <t>Campton</t>
  </si>
  <si>
    <t>Pikeville</t>
  </si>
  <si>
    <t>Hazard</t>
  </si>
  <si>
    <t>Russellville</t>
  </si>
  <si>
    <t>Owensboro</t>
  </si>
  <si>
    <t>Henderson</t>
  </si>
  <si>
    <t>Elizabethtown</t>
  </si>
  <si>
    <t>Marion</t>
  </si>
  <si>
    <t>Napoleon</t>
  </si>
  <si>
    <t>Zanesville</t>
  </si>
  <si>
    <t>Stuebenville</t>
  </si>
  <si>
    <t>Akron</t>
  </si>
  <si>
    <t>Canton</t>
  </si>
  <si>
    <t>Mansfield</t>
  </si>
  <si>
    <t>Chillicothe</t>
  </si>
  <si>
    <t>Lima</t>
  </si>
  <si>
    <t>Gary</t>
  </si>
  <si>
    <t>Kokomo</t>
  </si>
  <si>
    <t>Total Site Energy (MMBtu)</t>
  </si>
  <si>
    <t xml:space="preserve">               </t>
  </si>
  <si>
    <t>Average Plant</t>
  </si>
  <si>
    <t>Efficient Plant</t>
  </si>
  <si>
    <t>Jonesboro</t>
  </si>
  <si>
    <t>Batesville</t>
  </si>
  <si>
    <t>Harrison</t>
  </si>
  <si>
    <t>Ardmore</t>
  </si>
  <si>
    <t>Lawton</t>
  </si>
  <si>
    <t>Clinton</t>
  </si>
  <si>
    <t>Enid</t>
  </si>
  <si>
    <t>Woodward</t>
  </si>
  <si>
    <t>Guymon</t>
  </si>
  <si>
    <t>Vinita</t>
  </si>
  <si>
    <t>Muskogee</t>
  </si>
  <si>
    <t>McAlester</t>
  </si>
  <si>
    <t>Ponca City</t>
  </si>
  <si>
    <t>Durant</t>
  </si>
  <si>
    <t>Shawnee</t>
  </si>
  <si>
    <t>Poteau</t>
  </si>
  <si>
    <t>Dallas</t>
  </si>
  <si>
    <t>Texarkana</t>
  </si>
  <si>
    <t>Longview</t>
  </si>
  <si>
    <t>Tyler</t>
  </si>
  <si>
    <t>Palestine</t>
  </si>
  <si>
    <t>Lufkin</t>
  </si>
  <si>
    <t>Fort Worth</t>
  </si>
  <si>
    <t>Denton</t>
  </si>
  <si>
    <t>Stephenville</t>
  </si>
  <si>
    <t>Temple</t>
  </si>
  <si>
    <t>Brownwood</t>
  </si>
  <si>
    <t>Conroe</t>
  </si>
  <si>
    <t>Galveston</t>
  </si>
  <si>
    <t>Beaumont</t>
  </si>
  <si>
    <t>Bryan</t>
  </si>
  <si>
    <t>Victoria</t>
  </si>
  <si>
    <t>Laredo/Pearsall</t>
  </si>
  <si>
    <t>Uvalde</t>
  </si>
  <si>
    <t>Giddings</t>
  </si>
  <si>
    <t>Adrian</t>
  </si>
  <si>
    <t>Childress</t>
  </si>
  <si>
    <t>Midland</t>
  </si>
  <si>
    <t>Boulder</t>
  </si>
  <si>
    <t>Lehigh Valley</t>
  </si>
  <si>
    <t>Rock Hill</t>
  </si>
  <si>
    <t>Saint Petersburg</t>
  </si>
  <si>
    <t>McKenzie</t>
  </si>
  <si>
    <t>Royal_Oak</t>
  </si>
  <si>
    <t>Detroit_Lakes</t>
  </si>
  <si>
    <t>Rapid_City</t>
  </si>
  <si>
    <t>Oak_Park</t>
  </si>
  <si>
    <t>Jefferson City</t>
  </si>
  <si>
    <t>Dodge_City</t>
  </si>
  <si>
    <t>Hot Springs Nat Pk</t>
  </si>
  <si>
    <t>Annual Cost ($)*</t>
  </si>
  <si>
    <t>243</t>
  </si>
  <si>
    <t>244</t>
  </si>
  <si>
    <t>245</t>
  </si>
  <si>
    <t>246</t>
  </si>
  <si>
    <t>247</t>
  </si>
  <si>
    <t>WV</t>
  </si>
  <si>
    <t>248</t>
  </si>
  <si>
    <t>Charleston</t>
  </si>
  <si>
    <t>249</t>
  </si>
  <si>
    <t>250</t>
  </si>
  <si>
    <t>251</t>
  </si>
  <si>
    <t>252</t>
  </si>
  <si>
    <t>253</t>
  </si>
  <si>
    <t>254</t>
  </si>
  <si>
    <t>255</t>
  </si>
  <si>
    <t>256</t>
  </si>
  <si>
    <t>257</t>
  </si>
  <si>
    <t>258</t>
  </si>
  <si>
    <t>259</t>
  </si>
  <si>
    <t>260</t>
  </si>
  <si>
    <t>261</t>
  </si>
  <si>
    <t>262</t>
  </si>
  <si>
    <t>263</t>
  </si>
  <si>
    <t>264</t>
  </si>
  <si>
    <t>265</t>
  </si>
  <si>
    <t>266</t>
  </si>
  <si>
    <t>267</t>
  </si>
  <si>
    <t>268</t>
  </si>
  <si>
    <t>270</t>
  </si>
  <si>
    <t>Greensboro</t>
  </si>
  <si>
    <t>Lawrenceburg</t>
  </si>
  <si>
    <t>New Albany</t>
  </si>
  <si>
    <t>Muncie</t>
  </si>
  <si>
    <t>Bloomington</t>
  </si>
  <si>
    <t>Terre Haute</t>
  </si>
  <si>
    <t>Ann Arbor</t>
  </si>
  <si>
    <t>Saginaw</t>
  </si>
  <si>
    <t>Kalamazoo</t>
  </si>
  <si>
    <t>Muskegon</t>
  </si>
  <si>
    <t>Traverse City</t>
  </si>
  <si>
    <t>Mackinaw City</t>
  </si>
  <si>
    <t>Iron Mountain</t>
  </si>
  <si>
    <t>Houghton</t>
  </si>
  <si>
    <t>Mason City</t>
  </si>
  <si>
    <t>Fort Dodge</t>
  </si>
  <si>
    <t>Waterloo</t>
  </si>
  <si>
    <t>Creston</t>
  </si>
  <si>
    <t>Sheldon</t>
  </si>
  <si>
    <t>Spencer</t>
  </si>
  <si>
    <t>Carroll</t>
  </si>
  <si>
    <t>Council Bluffs</t>
  </si>
  <si>
    <t>Shenandoah</t>
  </si>
  <si>
    <t>Dubuque</t>
  </si>
  <si>
    <t>Decorah</t>
  </si>
  <si>
    <t>Cedar Rapids</t>
  </si>
  <si>
    <t>Ottumwa</t>
  </si>
  <si>
    <t>Davenport</t>
  </si>
  <si>
    <t>Racine</t>
  </si>
  <si>
    <t>Platteville</t>
  </si>
  <si>
    <t>Portage</t>
  </si>
  <si>
    <t>River Falls</t>
  </si>
  <si>
    <t>Wausau</t>
  </si>
  <si>
    <t>Rhinelander</t>
  </si>
  <si>
    <t>La Crosse</t>
  </si>
  <si>
    <t>Eau Claire</t>
  </si>
  <si>
    <t>Spooner</t>
  </si>
  <si>
    <t>Oshkosh</t>
  </si>
  <si>
    <t>Saint Paul</t>
  </si>
  <si>
    <t>Minneapolis</t>
  </si>
  <si>
    <t>Mankato</t>
  </si>
  <si>
    <t>Windom</t>
  </si>
  <si>
    <t>Willmar</t>
  </si>
  <si>
    <t>Saint Cloud</t>
  </si>
  <si>
    <t>Brainerd</t>
  </si>
  <si>
    <r>
      <t>10</t>
    </r>
    <r>
      <rPr>
        <vertAlign val="superscript"/>
        <sz val="14"/>
        <color indexed="9"/>
        <rFont val="Arial"/>
        <family val="2"/>
      </rPr>
      <t>3</t>
    </r>
    <r>
      <rPr>
        <sz val="14"/>
        <color indexed="9"/>
        <rFont val="Arial"/>
        <family val="2"/>
      </rPr>
      <t xml:space="preserve"> lbs</t>
    </r>
  </si>
  <si>
    <t>----------------------------------------------------------------------------------------------------------------------------------------------------------</t>
  </si>
  <si>
    <t xml:space="preserve">      name:  &lt;unnamed&gt;</t>
  </si>
  <si>
    <t xml:space="preserve">       log:  /rdcprojects/tr1/tr00623/disclosure/09232010-baking/resultbaking.log</t>
  </si>
  <si>
    <t xml:space="preserve"> opened on:  27 Sep 2010, 16:37:08</t>
  </si>
  <si>
    <t>.</t>
  </si>
  <si>
    <t>. reg lnallmbtu lnallbaking bakingvalper percookies  marshare sandshare wireshare outlier cremeshare</t>
  </si>
  <si>
    <t>-------------+-----------------------------           F(  8,    55) =   48.45</t>
  </si>
  <si>
    <t xml:space="preserve">       Model |  118.716523     8  14.8395654           Prob &gt; F      =  0.0000</t>
  </si>
  <si>
    <t xml:space="preserve">    Residual |  16.8466604    55  .306302916           R-squared     =  0.8757</t>
  </si>
  <si>
    <t>-------------+-----------------------------           Adj R-squared =  0.8577</t>
  </si>
  <si>
    <t xml:space="preserve">       Total |  135.563183    63  2.15179656           Root MSE      =  .55345</t>
  </si>
  <si>
    <t>-------------+---------------------------------------------------------------</t>
  </si>
  <si>
    <t xml:space="preserve"> lnallbaking |   .7215628   .0428443    16.84   0.000     .6357009    .8074247</t>
  </si>
  <si>
    <t>bakingvalper |  -1.236011   .5206999    -2.37   0.021    -2.279517   -.1925051</t>
  </si>
  <si>
    <t xml:space="preserve">  percookies |  -.4435519   .1894823    -2.34   0.023    -.8232829   -.0638209</t>
  </si>
  <si>
    <t xml:space="preserve">    marshare |   5.190711   2.970756     1.75   0.086    -.7628162    11.14424</t>
  </si>
  <si>
    <t xml:space="preserve">   sandshare |  -.3777303   .5267475    -0.72   0.476    -1.433356    .6778953</t>
  </si>
  <si>
    <t xml:space="preserve">   wireshare |  -.1371909   .3157786    -0.43   0.666    -.7700252    .4956435</t>
  </si>
  <si>
    <t xml:space="preserve">     outlier |   supressed</t>
  </si>
  <si>
    <t xml:space="preserve">  cremeshare |  -.2589274   .3761084    -0.69   0.494    -1.012665    .4948107</t>
  </si>
  <si>
    <t xml:space="preserve">       _cons |   5.413209   .6342846     8.53   0.000     4.142074    6.684344</t>
  </si>
  <si>
    <t>. reg lnallmbtu lnallbaking bakingvalper percookies  marshare   outlier</t>
  </si>
  <si>
    <t xml:space="preserve"> closed on:  27 Sep 2010, 16:37:20</t>
  </si>
  <si>
    <t>[95% Conf</t>
  </si>
  <si>
    <t>. Interval]</t>
  </si>
  <si>
    <t>marshare |</t>
  </si>
  <si>
    <t>outlier |</t>
  </si>
  <si>
    <t>supressed</t>
  </si>
  <si>
    <t>Number of obs =</t>
  </si>
  <si>
    <t>-------------</t>
  </si>
  <si>
    <t>-----</t>
  </si>
  <si>
    <t>F(  5,    58) =</t>
  </si>
  <si>
    <t>Prob &gt; F      =</t>
  </si>
  <si>
    <t>R-squared     =</t>
  </si>
  <si>
    <t>Adj R-squared =</t>
  </si>
  <si>
    <t>Root MSE      =</t>
  </si>
  <si>
    <t>Onsite Emissions Factors are used to convert Site Energy values (in Mbtu) into greenhouse gas emissions</t>
  </si>
  <si>
    <t xml:space="preserve">Note that these factors are applied to the site in energy in MBtu, not kBtu. </t>
  </si>
  <si>
    <t xml:space="preserve">Note that these factors apply to fuel burned on site </t>
  </si>
  <si>
    <t>This table was sent by Alexandra 01/30/2009.  I switched to this source of emissions to be consistent with what ES is using elsewhere for this calculation.</t>
  </si>
  <si>
    <t>On Site Fuel Type</t>
  </si>
  <si>
    <t>Heat Content (HHV)</t>
  </si>
  <si>
    <t>HHV unit</t>
  </si>
  <si>
    <t>Carbon Content Coefficient (kg/Mbtu)</t>
  </si>
  <si>
    <t>Fraction Oxidized</t>
  </si>
  <si>
    <t>CO2 Content Coefficient (kg CO2/Mbtu)</t>
  </si>
  <si>
    <t>CH4 Content Coefficient (kg CH4/Mbtu)</t>
  </si>
  <si>
    <t>N20 Content Coefficient (kg N2O/Mbtu)</t>
  </si>
  <si>
    <t>CO2eq Content Coefficient (kg CO2eq/MBtu)</t>
  </si>
  <si>
    <t>Natural Gas</t>
  </si>
  <si>
    <t>(Btu/scf)</t>
  </si>
  <si>
    <t>Fuel Oil (No. 2)</t>
  </si>
  <si>
    <t>(MBtu/Barrel)</t>
  </si>
  <si>
    <t>Wood</t>
  </si>
  <si>
    <t>(MBtu/ton)</t>
  </si>
  <si>
    <t>Propane</t>
  </si>
  <si>
    <t>Liquid Propane</t>
  </si>
  <si>
    <t>Kerosene</t>
  </si>
  <si>
    <t>Fuel Oil (No. 1)</t>
  </si>
  <si>
    <t>Fuel Oil (No. 5 &amp; No. 6)</t>
  </si>
  <si>
    <t>Coal (anthracite)</t>
  </si>
  <si>
    <t>Coal (bituminous)</t>
  </si>
  <si>
    <t>Coke</t>
  </si>
  <si>
    <t>Fuel Oil (No. 4)</t>
  </si>
  <si>
    <t>Diesel</t>
  </si>
  <si>
    <t>References</t>
  </si>
  <si>
    <r>
      <t xml:space="preserve">Carbon content coefficients, heating values, and fractions oxidized from the </t>
    </r>
    <r>
      <rPr>
        <sz val="10"/>
        <color indexed="63"/>
        <rFont val="Arial Italic"/>
        <family val="0"/>
      </rPr>
      <t>Inventory of U.S. Greenhouse Gas Emissions and Sinks: 1990–2005</t>
    </r>
    <r>
      <rPr>
        <sz val="10"/>
        <rFont val="Arial"/>
        <family val="0"/>
      </rPr>
      <t>, EPA430-R-07-002, U.S. EPA, Washington, DC, April 2007.  Coal numbers updated from 2006 IPCC.</t>
    </r>
  </si>
  <si>
    <r>
      <t xml:space="preserve">U.S. Environmental Protection Agency, Climate Leaders Program, </t>
    </r>
    <r>
      <rPr>
        <sz val="10"/>
        <color indexed="63"/>
        <rFont val="Arial Italic"/>
        <family val="0"/>
      </rPr>
      <t>Direct Emissions from Stationary Combustion Sources</t>
    </r>
    <r>
      <rPr>
        <sz val="10"/>
        <rFont val="Arial"/>
        <family val="0"/>
      </rPr>
      <t>, May 2008.</t>
    </r>
  </si>
  <si>
    <t>http://www.epa.gov/climateleaders/documents/resources/stationarycombustionguidance.pdf</t>
  </si>
  <si>
    <t>Heat content data from Annual Energy Review (EIA) 2006</t>
  </si>
  <si>
    <t>New: Jan 2009</t>
  </si>
  <si>
    <t>These must be factors for site electricity.</t>
  </si>
  <si>
    <t>New electricity emissions factors via Rebecca - 1/29/2009</t>
  </si>
  <si>
    <t>kg CO2/Mbtu</t>
  </si>
  <si>
    <t>kg CH4/Mbtu</t>
  </si>
  <si>
    <t>kg N2O/Mbtu</t>
  </si>
  <si>
    <t>kg CO2e/Mbtu</t>
  </si>
  <si>
    <t>National Average</t>
  </si>
  <si>
    <t>co2 savings</t>
  </si>
  <si>
    <t>Introduction</t>
  </si>
  <si>
    <t>Eligible Facilities &amp; Space Types</t>
  </si>
  <si>
    <t>Required Data</t>
  </si>
  <si>
    <t>The following information is required in order to use the EPI.</t>
  </si>
  <si>
    <t xml:space="preserve">Energy Data: </t>
  </si>
  <si>
    <t>Product Mix:</t>
  </si>
  <si>
    <t>Definitions of Terms</t>
  </si>
  <si>
    <t>Definitions of terms used in the plant characteristics section</t>
  </si>
  <si>
    <t>ZIP Code:</t>
  </si>
  <si>
    <t>A 5-digit U.S. Postal Service ZIP code used to assign the plant location.</t>
  </si>
  <si>
    <t>General plant location is based on the ZIP code entered by user. User should confirm location matches ZIP code.</t>
  </si>
  <si>
    <t>Current Plant &amp; Year:</t>
  </si>
  <si>
    <t>Reference Plant &amp; Year:</t>
  </si>
  <si>
    <t>User-defined reference plant and year for comparison purposes.  Since scores for current plant and reference plant are calculated independently, the choice of reference year does NOT impact current year score. The reference plant can be the same plant as the "current plant" with a different year, or a different plant.</t>
  </si>
  <si>
    <t>Electricity:</t>
  </si>
  <si>
    <t xml:space="preserve">Data for electricity should include only total electricity purchased or transferred into the plant from another facility.  Units should be supplied in terms of site energy, i.e., in kWh or MMBtu on the basis of 3,412 Btu per kWh.  </t>
  </si>
  <si>
    <r>
      <t xml:space="preserve">100 SCFM compressed air x 0.2 kW/SCFM x 4800 hours (per year) = 96,000 kWh
</t>
    </r>
    <r>
      <rPr>
        <sz val="12"/>
        <color indexed="63"/>
        <rFont val="Arial"/>
        <family val="2"/>
      </rPr>
      <t>(SCFM is Standard Cubic Feet of air per Minute)</t>
    </r>
  </si>
  <si>
    <t>(Example for illustration only. Your factors and method will vary.)</t>
  </si>
  <si>
    <t>Non-Electric Energy Use:</t>
  </si>
  <si>
    <r>
      <t xml:space="preserve">10 million lbs steam (per year) x 1128 Btu/lb @ 150 psig / 85% boiler efficiency = 
13,271 MMBtu natural gas </t>
    </r>
    <r>
      <rPr>
        <sz val="14"/>
        <color indexed="63"/>
        <rFont val="Arial"/>
        <family val="2"/>
      </rPr>
      <t>(before adjusting for steam distribution losses)</t>
    </r>
  </si>
  <si>
    <t>Annual Cost:</t>
  </si>
  <si>
    <r>
      <t xml:space="preserve">Total annual energy cost for each fuel type in current year dollars.  </t>
    </r>
    <r>
      <rPr>
        <sz val="14"/>
        <color indexed="63"/>
        <rFont val="Arial Bold Italic"/>
        <family val="0"/>
      </rPr>
      <t>Input of cost data is optional and does not impact the EPI score.</t>
    </r>
  </si>
  <si>
    <t>Definitions of terms used in the results section</t>
  </si>
  <si>
    <t>Total Source Energy (MMBtu):</t>
  </si>
  <si>
    <t>Total Site Energy (MMBtu):</t>
  </si>
  <si>
    <t>The sum of direct fossil fuel consumption and electricity, with electricity converted from kWh to Btu using the engineering conversion rate (3,412 Btu/kWh).</t>
  </si>
  <si>
    <t>Efficient Plant:</t>
  </si>
  <si>
    <t>Defined at the values associated with a plant operating at the 75th percentile.</t>
  </si>
  <si>
    <t>Average Plant:</t>
  </si>
  <si>
    <t>Defined at the values associated with a plant operating at the 50th percentile.</t>
  </si>
  <si>
    <t>Report Tabs</t>
  </si>
  <si>
    <t>Statement of Energy Performance &amp; Facility Performance Report</t>
  </si>
  <si>
    <t>The workbook tab labeled Statement of Energy Performance (SEP) contains a printable form that is used only when submitting an application for ENERGY STAR recognition.  The results from the EPI will be automatically populated in the appropriate fields in the SEP form.  The SEP must be stamped by the Professional Engineer who is responsible for verifying the accuracy of the data entered into the EPI.</t>
  </si>
  <si>
    <r>
      <t>The ENERGY STAR</t>
    </r>
    <r>
      <rPr>
        <sz val="14"/>
        <color indexed="63"/>
        <rFont val="Arial"/>
        <family val="2"/>
      </rPr>
      <t>®</t>
    </r>
    <r>
      <rPr>
        <sz val="14"/>
        <color indexed="63"/>
        <rFont val="Arial"/>
        <family val="2"/>
      </rPr>
      <t xml:space="preserve"> Cookie and Cracker Baking Plant Energy Performance Indicator (EPI) enables bakeries to compare their energy performance to similar bakeries operating in the United States.</t>
    </r>
  </si>
  <si>
    <t>The Cookie and Cracker Baking EPI is designed to be used to evaluate facilities that are primarily engaged in baking cookies and crackers.</t>
  </si>
  <si>
    <r>
      <t xml:space="preserve">To be eligible for ENERGY STAR recognition, more than 50% of the production of the benchmarked plant must be comprised of the appropriate products (listed below).  </t>
    </r>
    <r>
      <rPr>
        <sz val="14"/>
        <color indexed="10"/>
        <rFont val="Arial"/>
        <family val="2"/>
      </rPr>
      <t xml:space="preserve">For plants that do not meet the minimum requirement for ENERGY STAR recognition, the EPI may still be used as a management tool. </t>
    </r>
  </si>
  <si>
    <t xml:space="preserve">"Other" captures the production of products other than the categories of cookies and crackers defined above.  For example, if a plant produces breakfast bars, this would be considered "other." To determine the share of "other" products, first determine the total dollar value of all production. Then calculate on a dollars-produced basis the share (%) that represents the "other" products.  Enter that % into the EPI. For example, if breakfast bars represents 20% of the value of all production, 20% would be entered into the EPI in the "Other (% of plant total)" field. </t>
  </si>
  <si>
    <t>Products Produced:</t>
  </si>
  <si>
    <t>The share (%) of total site production that marshmallow cookies and / or "other" products produced at the plant represent. This field can equal "0".</t>
  </si>
  <si>
    <t>Charts:</t>
  </si>
  <si>
    <t>Statement of Energy Performance:</t>
  </si>
  <si>
    <t>Facility Performance Report:</t>
  </si>
  <si>
    <r>
      <t xml:space="preserve">This ENERGY STAR Plant EPI was developed by the U.S. EPA in collaboration with companies from the Biscuit and Cracker Manufacturers Associations' Sustainability Working Group and with technical support from Duke University and ICF International.  The EPI is based upon confidential plant level information. Technical documentation on the design of the EPI is available at </t>
    </r>
    <r>
      <rPr>
        <sz val="14"/>
        <color indexed="8"/>
        <rFont val="Arial"/>
        <family val="2"/>
      </rPr>
      <t>www.energystar.gov/EPIs</t>
    </r>
    <r>
      <rPr>
        <sz val="14"/>
        <color indexed="63"/>
        <rFont val="Arial"/>
        <family val="2"/>
      </rPr>
      <t xml:space="preserve">.  This EPI will be updated periodically and revised by the U.S. EPA as part of the ENERGY STAR Industry Focus.  For more information on the Industry Focus, visit </t>
    </r>
    <r>
      <rPr>
        <sz val="14"/>
        <color indexed="8"/>
        <rFont val="Arial"/>
        <family val="2"/>
      </rPr>
      <t>www.energystar.gov/industry</t>
    </r>
    <r>
      <rPr>
        <sz val="14"/>
        <color indexed="63"/>
        <rFont val="Arial"/>
        <family val="2"/>
      </rPr>
      <t xml:space="preserve"> or contact </t>
    </r>
    <r>
      <rPr>
        <sz val="14"/>
        <color indexed="8"/>
        <rFont val="Arial"/>
        <family val="2"/>
      </rPr>
      <t>energystrategy@energystar.gov</t>
    </r>
    <r>
      <rPr>
        <sz val="14"/>
        <color indexed="63"/>
        <rFont val="Arial"/>
        <family val="2"/>
      </rPr>
      <t>.</t>
    </r>
  </si>
  <si>
    <t xml:space="preserve">The research for this model was conducted while the developer, Gale Boyd, was a Special Sworn Status researcher of the U.S. Census Bureau at the Triangle Census Research Data Center. Research results and conclusions expressed are those of the author and do not necessarily reflect the views of the Census Bureau. The research results have been screened to insure that no confidential data are revealed. </t>
  </si>
  <si>
    <t>Production Data:</t>
  </si>
  <si>
    <t xml:space="preserve">The workbook tab labeled Facility Performance Report provides a printable form that can be used to summarize the results from the EPI.  This report is intended to be used by plants or companies for their own internal records. </t>
  </si>
  <si>
    <t>About The EPI</t>
  </si>
  <si>
    <r>
      <t>GHG Savings (Kg CO</t>
    </r>
    <r>
      <rPr>
        <vertAlign val="subscript"/>
        <sz val="10"/>
        <color indexed="63"/>
        <rFont val="Arial"/>
        <family val="2"/>
      </rPr>
      <t>2</t>
    </r>
    <r>
      <rPr>
        <sz val="10"/>
        <rFont val="Arial"/>
        <family val="0"/>
      </rPr>
      <t>e)</t>
    </r>
  </si>
  <si>
    <t>Energy Savings (MMBtu)</t>
  </si>
  <si>
    <t>kWh</t>
  </si>
  <si>
    <t>MWh</t>
  </si>
  <si>
    <t>Biomass</t>
  </si>
  <si>
    <r>
      <t>Emissions (Kg CO</t>
    </r>
    <r>
      <rPr>
        <vertAlign val="subscript"/>
        <sz val="10"/>
        <color indexed="63"/>
        <rFont val="Arial"/>
        <family val="2"/>
      </rPr>
      <t>2</t>
    </r>
    <r>
      <rPr>
        <sz val="10"/>
        <color indexed="63"/>
        <rFont val="Lucida Grande"/>
        <family val="0"/>
      </rPr>
      <t>e)</t>
    </r>
  </si>
  <si>
    <t>Fuel Emission Factors</t>
  </si>
  <si>
    <t>http://www.eia.doe.gov/oiaf/1605/excel/Fuel%20Emission%20Factors.xls</t>
  </si>
  <si>
    <t>(From Appendix H of the instructions to Form EIA-1605)</t>
  </si>
  <si>
    <r>
      <t>1. Carbon Dioxide Emission Factors for Stationary Combustion</t>
    </r>
    <r>
      <rPr>
        <vertAlign val="superscript"/>
        <sz val="10"/>
        <color indexed="63"/>
        <rFont val="Arial Bold"/>
        <family val="0"/>
      </rPr>
      <t>1</t>
    </r>
  </si>
  <si>
    <t xml:space="preserve">Fuel </t>
  </si>
  <si>
    <t xml:space="preserve">Emission Factor </t>
  </si>
  <si>
    <r>
      <t>Coal</t>
    </r>
    <r>
      <rPr>
        <vertAlign val="superscript"/>
        <sz val="10"/>
        <color indexed="63"/>
        <rFont val="Arial Bold"/>
        <family val="0"/>
      </rPr>
      <t>2</t>
    </r>
  </si>
  <si>
    <t>Anthracite</t>
  </si>
  <si>
    <r>
      <t>kg CO</t>
    </r>
    <r>
      <rPr>
        <vertAlign val="subscript"/>
        <sz val="10"/>
        <color indexed="63"/>
        <rFont val="Arial"/>
        <family val="2"/>
      </rPr>
      <t xml:space="preserve">2 </t>
    </r>
    <r>
      <rPr>
        <sz val="9.5"/>
        <color indexed="63"/>
        <rFont val="Arial"/>
        <family val="2"/>
      </rPr>
      <t>/ MMBtu</t>
    </r>
  </si>
  <si>
    <t>Bituminous</t>
  </si>
  <si>
    <t>Sub-bituminous</t>
  </si>
  <si>
    <t>Lignite</t>
  </si>
  <si>
    <t>Electric Power Sector</t>
  </si>
  <si>
    <t>Industrial Coking</t>
  </si>
  <si>
    <t>Other Industrial</t>
  </si>
  <si>
    <t>Residential/Commercial</t>
  </si>
  <si>
    <r>
      <t>Natural Gas</t>
    </r>
    <r>
      <rPr>
        <vertAlign val="superscript"/>
        <sz val="10"/>
        <color indexed="63"/>
        <rFont val="Arial Bold"/>
        <family val="0"/>
      </rPr>
      <t>2</t>
    </r>
  </si>
  <si>
    <t>Pipeline Natural Gas</t>
  </si>
  <si>
    <t>HHV of 975 - 1000 Btu/scf</t>
  </si>
  <si>
    <r>
      <t>kg CO</t>
    </r>
    <r>
      <rPr>
        <vertAlign val="subscript"/>
        <sz val="10"/>
        <color indexed="63"/>
        <rFont val="Arial"/>
        <family val="2"/>
      </rPr>
      <t xml:space="preserve">2 </t>
    </r>
    <r>
      <rPr>
        <sz val="9.5"/>
        <color indexed="63"/>
        <rFont val="Arial"/>
        <family val="2"/>
      </rPr>
      <t>/ therm</t>
    </r>
  </si>
  <si>
    <t>HHV of 1000 - 1025 Btu/scf</t>
  </si>
  <si>
    <t>HHV of 1025 - 1050 Btu/scf</t>
  </si>
  <si>
    <r>
      <t>HHV of 1050 - 1075 Btu/scf</t>
    </r>
    <r>
      <rPr>
        <vertAlign val="superscript"/>
        <sz val="9.5"/>
        <color indexed="63"/>
        <rFont val="Arial Bold"/>
        <family val="0"/>
      </rPr>
      <t>1</t>
    </r>
  </si>
  <si>
    <t>HHV of 1075 - 1100 Btu/scf</t>
  </si>
  <si>
    <t xml:space="preserve">Weighted National Average (1029 </t>
  </si>
  <si>
    <t>Btu/scf)</t>
  </si>
  <si>
    <t>Flared Natural Gas</t>
  </si>
  <si>
    <r>
      <t>Petroleum Fuels</t>
    </r>
    <r>
      <rPr>
        <vertAlign val="superscript"/>
        <sz val="9.5"/>
        <color indexed="63"/>
        <rFont val="Arial"/>
        <family val="2"/>
      </rPr>
      <t>2</t>
    </r>
  </si>
  <si>
    <t>Middle Distillate Fuels (No. 1, No. 2, No. 4 fuel oil, diesel, home heating oil)</t>
  </si>
  <si>
    <t>Jet Fuel ( Jet A, JP-8)</t>
  </si>
  <si>
    <r>
      <t>Heavy Fuel Oil (No. 5, 6 fuel oil), bunker fuel</t>
    </r>
    <r>
      <rPr>
        <vertAlign val="superscript"/>
        <sz val="10"/>
        <color indexed="63"/>
        <rFont val="Arial Bold"/>
        <family val="0"/>
      </rPr>
      <t>1</t>
    </r>
  </si>
  <si>
    <t>Ethane</t>
  </si>
  <si>
    <t>Isobutane</t>
  </si>
  <si>
    <t>n-Butane</t>
  </si>
  <si>
    <t>Unspecified LPG</t>
  </si>
  <si>
    <t>Refinery (Still) Gas</t>
  </si>
  <si>
    <t>Crude Oil</t>
  </si>
  <si>
    <t>Petroleum Coke</t>
  </si>
  <si>
    <t>Other Fuels</t>
  </si>
  <si>
    <r>
      <t>Tires/Tire Derived Fuel</t>
    </r>
    <r>
      <rPr>
        <vertAlign val="superscript"/>
        <sz val="10"/>
        <color indexed="63"/>
        <rFont val="Arial Bold"/>
        <family val="0"/>
      </rPr>
      <t>3</t>
    </r>
  </si>
  <si>
    <r>
      <t>Waste Oil</t>
    </r>
    <r>
      <rPr>
        <vertAlign val="superscript"/>
        <sz val="10"/>
        <color indexed="63"/>
        <rFont val="Arial Bold"/>
        <family val="0"/>
      </rPr>
      <t>4,5</t>
    </r>
  </si>
  <si>
    <r>
      <t>kg CO</t>
    </r>
    <r>
      <rPr>
        <vertAlign val="subscript"/>
        <sz val="10"/>
        <color indexed="63"/>
        <rFont val="Arial"/>
        <family val="2"/>
      </rPr>
      <t xml:space="preserve">2 </t>
    </r>
    <r>
      <rPr>
        <sz val="9.5"/>
        <color indexed="63"/>
        <rFont val="Arial"/>
        <family val="2"/>
      </rPr>
      <t>/ gallon</t>
    </r>
  </si>
  <si>
    <r>
      <t>Waste Oil Blended with Residual Fuel Oil</t>
    </r>
    <r>
      <rPr>
        <vertAlign val="superscript"/>
        <sz val="10"/>
        <color indexed="63"/>
        <rFont val="Arial Bold"/>
        <family val="0"/>
      </rPr>
      <t>4</t>
    </r>
  </si>
  <si>
    <t xml:space="preserve">All other forms of energy purchased or transferred (natural gas, oil, coal, etc.) should be included. For fuels not defined in the EPI, use the "Other" column. </t>
  </si>
  <si>
    <t>Cookie and Cracker Baking Plant EPI</t>
  </si>
  <si>
    <t>Product Mix</t>
  </si>
  <si>
    <t>Products Produced</t>
  </si>
  <si>
    <t>Other (% of plant total)</t>
  </si>
  <si>
    <t>Marshmallow cookies:</t>
  </si>
  <si>
    <t>Other (% of plant total):</t>
  </si>
  <si>
    <r>
      <t>Energy Intensity (MMBtu/10</t>
    </r>
    <r>
      <rPr>
        <vertAlign val="superscript"/>
        <sz val="14"/>
        <color indexed="9"/>
        <rFont val="Arial"/>
        <family val="2"/>
      </rPr>
      <t>3</t>
    </r>
    <r>
      <rPr>
        <sz val="14"/>
        <color indexed="9"/>
        <rFont val="Arial"/>
        <family val="2"/>
      </rPr>
      <t xml:space="preserve"> lbs)</t>
    </r>
  </si>
  <si>
    <r>
      <t>Waste Oil Blended with Distillate Fuel Oil</t>
    </r>
    <r>
      <rPr>
        <vertAlign val="superscript"/>
        <sz val="10"/>
        <color indexed="63"/>
        <rFont val="Arial Bold"/>
        <family val="0"/>
      </rPr>
      <t>4</t>
    </r>
  </si>
  <si>
    <r>
      <t>Municipal Solid Waste (MSW)</t>
    </r>
    <r>
      <rPr>
        <vertAlign val="superscript"/>
        <sz val="10"/>
        <color indexed="63"/>
        <rFont val="Arial Bold"/>
        <family val="0"/>
      </rPr>
      <t>6,7</t>
    </r>
  </si>
  <si>
    <r>
      <t>kg CO</t>
    </r>
    <r>
      <rPr>
        <vertAlign val="subscript"/>
        <sz val="10"/>
        <color indexed="63"/>
        <rFont val="Arial"/>
        <family val="2"/>
      </rPr>
      <t xml:space="preserve">2 </t>
    </r>
    <r>
      <rPr>
        <sz val="9.5"/>
        <color indexed="63"/>
        <rFont val="Arial"/>
        <family val="2"/>
      </rPr>
      <t>/ short ton MSW</t>
    </r>
  </si>
  <si>
    <r>
      <t>kg CO</t>
    </r>
    <r>
      <rPr>
        <vertAlign val="subscript"/>
        <sz val="10"/>
        <color indexed="63"/>
        <rFont val="Arial"/>
        <family val="2"/>
      </rPr>
      <t>2</t>
    </r>
    <r>
      <rPr>
        <sz val="9.5"/>
        <color indexed="63"/>
        <rFont val="Arial"/>
        <family val="2"/>
      </rPr>
      <t xml:space="preserve"> / MMBtu MSW</t>
    </r>
  </si>
  <si>
    <r>
      <t>Plastics Portion of MSW</t>
    </r>
    <r>
      <rPr>
        <vertAlign val="superscript"/>
        <sz val="10"/>
        <color indexed="63"/>
        <rFont val="Arial Bold"/>
        <family val="0"/>
      </rPr>
      <t>6</t>
    </r>
  </si>
  <si>
    <r>
      <t>kg CO</t>
    </r>
    <r>
      <rPr>
        <vertAlign val="subscript"/>
        <sz val="10"/>
        <color indexed="63"/>
        <rFont val="Arial"/>
        <family val="2"/>
      </rPr>
      <t xml:space="preserve">2 </t>
    </r>
    <r>
      <rPr>
        <sz val="9.5"/>
        <color indexed="63"/>
        <rFont val="Arial"/>
        <family val="2"/>
      </rPr>
      <t>/ short ton plastics</t>
    </r>
  </si>
  <si>
    <r>
      <t xml:space="preserve">1 </t>
    </r>
    <r>
      <rPr>
        <sz val="8"/>
        <color indexed="63"/>
        <rFont val="Arial"/>
        <family val="2"/>
      </rPr>
      <t>All factors assume 100 percent combustion except those for MSW, which assume 98 percent combustion.</t>
    </r>
  </si>
  <si>
    <r>
      <t xml:space="preserve">2 </t>
    </r>
    <r>
      <rPr>
        <sz val="8"/>
        <color indexed="63"/>
        <rFont val="Arial"/>
        <family val="2"/>
      </rPr>
      <t>Energy Information Administration, Documentation for Emissions of Greenhouse Gases in the United States 2005, DOE/EIA-0638 (2005), October  2007, Tables 6-1, 6-2, 6-4, and 6-5.</t>
    </r>
  </si>
  <si>
    <r>
      <t xml:space="preserve">3 </t>
    </r>
    <r>
      <rPr>
        <sz val="8"/>
        <color indexed="63"/>
        <rFont val="Arial"/>
        <family val="2"/>
      </rPr>
      <t xml:space="preserve">U.S. Department of Energy, Technical Guidelines Voluntary Reporting of Greenhouse Gases (1605(b)) Program, Chapter 1, Part C, Stationary Source Combustion, January 2007. </t>
    </r>
  </si>
  <si>
    <r>
      <t>4</t>
    </r>
    <r>
      <rPr>
        <sz val="8"/>
        <color indexed="63"/>
        <rFont val="Arial"/>
        <family val="2"/>
      </rPr>
      <t xml:space="preserve"> U.S. EPA, AP 42, Fifth Edition, Compilation of Air Pollutant Emission Factors, Volume 1: Stationary Point and Area Sources, http://www.epa.gov/ttn/chief/ap42/ch01/final/c01s11.pdf.</t>
    </r>
  </si>
  <si>
    <r>
      <t xml:space="preserve">5 </t>
    </r>
    <r>
      <rPr>
        <sz val="8"/>
        <color indexed="63"/>
        <rFont val="Arial"/>
        <family val="2"/>
      </rPr>
      <t>To convert to an energy basis (kg/MMBtu), divide by the heating value of the oil in units of MMBtu/gal, if known.  If the heating value is not known, use the default values below depending on whether the waste oil is blended with residual or distillate fuel oil.</t>
    </r>
  </si>
  <si>
    <r>
      <t xml:space="preserve">6 </t>
    </r>
    <r>
      <rPr>
        <sz val="8"/>
        <color indexed="63"/>
        <rFont val="Arial"/>
        <family val="2"/>
      </rPr>
      <t xml:space="preserve">Emissions factors for components of MSW calculated from 2006 data in U.S. Environmental Protection Agency, Inventory of U.S. Greenhouse Gas Emissions and Sinks: 1990-2006, Public Review Draft, February 22, 2008, Section 3.9 and Annex 3.6. Weighted emission factor based on MSW composition for 2006 reported in U.S. Environmental Protection Agency, 2006 MSW Characterization Data Tables, http://www.epa.gov/epaoswer/non-hw/muncpl/pubs/06data.pdf.  </t>
    </r>
  </si>
  <si>
    <r>
      <t xml:space="preserve">7 </t>
    </r>
    <r>
      <rPr>
        <sz val="8"/>
        <color indexed="63"/>
        <rFont val="Arial"/>
        <family val="2"/>
      </rPr>
      <t>Emissions from other components of municipal solid waste are excluded because they are considered to be biogenic.</t>
    </r>
  </si>
  <si>
    <t>Domestic Electricity Emission Factors, 1999-2002</t>
  </si>
  <si>
    <t>http://www.eia.doe.gov/oiaf/1605/excel/electricity_factors_99-02region.xls</t>
  </si>
  <si>
    <t>Region</t>
  </si>
  <si>
    <r>
      <t>Emission Inventory</t>
    </r>
    <r>
      <rPr>
        <vertAlign val="superscript"/>
        <sz val="10"/>
        <color indexed="63"/>
        <rFont val="Arial Bold"/>
        <family val="0"/>
      </rPr>
      <t>a</t>
    </r>
    <r>
      <rPr>
        <sz val="10"/>
        <color indexed="63"/>
        <rFont val="Arial Bold"/>
        <family val="0"/>
      </rPr>
      <t xml:space="preserve"> </t>
    </r>
  </si>
  <si>
    <t>Emission Reductions (metric tons CO2e/MWh)</t>
  </si>
  <si>
    <t>CO2 (metric tons/MWh)</t>
  </si>
  <si>
    <t>CH4 (kg/MWh)</t>
  </si>
  <si>
    <t>N2O (kg/MWh)</t>
  </si>
  <si>
    <r>
      <t>Avoided Emissions</t>
    </r>
    <r>
      <rPr>
        <vertAlign val="superscript"/>
        <sz val="10"/>
        <color indexed="63"/>
        <rFont val="Arial Bold"/>
        <family val="0"/>
      </rPr>
      <t>b</t>
    </r>
  </si>
  <si>
    <r>
      <t>Indirect Emissions</t>
    </r>
    <r>
      <rPr>
        <vertAlign val="superscript"/>
        <sz val="10"/>
        <color indexed="63"/>
        <rFont val="Arial Bold"/>
        <family val="0"/>
      </rPr>
      <t>c</t>
    </r>
  </si>
  <si>
    <t>(1) New York, Connecticut, Rhode Island, Massachusetts, Vermont, New Hampshire and Maine</t>
  </si>
  <si>
    <t>(2) New Jersey, Delaware, Pennsylvania, Maryland, West Virginia, Ohio, Indiana and Michigan</t>
  </si>
  <si>
    <t>(3) Illinois and Wisconsin</t>
  </si>
  <si>
    <t>(4) Missouri, Kentucky, Virginia, Arkansas, Tennessee, North Carolina, South Carolina, Louisiana, Mississippi, Alabama and Georgia</t>
  </si>
  <si>
    <t>(5) Florida</t>
  </si>
  <si>
    <t>(6) Texas</t>
  </si>
  <si>
    <t>(7) Oklahoma and Kansas</t>
  </si>
  <si>
    <t>(8) North Dakota, South Dakota, Nebraska, Minnesota and Iowa</t>
  </si>
  <si>
    <t>(9) Colorado, Utah, Nevada, Wyoming and Montana</t>
  </si>
  <si>
    <t>(10) New Mexico and Arizona</t>
  </si>
  <si>
    <t>(11) Oregon, Washington and Idaho</t>
  </si>
  <si>
    <t>(12) California</t>
  </si>
  <si>
    <t>(13) Hawaii</t>
  </si>
  <si>
    <t>(14) Alaska</t>
  </si>
  <si>
    <t>(15) U.S. Territories</t>
  </si>
  <si>
    <t>U.S. Average</t>
  </si>
  <si>
    <r>
      <t xml:space="preserve">a </t>
    </r>
    <r>
      <rPr>
        <sz val="8"/>
        <color indexed="63"/>
        <rFont val="Arial"/>
        <family val="2"/>
      </rPr>
      <t>Emission Inventory Electricity Emission Factors based on average emissions intensity of total electric sector generation for specified state-based region, including transmission and distribution (T&amp;D) losses incurred in delivering electricity to point of use.</t>
    </r>
  </si>
  <si>
    <r>
      <t xml:space="preserve">b </t>
    </r>
    <r>
      <rPr>
        <sz val="8"/>
        <color indexed="63"/>
        <rFont val="Arial"/>
        <family val="2"/>
      </rPr>
      <t>Avoided Emissions Benchmark Emission Factors based on average emissions intensity of fossil-fired generation for specified state-based region, but no higher than 0.9 metric tons of CO2 equivalent per MWh.  Note that the Avoided Emissions Benchmark does not include (T&amp;D) losses.</t>
    </r>
  </si>
  <si>
    <r>
      <t xml:space="preserve">c </t>
    </r>
    <r>
      <rPr>
        <sz val="8"/>
        <color indexed="63"/>
        <rFont val="Arial"/>
        <family val="2"/>
      </rPr>
      <t>Indirect Emission Reductions Emission Factors for reduced purchases of electricity based on average emissions intensity of fossil-fired generation for specified state-based region, including transmission and distribution (T&amp;D) losses incurred in delivering electricity to point of use.</t>
    </r>
  </si>
  <si>
    <t>Source: U.S. Energy Information Administration, October, 2007</t>
  </si>
  <si>
    <t>MECS Standard (default) Btu conversion factors</t>
  </si>
  <si>
    <t>http://bhs.econ.census.gov/BHS/MEC/FormInstr_846.html</t>
  </si>
  <si>
    <t>Acetylene</t>
  </si>
  <si>
    <t>Btu/pound</t>
  </si>
  <si>
    <t>1,500 Btu/cubic foot</t>
  </si>
  <si>
    <t>Bagasse</t>
  </si>
  <si>
    <t>Breeze</t>
  </si>
  <si>
    <t>million Btu/short ton</t>
  </si>
  <si>
    <t>Butane</t>
  </si>
  <si>
    <t>million Btu/barrel</t>
  </si>
  <si>
    <t>0.10300 million Btu/gallon</t>
  </si>
  <si>
    <t>Coal (use for coke plants only)</t>
  </si>
  <si>
    <t>Coal Coke</t>
  </si>
  <si>
    <t>Distillate Fuel Oil</t>
  </si>
  <si>
    <t>Btu/kilowatt-hour</t>
  </si>
  <si>
    <t>Hydrogen</t>
  </si>
  <si>
    <t>325.11 Btu/cubic foot</t>
  </si>
  <si>
    <t>35,600 Btu gallon</t>
  </si>
  <si>
    <t>Industrial Hot Water</t>
  </si>
  <si>
    <t>Liquefied Petroleum Gas (LPG)</t>
  </si>
  <si>
    <t>0.08610 million Btu/gallon</t>
  </si>
  <si>
    <t>4.5 pounds/gallon</t>
  </si>
  <si>
    <t>million Btu/ 1,000 cubic feet</t>
  </si>
  <si>
    <t>10.27 therms/1,000 cubic feet</t>
  </si>
  <si>
    <t>30.12 million Btu/short ton</t>
  </si>
  <si>
    <t>5 barrels/short ton</t>
  </si>
  <si>
    <t>0.09133 million Btu/gallon</t>
  </si>
  <si>
    <t>Pulping and/or Black Liquor</t>
  </si>
  <si>
    <t>Residual Fuel Oil</t>
  </si>
  <si>
    <t>Roundwood</t>
  </si>
  <si>
    <t>million Btu/cord</t>
  </si>
  <si>
    <t>17.2 million Btu/short ton</t>
  </si>
  <si>
    <t>0.014 million Btu/board foot</t>
  </si>
  <si>
    <t>Sawdust (7% moisture)</t>
  </si>
  <si>
    <t>Steam</t>
  </si>
  <si>
    <t>Still, Refinery, and/or Waste Gas</t>
  </si>
  <si>
    <t>1,029 Btu/cubic foot</t>
  </si>
  <si>
    <t>Waste Materials (Wastepaper)</t>
  </si>
  <si>
    <t>Waste Oils and Tars</t>
  </si>
  <si>
    <t>(Green) Wood Chips (50% moisture</t>
  </si>
  <si>
    <t>To the right are Btu conversion factors that should be used only if you do not know the actual Btu factor of the fuels consumed at your establishment site.</t>
  </si>
  <si>
    <t>If your establishment uses more precise conversion values for your operations, use them in place of the approximations given below. However, please identify in Section: Remarks, the conversion factor(s) used, if different from those listed to the right.</t>
  </si>
  <si>
    <t>General Definitions:</t>
  </si>
  <si>
    <t>Btu = British thermal unit(s)</t>
  </si>
  <si>
    <t>One barrel = 42 gallons</t>
  </si>
  <si>
    <t>One short ton = 2,000 pounds</t>
  </si>
  <si>
    <t>Examples of conversion from physical quantities to Btu include:</t>
  </si>
  <si>
    <t>• Your establishment consumed 250 cubic feet of hydrogen in 2006.</t>
  </si>
  <si>
    <t>The Btu equivalent is:</t>
  </si>
  <si>
    <t>(250 cubic feet) x (325.11 Btu/cubic foot)</t>
  </si>
  <si>
    <t>= 81,277.5 Btu</t>
  </si>
  <si>
    <t>= 0.0813 million Btu</t>
  </si>
  <si>
    <t>• Your establishment consumed 300 pounds of hydrogen in 2006.</t>
  </si>
  <si>
    <t>(300 pounds) x (61,084 Btu/pound)</t>
  </si>
  <si>
    <t>= 18,325,200 Btu</t>
  </si>
  <si>
    <t>= 18.325 million Btu</t>
  </si>
  <si>
    <t>Wood Waste (50% moisture)</t>
  </si>
  <si>
    <t>9 million Btu/short ton</t>
  </si>
  <si>
    <t>Average BTU per kwh</t>
  </si>
  <si>
    <t>http://www.eia.doe.gov/oiaf/aeo/pdf/appendixes.pdf</t>
  </si>
  <si>
    <t>quada</t>
  </si>
  <si>
    <t>10^15</t>
  </si>
  <si>
    <t>EIA AEO table A2 Energy consumption by sector - Utility total 2005</t>
  </si>
  <si>
    <t>bill kwh</t>
  </si>
  <si>
    <t>10^9</t>
  </si>
  <si>
    <t>EIA AEO table A8 Net available to the grid 2005</t>
  </si>
  <si>
    <t>Table 1 Source-Site Ratios for all Portfolio Manager Fuels</t>
  </si>
  <si>
    <t>Fuel Type</t>
  </si>
  <si>
    <t>Source-Site Ratio</t>
  </si>
  <si>
    <t>Fuel Oil (1,2,4,5,6,Diesel, Kerosene)</t>
  </si>
  <si>
    <t>Propane &amp; Liquid Propane</t>
  </si>
  <si>
    <t>Hot Water</t>
  </si>
  <si>
    <t>Chilled Water</t>
  </si>
  <si>
    <t>Coal/Coke</t>
  </si>
  <si>
    <t>Total production of one or more of the above product classes (in thousand lbs.).</t>
  </si>
  <si>
    <r>
      <t xml:space="preserve">The sum of direct fossil fuel consumption and electricity, with electricity converted from kWh to Btu using the national average power plant conversion (11,396 Btu/kWh).  For more information on source energy definitions see </t>
    </r>
    <r>
      <rPr>
        <sz val="14"/>
        <color indexed="8"/>
        <rFont val="Arial"/>
        <family val="2"/>
      </rPr>
      <t>www.energystar.gov</t>
    </r>
    <r>
      <rPr>
        <sz val="14"/>
        <color indexed="63"/>
        <rFont val="Arial"/>
        <family val="2"/>
      </rPr>
      <t>.</t>
    </r>
  </si>
  <si>
    <t>Total Source Energy (MMBtu)</t>
  </si>
  <si>
    <t>Cookie and Cracker EPI</t>
  </si>
  <si>
    <t>The ENERGY STAR Energy Performance Score is a percentile ranking for a specific plant, normalized for the plant characteristics listed above. A score of 75 or higher represents energy performance in the top quartile of efficiency. Plants in the top quartile of efficiency are eligible for ENERGY STAR recognition.</t>
  </si>
  <si>
    <t>The charts plot the Energy Performance Scores of the current and reference plants relative to the observed performance of the industry (normalized for production variables).</t>
  </si>
  <si>
    <t>Marshmallow cookies</t>
  </si>
  <si>
    <r>
      <t>4. Estimates of energy and CO</t>
    </r>
    <r>
      <rPr>
        <vertAlign val="subscript"/>
        <sz val="9"/>
        <rFont val="Arial"/>
        <family val="2"/>
      </rPr>
      <t>2</t>
    </r>
    <r>
      <rPr>
        <sz val="9"/>
        <color indexed="63"/>
        <rFont val="Arial"/>
        <family val="2"/>
      </rPr>
      <t xml:space="preserve"> emissions savings are provided to illustrate the difference between the benchmarked plant's energy use and estimated CO</t>
    </r>
    <r>
      <rPr>
        <vertAlign val="subscript"/>
        <sz val="9"/>
        <rFont val="Arial"/>
        <family val="2"/>
      </rPr>
      <t>2</t>
    </r>
    <r>
      <rPr>
        <sz val="9"/>
        <color indexed="63"/>
        <rFont val="Arial"/>
        <family val="2"/>
      </rPr>
      <t xml:space="preserve"> emissions as compared to "an average plant" that is defined as having an EPI score at the 50th percentile.
The fuel mix used to estimate emissions data for the average plant is the same as for the benchmarked plant.  These estimates are provided to assist plants with communicating their energy and environmental achievements.</t>
    </r>
  </si>
  <si>
    <t xml:space="preserve">Total production of any of the following NAICS product classes (in thousand lbs.). Products are defined by type (e.g. Chocolate Chip) rather than by production method (e.g. wire cut, rotary die, etc.) </t>
  </si>
  <si>
    <r>
      <t>Purchased Steam:</t>
    </r>
    <r>
      <rPr>
        <sz val="14"/>
        <color indexed="63"/>
        <rFont val="Arial"/>
        <family val="2"/>
      </rPr>
      <t xml:space="preserve">  If steam is transferred in from an external or third-party site whose energy does not appear in your plant's energy total, then your plant energy consumption must be adjusted to include it.  The Btu for producing steam should be calculated using actual boiler conversion efficiencies of the external or third-party producer, and added to your plant's energy total (i.e., the Btu value of the fuel used to make the steam).  For example,</t>
    </r>
  </si>
  <si>
    <r>
      <t>Purchased Chilled Water:</t>
    </r>
    <r>
      <rPr>
        <sz val="14"/>
        <color indexed="63"/>
        <rFont val="Arial"/>
        <family val="2"/>
      </rPr>
      <t xml:space="preserve"> If chilled water is transferred in from an external or third-party site whose energy does not appear in your plant's energy total, then your plant energy consumption must be adjusted to include it.  The Btu (or kWh) for producing chilled water should be calculated using actual chiller conversion efficiencies of the external or third-party producer, and added to your plant's energy total. </t>
    </r>
  </si>
  <si>
    <t>Bemidji</t>
  </si>
  <si>
    <t>Thief River Falls</t>
  </si>
  <si>
    <t>Mitchell</t>
  </si>
  <si>
    <t>Aberdeen</t>
  </si>
  <si>
    <t>Pierre</t>
  </si>
  <si>
    <t>Mobridge</t>
  </si>
  <si>
    <t>Grand Forks</t>
  </si>
  <si>
    <t>Devils Lake</t>
  </si>
  <si>
    <t>Dickinson</t>
  </si>
  <si>
    <t>Minot</t>
  </si>
  <si>
    <t>Williston</t>
  </si>
  <si>
    <t>Wolf Point</t>
  </si>
  <si>
    <t>Miles City</t>
  </si>
  <si>
    <t>Havre</t>
  </si>
  <si>
    <t>Butte</t>
  </si>
  <si>
    <t>Missoula</t>
  </si>
  <si>
    <t>Kalispell</t>
  </si>
  <si>
    <t>North Chicago Sub.</t>
  </si>
  <si>
    <t>Evanston</t>
  </si>
  <si>
    <t>South Chicago Sub.</t>
  </si>
  <si>
    <t>Kankakee</t>
  </si>
  <si>
    <t>Rock Island</t>
  </si>
  <si>
    <t>La Salle</t>
  </si>
  <si>
    <t>Galesburg</t>
  </si>
  <si>
    <t>Champaign/Urbana</t>
  </si>
  <si>
    <t>East Saint Louis</t>
  </si>
  <si>
    <t>Quincy</t>
  </si>
  <si>
    <t>Effingham</t>
  </si>
  <si>
    <t>Centralia</t>
  </si>
  <si>
    <t>Carbondale</t>
  </si>
  <si>
    <t>Saint Louis</t>
  </si>
  <si>
    <t>Saint Charles</t>
  </si>
  <si>
    <t>Hannibal</t>
  </si>
  <si>
    <t>Kirksville</t>
  </si>
  <si>
    <t>Flat River</t>
  </si>
  <si>
    <t>Cape Girardeau</t>
  </si>
  <si>
    <t>Sikeston</t>
  </si>
  <si>
    <t>Poplar Bluff</t>
  </si>
  <si>
    <t>Saint Joseph</t>
  </si>
  <si>
    <t>Harrisonville</t>
  </si>
  <si>
    <t>Joplin</t>
  </si>
  <si>
    <t>Sedalia</t>
  </si>
  <si>
    <t>Rolla</t>
  </si>
  <si>
    <t>Shawnee/Mission</t>
  </si>
  <si>
    <t>Fort Scott</t>
  </si>
  <si>
    <t>Emporia</t>
  </si>
  <si>
    <t>Concordia</t>
  </si>
  <si>
    <t>Independence</t>
  </si>
  <si>
    <t>Salina</t>
  </si>
  <si>
    <t>Hutchinson</t>
  </si>
  <si>
    <t>Hays</t>
  </si>
  <si>
    <t>Colby</t>
  </si>
  <si>
    <t>Liberal</t>
  </si>
  <si>
    <t>Grand Island</t>
  </si>
  <si>
    <t>Hastings</t>
  </si>
  <si>
    <t>McCook</t>
  </si>
  <si>
    <t>Valentine</t>
  </si>
  <si>
    <t>Alliance</t>
  </si>
  <si>
    <t>Thibodaux</t>
  </si>
  <si>
    <t>Hammond</t>
  </si>
  <si>
    <t>Monroe</t>
  </si>
  <si>
    <t>Aimwell</t>
  </si>
  <si>
    <t>Pine Bluff</t>
  </si>
  <si>
    <t>Hope</t>
  </si>
  <si>
    <t>West Memphis</t>
  </si>
  <si>
    <t>Lexington</t>
  </si>
  <si>
    <t>404</t>
  </si>
  <si>
    <t>405</t>
  </si>
  <si>
    <t>406</t>
  </si>
  <si>
    <t>407</t>
  </si>
  <si>
    <t>408</t>
  </si>
  <si>
    <t>409</t>
  </si>
  <si>
    <t>410</t>
  </si>
  <si>
    <t>Cincinnati</t>
  </si>
  <si>
    <t>411</t>
  </si>
  <si>
    <t>412</t>
  </si>
  <si>
    <t>413</t>
  </si>
  <si>
    <t>414</t>
  </si>
  <si>
    <t>415</t>
  </si>
  <si>
    <t>416</t>
  </si>
  <si>
    <t>417</t>
  </si>
  <si>
    <t>418</t>
  </si>
  <si>
    <t>420</t>
  </si>
  <si>
    <t>Paducah</t>
  </si>
  <si>
    <t>421</t>
  </si>
  <si>
    <t>422</t>
  </si>
  <si>
    <t>423</t>
  </si>
  <si>
    <t>424</t>
  </si>
  <si>
    <t>Evansville</t>
  </si>
  <si>
    <t>425</t>
  </si>
  <si>
    <t>426</t>
  </si>
  <si>
    <t>427</t>
  </si>
  <si>
    <t>430</t>
  </si>
  <si>
    <t>431</t>
  </si>
  <si>
    <t>432</t>
  </si>
  <si>
    <t>433</t>
  </si>
  <si>
    <t>Dayton</t>
  </si>
  <si>
    <t>434</t>
  </si>
  <si>
    <t>Toledo</t>
  </si>
  <si>
    <t>435</t>
  </si>
  <si>
    <t>436</t>
  </si>
  <si>
    <t>437</t>
  </si>
  <si>
    <t>438</t>
  </si>
  <si>
    <t>439</t>
  </si>
  <si>
    <t>440</t>
  </si>
  <si>
    <t>441</t>
  </si>
  <si>
    <t>442</t>
  </si>
  <si>
    <t>443</t>
  </si>
  <si>
    <t>444</t>
  </si>
  <si>
    <t>445</t>
  </si>
  <si>
    <t>446</t>
  </si>
  <si>
    <t>447</t>
  </si>
  <si>
    <t>448</t>
  </si>
  <si>
    <t>449</t>
  </si>
  <si>
    <t>450</t>
  </si>
  <si>
    <t>451</t>
  </si>
  <si>
    <t>452</t>
  </si>
  <si>
    <t>453</t>
  </si>
  <si>
    <t>454</t>
  </si>
  <si>
    <t>455</t>
  </si>
  <si>
    <t>456</t>
  </si>
  <si>
    <t>Golden/Dillon</t>
  </si>
  <si>
    <t>Longmont</t>
  </si>
  <si>
    <t>Greeley</t>
  </si>
  <si>
    <t>Fort Morgan</t>
  </si>
  <si>
    <t>Alamosa</t>
  </si>
  <si>
    <t>Salida</t>
  </si>
  <si>
    <t>Durango</t>
  </si>
  <si>
    <t>Glenwood Springs</t>
  </si>
  <si>
    <t>Yellowstone Nat Pk</t>
  </si>
  <si>
    <t>Wheatland</t>
  </si>
  <si>
    <t>Rawlins</t>
  </si>
  <si>
    <t>Worland</t>
  </si>
  <si>
    <t>Riverton</t>
  </si>
  <si>
    <t>Gillette</t>
  </si>
  <si>
    <t>Sheridan</t>
  </si>
  <si>
    <t>Rock Springs</t>
  </si>
  <si>
    <t>Kemmerer</t>
  </si>
  <si>
    <t>Twin Falls</t>
  </si>
  <si>
    <t>Idaho Falls</t>
  </si>
  <si>
    <t>Lewiston</t>
  </si>
  <si>
    <t>Coeur D'Alene</t>
  </si>
  <si>
    <t>Salt Lake City/Heber City</t>
  </si>
  <si>
    <t>Ogden/Logan</t>
  </si>
  <si>
    <t>Ogden</t>
  </si>
  <si>
    <t>Southeast Utah/Green River</t>
  </si>
  <si>
    <t>Provo</t>
  </si>
  <si>
    <t>Southwest Utah/Cedar City</t>
  </si>
  <si>
    <t>Casa Grande</t>
  </si>
  <si>
    <t>Buckeye/Yuma</t>
  </si>
  <si>
    <t>Globe</t>
  </si>
  <si>
    <t>Sierra Vista/Nogales</t>
  </si>
  <si>
    <t>Show Low</t>
  </si>
  <si>
    <t>Prescott</t>
  </si>
  <si>
    <t>Kingman</t>
  </si>
  <si>
    <t>Window Rock</t>
  </si>
  <si>
    <t>Bernalillo</t>
  </si>
  <si>
    <t>Gallup</t>
  </si>
  <si>
    <t>Farmington</t>
  </si>
  <si>
    <t>Socorro</t>
  </si>
  <si>
    <t>Truth or Conseq.</t>
  </si>
  <si>
    <t>Las Cruces</t>
  </si>
  <si>
    <t>Clovis</t>
  </si>
  <si>
    <t>Roswell</t>
  </si>
  <si>
    <t>Carrizozo</t>
  </si>
  <si>
    <t>Tucumcari</t>
  </si>
  <si>
    <t>Tonopah</t>
  </si>
  <si>
    <t>Ely</t>
  </si>
  <si>
    <t>Carson City</t>
  </si>
  <si>
    <t>Elko</t>
  </si>
  <si>
    <t>Inglewood</t>
  </si>
  <si>
    <t>Santa Monica</t>
  </si>
  <si>
    <t>Torrance</t>
  </si>
  <si>
    <t>Whittier</t>
  </si>
  <si>
    <t>San Pedro</t>
  </si>
  <si>
    <t>Long Beach</t>
  </si>
  <si>
    <t>Pasadena</t>
  </si>
  <si>
    <t>Glendale</t>
  </si>
  <si>
    <t>Van Nuys</t>
  </si>
  <si>
    <t>Burbank</t>
  </si>
  <si>
    <t>North Hollywood</t>
  </si>
  <si>
    <t>Covina</t>
  </si>
  <si>
    <t>Alhambra</t>
  </si>
  <si>
    <t>Palm Springs</t>
  </si>
  <si>
    <t>San Bern./Victorville/Redlands</t>
  </si>
  <si>
    <t>San Bernardino</t>
  </si>
  <si>
    <t>Riverside</t>
  </si>
  <si>
    <t>Santa Ana</t>
  </si>
  <si>
    <t>Anaheim</t>
  </si>
  <si>
    <t>Ventura/Oxnard</t>
  </si>
  <si>
    <t>Santa Barbara</t>
  </si>
  <si>
    <t>Bakersfield/Visalia</t>
  </si>
  <si>
    <t>Bakersfield</t>
  </si>
  <si>
    <t>San Luis Obispo</t>
  </si>
  <si>
    <t>Monterey</t>
  </si>
  <si>
    <t>So. San Francisco</t>
  </si>
  <si>
    <t>Sacramento/Placerville</t>
  </si>
  <si>
    <t>Palo Alto</t>
  </si>
  <si>
    <t>San Mateo</t>
  </si>
  <si>
    <t>Oakland</t>
  </si>
  <si>
    <t>Berkeley</t>
  </si>
  <si>
    <t>San Rafael</t>
  </si>
  <si>
    <t>Gilroy</t>
  </si>
  <si>
    <t>Stockton</t>
  </si>
  <si>
    <t>Merced</t>
  </si>
  <si>
    <t>Santa Rosa</t>
  </si>
  <si>
    <t>Eureka</t>
  </si>
  <si>
    <t>Pollock Pines</t>
  </si>
  <si>
    <t>Redding</t>
  </si>
  <si>
    <t>Susanville</t>
  </si>
  <si>
    <t>Mangilao</t>
  </si>
  <si>
    <t>Hood River</t>
  </si>
  <si>
    <t>Klamath Falls</t>
  </si>
  <si>
    <t>Bend</t>
  </si>
  <si>
    <t>Cookies</t>
  </si>
  <si>
    <t>Crackers</t>
  </si>
  <si>
    <t xml:space="preserve">      Source |       SS       df       MS              Number of obs =      64</t>
  </si>
  <si>
    <t xml:space="preserve">   lnallmbtu |      Coef.   Std. Err.      t    P&gt;|t|     [95% Conf. Interval]</t>
  </si>
  <si>
    <t>t</t>
  </si>
  <si>
    <t>lnallmbtu |</t>
  </si>
  <si>
    <t>lnallbaking |</t>
  </si>
  <si>
    <t>bakingvalper |</t>
  </si>
  <si>
    <t>percookies |</t>
  </si>
  <si>
    <t>%</t>
  </si>
  <si>
    <t>for Cookie and Cracker Baking Plants</t>
  </si>
  <si>
    <t>Pendleton</t>
  </si>
  <si>
    <t>Ontario</t>
  </si>
  <si>
    <t>Everett</t>
  </si>
  <si>
    <t>Tacoma</t>
  </si>
  <si>
    <t>Olympia</t>
  </si>
  <si>
    <t>Vancouver</t>
  </si>
  <si>
    <t>Wenatchee</t>
  </si>
  <si>
    <t>Richland</t>
  </si>
  <si>
    <t>Clarkston</t>
  </si>
  <si>
    <t>Ketchikan</t>
  </si>
  <si>
    <t>622</t>
  </si>
  <si>
    <t>623</t>
  </si>
  <si>
    <t>624</t>
  </si>
  <si>
    <t>625</t>
  </si>
  <si>
    <t>626</t>
  </si>
  <si>
    <t>627</t>
  </si>
  <si>
    <t>628</t>
  </si>
  <si>
    <t>629</t>
  </si>
  <si>
    <t>630</t>
  </si>
  <si>
    <t>631</t>
  </si>
  <si>
    <t>632</t>
  </si>
  <si>
    <t>633</t>
  </si>
  <si>
    <t>634</t>
  </si>
  <si>
    <t>635</t>
  </si>
  <si>
    <t>636</t>
  </si>
  <si>
    <t>637</t>
  </si>
  <si>
    <t>638</t>
  </si>
  <si>
    <t>639</t>
  </si>
  <si>
    <t>640</t>
  </si>
  <si>
    <t>Kansas City</t>
  </si>
  <si>
    <t>641</t>
  </si>
  <si>
    <t>644</t>
  </si>
  <si>
    <t>Topeka</t>
  </si>
  <si>
    <t>645</t>
  </si>
  <si>
    <t>646</t>
  </si>
  <si>
    <t>647</t>
  </si>
  <si>
    <t>648</t>
  </si>
  <si>
    <t>650</t>
  </si>
  <si>
    <t>651</t>
  </si>
  <si>
    <t>652</t>
  </si>
  <si>
    <t>653</t>
  </si>
  <si>
    <t>654</t>
  </si>
  <si>
    <t>655</t>
  </si>
  <si>
    <t>656</t>
  </si>
  <si>
    <t>657</t>
  </si>
  <si>
    <t>658</t>
  </si>
  <si>
    <t>660</t>
  </si>
  <si>
    <t>661</t>
  </si>
  <si>
    <t>662</t>
  </si>
  <si>
    <t>664</t>
  </si>
  <si>
    <t>665</t>
  </si>
  <si>
    <t>666</t>
  </si>
  <si>
    <t>667</t>
  </si>
  <si>
    <t>668</t>
  </si>
  <si>
    <t>Wichita</t>
  </si>
  <si>
    <t>669</t>
  </si>
  <si>
    <t>670</t>
  </si>
  <si>
    <t>671</t>
  </si>
  <si>
    <t>672</t>
  </si>
  <si>
    <t>673</t>
  </si>
  <si>
    <t>674</t>
  </si>
  <si>
    <t>675</t>
  </si>
  <si>
    <t>676</t>
  </si>
  <si>
    <t>677</t>
  </si>
  <si>
    <t>678</t>
  </si>
  <si>
    <t>679</t>
  </si>
  <si>
    <t>680</t>
  </si>
  <si>
    <t>681</t>
  </si>
  <si>
    <t>271</t>
  </si>
  <si>
    <t>272</t>
  </si>
  <si>
    <t>273</t>
  </si>
  <si>
    <t>274</t>
  </si>
  <si>
    <t>275</t>
  </si>
  <si>
    <t>276</t>
  </si>
  <si>
    <t>277</t>
  </si>
  <si>
    <t>278</t>
  </si>
  <si>
    <t>279</t>
  </si>
  <si>
    <t>280</t>
  </si>
  <si>
    <t>Charlotte</t>
  </si>
  <si>
    <t>281</t>
  </si>
  <si>
    <t>282</t>
  </si>
  <si>
    <t>283</t>
  </si>
  <si>
    <t>284</t>
  </si>
  <si>
    <t>285</t>
  </si>
  <si>
    <t>286</t>
  </si>
  <si>
    <t>287</t>
  </si>
  <si>
    <t>Asheville</t>
  </si>
  <si>
    <t>288</t>
  </si>
  <si>
    <t>289</t>
  </si>
  <si>
    <t>Knoxville</t>
  </si>
  <si>
    <t>290</t>
  </si>
  <si>
    <t>Columbia</t>
  </si>
  <si>
    <t>291</t>
  </si>
  <si>
    <t>292</t>
  </si>
  <si>
    <t>293</t>
  </si>
  <si>
    <t>294</t>
  </si>
  <si>
    <t>295</t>
  </si>
  <si>
    <t>296</t>
  </si>
  <si>
    <t>297</t>
  </si>
  <si>
    <t>298</t>
  </si>
  <si>
    <t>299</t>
  </si>
  <si>
    <t>Savannah</t>
  </si>
  <si>
    <t>300</t>
  </si>
  <si>
    <t>Atlanta</t>
  </si>
  <si>
    <t>301</t>
  </si>
  <si>
    <t>302</t>
  </si>
  <si>
    <t>303</t>
  </si>
  <si>
    <t>304</t>
  </si>
  <si>
    <t>305</t>
  </si>
  <si>
    <t>306</t>
  </si>
  <si>
    <t>307</t>
  </si>
  <si>
    <t>Chattanooga</t>
  </si>
  <si>
    <t>308</t>
  </si>
  <si>
    <t>309</t>
  </si>
  <si>
    <t>310</t>
  </si>
  <si>
    <t>Macon</t>
  </si>
  <si>
    <t>311</t>
  </si>
  <si>
    <t>312</t>
  </si>
  <si>
    <t>313</t>
  </si>
  <si>
    <t>314</t>
  </si>
  <si>
    <t>315</t>
  </si>
  <si>
    <t>316</t>
  </si>
  <si>
    <t>Tallahassee</t>
  </si>
  <si>
    <t>FL</t>
  </si>
  <si>
    <t>317</t>
  </si>
  <si>
    <t>Columbus</t>
  </si>
  <si>
    <t>318</t>
  </si>
  <si>
    <t>319</t>
  </si>
  <si>
    <t>320</t>
  </si>
  <si>
    <t>Jacksonville</t>
  </si>
  <si>
    <t>321</t>
  </si>
  <si>
    <t>322</t>
  </si>
  <si>
    <t>323</t>
  </si>
  <si>
    <t>324</t>
  </si>
  <si>
    <t>325</t>
  </si>
  <si>
    <t>Mobile</t>
  </si>
  <si>
    <t>326</t>
  </si>
  <si>
    <t>327</t>
  </si>
  <si>
    <t>328</t>
  </si>
  <si>
    <t>Orlando</t>
  </si>
  <si>
    <t>329</t>
  </si>
  <si>
    <t>330</t>
  </si>
  <si>
    <t>331</t>
  </si>
  <si>
    <t>332</t>
  </si>
  <si>
    <t>333</t>
  </si>
  <si>
    <t>334</t>
  </si>
  <si>
    <t>West Palm Beach</t>
  </si>
  <si>
    <t>335</t>
  </si>
  <si>
    <t>336</t>
  </si>
  <si>
    <t>337</t>
  </si>
  <si>
    <t>338</t>
  </si>
  <si>
    <t>339</t>
  </si>
  <si>
    <t>342</t>
  </si>
  <si>
    <t>344</t>
  </si>
  <si>
    <t>346</t>
  </si>
  <si>
    <t>347</t>
  </si>
  <si>
    <t>349</t>
  </si>
  <si>
    <t>350</t>
  </si>
  <si>
    <t>Birmingham</t>
  </si>
  <si>
    <t>351</t>
  </si>
  <si>
    <t>352</t>
  </si>
  <si>
    <t>354</t>
  </si>
  <si>
    <t>355</t>
  </si>
  <si>
    <t>Huntsville</t>
  </si>
  <si>
    <t>356</t>
  </si>
  <si>
    <t>357</t>
  </si>
  <si>
    <t>Energy Performance Indicator Tool</t>
  </si>
  <si>
    <t>Other</t>
  </si>
  <si>
    <t>Current Year</t>
  </si>
  <si>
    <t>Baseline Year</t>
  </si>
  <si>
    <t>BASELINE YEAR</t>
  </si>
  <si>
    <t>Other Units</t>
  </si>
  <si>
    <t>--</t>
  </si>
  <si>
    <t>Energy Consumption</t>
  </si>
  <si>
    <t>Location:</t>
  </si>
  <si>
    <t>Zip Code:</t>
  </si>
  <si>
    <t>358</t>
  </si>
  <si>
    <t>359</t>
  </si>
  <si>
    <t>360</t>
  </si>
  <si>
    <t>Montgomery</t>
  </si>
  <si>
    <t>361</t>
  </si>
  <si>
    <r>
      <t>10</t>
    </r>
    <r>
      <rPr>
        <vertAlign val="superscript"/>
        <sz val="10"/>
        <rFont val="Arial"/>
        <family val="2"/>
      </rPr>
      <t>3</t>
    </r>
    <r>
      <rPr>
        <sz val="10"/>
        <rFont val="Arial"/>
        <family val="0"/>
      </rPr>
      <t xml:space="preserve"> lbs</t>
    </r>
  </si>
  <si>
    <t>Share produced</t>
  </si>
  <si>
    <t>Share of other products produced</t>
  </si>
  <si>
    <t>Volume Notes &amp; Updates</t>
  </si>
  <si>
    <t>Energy difference from mean</t>
  </si>
  <si>
    <t>ratio of actual to average %</t>
  </si>
  <si>
    <t>Current Plant</t>
  </si>
  <si>
    <t>Reference Plant</t>
  </si>
  <si>
    <t>Enter Name</t>
  </si>
  <si>
    <r>
      <t>$ Energy/10</t>
    </r>
    <r>
      <rPr>
        <vertAlign val="superscript"/>
        <sz val="14"/>
        <color indexed="9"/>
        <rFont val="Arial"/>
        <family val="2"/>
      </rPr>
      <t>3</t>
    </r>
    <r>
      <rPr>
        <sz val="14"/>
        <color indexed="9"/>
        <rFont val="Arial"/>
        <family val="2"/>
      </rPr>
      <t xml:space="preserve"> lbs</t>
    </r>
  </si>
  <si>
    <t>CURRENT YEAR</t>
  </si>
  <si>
    <t>The Cookie and Cracker Baking EPI is based on industry data reported to the U.S. Census Bureau.  The tool was tested and validated by companies operating Cookie and Cracker Bakeries and in partnership with the Biscuit and Cracker Manufacturers' Association.</t>
  </si>
  <si>
    <t>The EPI uses broad product categories (cookies, crackers) for production output.  If multiple products are produced during the course of a year, it will be necessary to total the sum of all cookie and cracker products and enter those summed annual production numbers into the EPI.</t>
  </si>
  <si>
    <t>The share (%) of the site's total production of marshmallow cookies (if applicable) and / or "Other" products (if applicable). IMPORTANT: Different calculation methods are used for marshmallow cookies (based on lbs.) and Other (based on dollar value-produced basis).  These variables are used to normalize for differences in product mix between plants.</t>
  </si>
  <si>
    <r>
      <t xml:space="preserve">Purchased Compressed Air:  </t>
    </r>
    <r>
      <rPr>
        <sz val="14"/>
        <color indexed="8"/>
        <rFont val="Arial"/>
        <family val="2"/>
      </rPr>
      <t>If c</t>
    </r>
    <r>
      <rPr>
        <sz val="14"/>
        <color indexed="63"/>
        <rFont val="Arial"/>
        <family val="2"/>
      </rPr>
      <t>ompressed air is transferred in from an external or third-party site whose energy does not appear in your plant's energy total, then your plant energy consumption must be adjusted to include it.  The kWh for producing compressed air should be calculated using actual conversion efficiencies of the external or third-party producer, and added to your plant's energy total.  For example,</t>
    </r>
  </si>
  <si>
    <r>
      <t xml:space="preserve"> Energy Intensity (MMBtu/10</t>
    </r>
    <r>
      <rPr>
        <vertAlign val="superscript"/>
        <sz val="14"/>
        <color indexed="8"/>
        <rFont val="Arial Bold"/>
        <family val="0"/>
      </rPr>
      <t>3</t>
    </r>
    <r>
      <rPr>
        <sz val="14"/>
        <color indexed="63"/>
        <rFont val="Arial Bold"/>
        <family val="0"/>
      </rPr>
      <t xml:space="preserve"> lbs):</t>
    </r>
  </si>
  <si>
    <t>Version 1.2 corrects units on the Facility Performance Report and makes minor formatting improvements to EPI graphs.  These changes do not affect Energy Performance Scores or the underlying model used in the EPI. 
Version 1.3 corrects links on the Savings tab to correctly compute CO2 savings in the SEP.  These changes do not affect Energy Performance Scores or the underlying model used in the EPI.</t>
  </si>
  <si>
    <t>Version 1.3  12/02/2010</t>
  </si>
  <si>
    <t>Energy Performance Score (EPS)</t>
  </si>
  <si>
    <t>Calculate the % of total production of marshmallow cookies (NAICS 311821 4331) on a thousand lbs-produced basis relative to all cookies and crackers.</t>
  </si>
  <si>
    <t>3. An energy performance score of 75 is the minimum required score to be considered eligible for the ENERGY STAR.</t>
  </si>
  <si>
    <t>The Cookie and Cracker Baking EPI is an energy management tool, designed to support companies and bakeries that seek to improve the energy efficiency of their operations.</t>
  </si>
  <si>
    <t>The EPI normalizes for differences between plants using the plant characteristics described below.</t>
  </si>
  <si>
    <t>The EPI produces an Energy Performance Score on a scale from 1 to 100, with a 100 reflecting the most efficient level of performance.  This score provides a relative measure of performance of the plant as compared to other plants.</t>
  </si>
  <si>
    <r>
      <t xml:space="preserve">Manufacturing plants that score a 75 or higher using this EPI are eligible to receive ENERGY STAR recognition from the U.S. Environmental Protection Agency.  For more information on applying for the ENERGY STAR, see </t>
    </r>
    <r>
      <rPr>
        <sz val="14"/>
        <color indexed="30"/>
        <rFont val="Arial"/>
        <family val="2"/>
      </rPr>
      <t>http://www.energystar.gov/epis</t>
    </r>
    <r>
      <rPr>
        <sz val="14"/>
        <color indexed="8"/>
        <rFont val="Arial"/>
        <family val="2"/>
      </rPr>
      <t xml:space="preserve">. </t>
    </r>
  </si>
  <si>
    <t>Annual energy purchases or transfers for the "current" year (and optionally for a "reference" year, defined by user) for each energy source and fuel type. Annual is defined as a continuous 12-month period of data as defined by the user, such as a calendar year or fiscal year.</t>
  </si>
  <si>
    <t>Crackers:
Crackers, biscuits, and related products (NAICS 3118212)
Graham crackers (NAICS 311821 1331)
Saltines (NAICS 311821 1111)
Cracker meal and crumbs (NAICS 311821 1341)
Cracker sandwiches (NAICS 311821 1221)
Other crackers and related products (sponge, sprayed, low sugar biscuits, melba toast, unsalted soda crackers, taco shells, etc.) (NAICS 311821 1391)
Cookies: 
Sandwich cookies (NAICS 311821 4111)
Marshmallow cookies (NAICS 311821 4331)
Creme-filled cookies (NAICS 311821 4341)
Chocolate chip cookies (NAICS 311821 4221)
Oatmeal cookies (NAICS 311821 4351)
All other cookies and wafers (NAICS 311821 4361)</t>
  </si>
  <si>
    <t>All data values must be inserted in the white boxes on the EPI tab.  Definitions are given below.</t>
  </si>
  <si>
    <t>Most recent year of data for the plant the user wishes to score, or other year selected by the user for evaluation.</t>
  </si>
  <si>
    <t>Energy Accounting</t>
  </si>
  <si>
    <t>Definitions of terms used for energy accounting</t>
  </si>
  <si>
    <t>Plant energy intensity defined in total source energy (MMBtus) per thousand pound of product.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</si>
</sst>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_(* #,##0_);_(* \(#,##0\);_(* &quot;-&quot;??_);_(@_)"/>
    <numFmt numFmtId="168" formatCode="&quot;$&quot;#,##0"/>
    <numFmt numFmtId="169" formatCode="&quot;$&quot;#,##0.00"/>
    <numFmt numFmtId="170" formatCode="0.0000"/>
    <numFmt numFmtId="171" formatCode="0.00000"/>
    <numFmt numFmtId="172" formatCode="#,##0.0"/>
    <numFmt numFmtId="173" formatCode="0.000000000"/>
    <numFmt numFmtId="174" formatCode="0.000000%"/>
    <numFmt numFmtId="175" formatCode="0.0000000%"/>
    <numFmt numFmtId="176" formatCode="0.00000000000"/>
    <numFmt numFmtId="177" formatCode="#,##0.000"/>
    <numFmt numFmtId="178" formatCode="#,##0.0000"/>
    <numFmt numFmtId="179" formatCode="#,##0.00000"/>
    <numFmt numFmtId="180" formatCode="#,##0.000000"/>
    <numFmt numFmtId="181" formatCode="_(* #,##0.0_);_(* \(#,##0.0\);_(* &quot;-&quot;??_);_(@_)"/>
    <numFmt numFmtId="182" formatCode="_(* #,##0.000_);_(* \(#,##0.000\);_(* &quot;-&quot;??_);_(@_)"/>
    <numFmt numFmtId="183" formatCode="0.000E+00"/>
    <numFmt numFmtId="184" formatCode="0.0E+00"/>
    <numFmt numFmtId="185" formatCode="0E+00"/>
    <numFmt numFmtId="186" formatCode="&quot;Yes&quot;;&quot;Yes&quot;;&quot;No&quot;"/>
    <numFmt numFmtId="187" formatCode="&quot;True&quot;;&quot;True&quot;;&quot;False&quot;"/>
    <numFmt numFmtId="188" formatCode="&quot;On&quot;;&quot;On&quot;;&quot;Off&quot;"/>
    <numFmt numFmtId="189" formatCode="[$€-2]\ #,##0.00_);[Red]\([$€-2]\ #,##0.00\)"/>
    <numFmt numFmtId="190" formatCode="_(* #,##0.0000_);_(* \(#,##0.0000\);_(* &quot;-&quot;??_);_(@_)"/>
    <numFmt numFmtId="191" formatCode="_(* #,##0.0000_);_(* \(#,##0.0000\);_(* &quot;-&quot;????_);_(@_)"/>
    <numFmt numFmtId="192" formatCode="_(* #,##0.00000_);_(* \(#,##0.00000\);_(* &quot;-&quot;??_);_(@_)"/>
    <numFmt numFmtId="193" formatCode="0.0000E+00"/>
    <numFmt numFmtId="194" formatCode="_(&quot;$&quot;* #,##0.0_);_(&quot;$&quot;* \(#,##0.0\);_(&quot;$&quot;* &quot;-&quot;??_);_(@_)"/>
    <numFmt numFmtId="195" formatCode="_(&quot;$&quot;* #,##0_);_(&quot;$&quot;* \(#,##0\);_(&quot;$&quot;* &quot;-&quot;??_);_(@_)"/>
    <numFmt numFmtId="196" formatCode="_(* #,##0.000000_);_(* \(#,##0.000000\);_(* &quot;-&quot;??_);_(@_)"/>
    <numFmt numFmtId="197" formatCode="_(* #,##0.0000000_);_(* \(#,##0.0000000\);_(* &quot;-&quot;??_);_(@_)"/>
    <numFmt numFmtId="198" formatCode="_(* #,##0.00000000_);_(* \(#,##0.00000000\);_(* &quot;-&quot;??_);_(@_)"/>
    <numFmt numFmtId="199" formatCode="_(* #,##0.000000000_);_(* \(#,##0.000000000\);_(* &quot;-&quot;??_);_(@_)"/>
    <numFmt numFmtId="200" formatCode="0.00000E+00"/>
    <numFmt numFmtId="201" formatCode="0.000000E+00"/>
    <numFmt numFmtId="202" formatCode="0.000000"/>
    <numFmt numFmtId="203" formatCode="0.000%"/>
    <numFmt numFmtId="204" formatCode="0.0000000"/>
    <numFmt numFmtId="205" formatCode="0.0000000000"/>
  </numFmts>
  <fonts count="125">
    <font>
      <sz val="10"/>
      <name val="Arial"/>
      <family val="0"/>
    </font>
    <font>
      <u val="single"/>
      <sz val="10"/>
      <color indexed="14"/>
      <name val="MS Sans Serif"/>
      <family val="2"/>
    </font>
    <font>
      <u val="single"/>
      <sz val="10"/>
      <color indexed="12"/>
      <name val="MS Sans Serif"/>
      <family val="2"/>
    </font>
    <font>
      <sz val="10"/>
      <name val="MS Sans Serif"/>
      <family val="2"/>
    </font>
    <font>
      <sz val="9"/>
      <name val="Geneva"/>
      <family val="0"/>
    </font>
    <font>
      <b/>
      <sz val="12"/>
      <name val="Arial"/>
      <family val="2"/>
    </font>
    <font>
      <sz val="9"/>
      <name val="Arial"/>
      <family val="2"/>
    </font>
    <font>
      <sz val="12"/>
      <name val="Arial"/>
      <family val="2"/>
    </font>
    <font>
      <b/>
      <sz val="14"/>
      <name val="Arial"/>
      <family val="2"/>
    </font>
    <font>
      <sz val="11"/>
      <name val="Arial"/>
      <family val="2"/>
    </font>
    <font>
      <sz val="10"/>
      <color indexed="23"/>
      <name val="Arial"/>
      <family val="2"/>
    </font>
    <font>
      <sz val="14"/>
      <name val="Arial"/>
      <family val="2"/>
    </font>
    <font>
      <sz val="10"/>
      <color indexed="63"/>
      <name val="Arial"/>
      <family val="2"/>
    </font>
    <font>
      <b/>
      <i/>
      <sz val="12"/>
      <color indexed="10"/>
      <name val="Arial"/>
      <family val="2"/>
    </font>
    <font>
      <b/>
      <i/>
      <sz val="11"/>
      <color indexed="10"/>
      <name val="Arial"/>
      <family val="2"/>
    </font>
    <font>
      <sz val="12"/>
      <color indexed="9"/>
      <name val="Arial"/>
      <family val="2"/>
    </font>
    <font>
      <sz val="14"/>
      <color indexed="9"/>
      <name val="Arial"/>
      <family val="2"/>
    </font>
    <font>
      <sz val="14"/>
      <color indexed="9"/>
      <name val="MS Sans Serif"/>
      <family val="2"/>
    </font>
    <font>
      <b/>
      <sz val="14"/>
      <color indexed="9"/>
      <name val="Arial"/>
      <family val="2"/>
    </font>
    <font>
      <b/>
      <i/>
      <sz val="11"/>
      <color indexed="9"/>
      <name val="Arial"/>
      <family val="2"/>
    </font>
    <font>
      <b/>
      <sz val="22"/>
      <color indexed="9"/>
      <name val="Arial"/>
      <family val="2"/>
    </font>
    <font>
      <b/>
      <sz val="16"/>
      <color indexed="9"/>
      <name val="Arial"/>
      <family val="2"/>
    </font>
    <font>
      <sz val="10"/>
      <color indexed="9"/>
      <name val="Arial"/>
      <family val="2"/>
    </font>
    <font>
      <b/>
      <sz val="12"/>
      <color indexed="9"/>
      <name val="Arial"/>
      <family val="2"/>
    </font>
    <font>
      <sz val="9"/>
      <color indexed="9"/>
      <name val="Arial"/>
      <family val="2"/>
    </font>
    <font>
      <sz val="9"/>
      <color indexed="9"/>
      <name val="Geneva"/>
      <family val="0"/>
    </font>
    <font>
      <b/>
      <sz val="13.5"/>
      <name val="MS Sans Serif"/>
      <family val="2"/>
    </font>
    <font>
      <b/>
      <sz val="10"/>
      <name val="Arial"/>
      <family val="2"/>
    </font>
    <font>
      <sz val="8"/>
      <name val="Arial"/>
      <family val="2"/>
    </font>
    <font>
      <sz val="10"/>
      <name val="Courier New"/>
      <family val="3"/>
    </font>
    <font>
      <sz val="14"/>
      <color indexed="12"/>
      <name val="Arial"/>
      <family val="2"/>
    </font>
    <font>
      <b/>
      <sz val="14"/>
      <color indexed="12"/>
      <name val="Arial"/>
      <family val="2"/>
    </font>
    <font>
      <sz val="14"/>
      <color indexed="8"/>
      <name val="Arial"/>
      <family val="2"/>
    </font>
    <font>
      <b/>
      <sz val="14"/>
      <color indexed="10"/>
      <name val="Arial"/>
      <family val="2"/>
    </font>
    <font>
      <sz val="14"/>
      <color indexed="10"/>
      <name val="Arial"/>
      <family val="2"/>
    </font>
    <font>
      <vertAlign val="superscript"/>
      <sz val="14"/>
      <color indexed="9"/>
      <name val="Arial"/>
      <family val="2"/>
    </font>
    <font>
      <vertAlign val="superscript"/>
      <sz val="10"/>
      <name val="Arial"/>
      <family val="2"/>
    </font>
    <font>
      <sz val="9"/>
      <name val="Courier New"/>
      <family val="3"/>
    </font>
    <font>
      <sz val="10"/>
      <color indexed="63"/>
      <name val="Arial Bold Italic"/>
      <family val="0"/>
    </font>
    <font>
      <sz val="10"/>
      <color indexed="63"/>
      <name val="Arial Bold"/>
      <family val="0"/>
    </font>
    <font>
      <u val="single"/>
      <sz val="10"/>
      <color indexed="8"/>
      <name val="Arial"/>
      <family val="2"/>
    </font>
    <font>
      <sz val="10"/>
      <color indexed="63"/>
      <name val="Arial Italic"/>
      <family val="0"/>
    </font>
    <font>
      <sz val="8"/>
      <color indexed="63"/>
      <name val="Tahoma Bold"/>
      <family val="0"/>
    </font>
    <font>
      <sz val="14"/>
      <color indexed="63"/>
      <name val="Arial"/>
      <family val="2"/>
    </font>
    <font>
      <sz val="11"/>
      <color indexed="63"/>
      <name val="Arial"/>
      <family val="2"/>
    </font>
    <font>
      <sz val="12"/>
      <color indexed="63"/>
      <name val="Arial Bold"/>
      <family val="0"/>
    </font>
    <font>
      <sz val="22"/>
      <color indexed="63"/>
      <name val="Arial Bold"/>
      <family val="0"/>
    </font>
    <font>
      <sz val="12"/>
      <color indexed="63"/>
      <name val="Arial"/>
      <family val="2"/>
    </font>
    <font>
      <sz val="20"/>
      <color indexed="63"/>
      <name val="Arial Bold"/>
      <family val="0"/>
    </font>
    <font>
      <sz val="9"/>
      <color indexed="63"/>
      <name val="Arial"/>
      <family val="2"/>
    </font>
    <font>
      <sz val="11"/>
      <color indexed="63"/>
      <name val="Arial Bold"/>
      <family val="0"/>
    </font>
    <font>
      <sz val="14"/>
      <color indexed="63"/>
      <name val="Arial Bold"/>
      <family val="0"/>
    </font>
    <font>
      <sz val="11"/>
      <color indexed="9"/>
      <name val="Arial"/>
      <family val="2"/>
    </font>
    <font>
      <u val="single"/>
      <sz val="16"/>
      <color indexed="9"/>
      <name val="Arial Bold"/>
      <family val="0"/>
    </font>
    <font>
      <u val="single"/>
      <sz val="14"/>
      <color indexed="63"/>
      <name val="Arial"/>
      <family val="2"/>
    </font>
    <font>
      <sz val="14"/>
      <color indexed="63"/>
      <name val="Arial Bold Italic"/>
      <family val="0"/>
    </font>
    <font>
      <u val="single"/>
      <sz val="16"/>
      <color indexed="63"/>
      <name val="Arial Bold"/>
      <family val="0"/>
    </font>
    <font>
      <sz val="11"/>
      <color indexed="13"/>
      <name val="Arial"/>
      <family val="2"/>
    </font>
    <font>
      <vertAlign val="subscript"/>
      <sz val="10"/>
      <color indexed="63"/>
      <name val="Arial"/>
      <family val="2"/>
    </font>
    <font>
      <sz val="10"/>
      <color indexed="63"/>
      <name val="Lucida Grande"/>
      <family val="0"/>
    </font>
    <font>
      <sz val="18"/>
      <color indexed="63"/>
      <name val="Arial Bold"/>
      <family val="0"/>
    </font>
    <font>
      <vertAlign val="superscript"/>
      <sz val="10"/>
      <color indexed="63"/>
      <name val="Arial Bold"/>
      <family val="0"/>
    </font>
    <font>
      <sz val="9.5"/>
      <color indexed="63"/>
      <name val="Arial Bold"/>
      <family val="0"/>
    </font>
    <font>
      <sz val="9.5"/>
      <color indexed="63"/>
      <name val="Arial"/>
      <family val="2"/>
    </font>
    <font>
      <sz val="9.5"/>
      <color indexed="63"/>
      <name val="Arial Bold Italic"/>
      <family val="0"/>
    </font>
    <font>
      <vertAlign val="superscript"/>
      <sz val="9.5"/>
      <color indexed="63"/>
      <name val="Arial Bold"/>
      <family val="0"/>
    </font>
    <font>
      <vertAlign val="superscript"/>
      <sz val="9.5"/>
      <color indexed="63"/>
      <name val="Arial"/>
      <family val="2"/>
    </font>
    <font>
      <vertAlign val="superscript"/>
      <sz val="8"/>
      <color indexed="63"/>
      <name val="Arial"/>
      <family val="2"/>
    </font>
    <font>
      <sz val="8"/>
      <color indexed="63"/>
      <name val="Arial"/>
      <family val="2"/>
    </font>
    <font>
      <sz val="9"/>
      <color indexed="63"/>
      <name val="Arial Bold"/>
      <family val="0"/>
    </font>
    <font>
      <b/>
      <sz val="10"/>
      <color indexed="63"/>
      <name val="Lucida Grande"/>
      <family val="0"/>
    </font>
    <font>
      <vertAlign val="subscript"/>
      <sz val="9"/>
      <name val="Arial"/>
      <family val="2"/>
    </font>
    <font>
      <vertAlign val="superscript"/>
      <sz val="14"/>
      <color indexed="8"/>
      <name val="Arial Bold"/>
      <family val="0"/>
    </font>
    <font>
      <sz val="11"/>
      <name val="Tahoma"/>
      <family val="2"/>
    </font>
    <font>
      <b/>
      <sz val="11"/>
      <name val="Tahoma"/>
      <family val="2"/>
    </font>
    <font>
      <u val="single"/>
      <sz val="14"/>
      <color indexed="8"/>
      <name val="Arial"/>
      <family val="2"/>
    </font>
    <font>
      <b/>
      <sz val="16"/>
      <name val="Arial"/>
      <family val="2"/>
    </font>
    <font>
      <sz val="11.5"/>
      <color indexed="8"/>
      <name val="Arial"/>
      <family val="2"/>
    </font>
    <font>
      <sz val="10"/>
      <color indexed="8"/>
      <name val="Arial"/>
      <family val="2"/>
    </font>
    <font>
      <sz val="12"/>
      <color indexed="8"/>
      <name val="Arial"/>
      <family val="2"/>
    </font>
    <font>
      <sz val="14"/>
      <color indexed="30"/>
      <name val="Arial"/>
      <family val="2"/>
    </font>
    <font>
      <sz val="20"/>
      <color indexed="9"/>
      <name val="Arial Bold"/>
      <family val="0"/>
    </font>
    <font>
      <sz val="18"/>
      <color indexed="9"/>
      <name val="Arial Bold"/>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4"/>
      <color indexed="8"/>
      <name val="Arial"/>
      <family val="2"/>
    </font>
    <font>
      <sz val="16"/>
      <color indexed="8"/>
      <name val="Calibri"/>
      <family val="2"/>
    </font>
    <font>
      <i/>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04997999966144562"/>
      <name val="Arial"/>
      <family val="2"/>
    </font>
    <font>
      <sz val="9"/>
      <color theme="0" tint="-0.04997999966144562"/>
      <name val="Geneva"/>
      <family val="0"/>
    </font>
    <font>
      <b/>
      <sz val="12"/>
      <color theme="0" tint="-0.04997999966144562"/>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14"/>
        <bgColor indexed="64"/>
      </patternFill>
    </fill>
    <fill>
      <patternFill patternType="solid">
        <fgColor indexed="65"/>
        <bgColor indexed="64"/>
      </patternFill>
    </fill>
    <fill>
      <patternFill patternType="solid">
        <fgColor rgb="FF0066FF"/>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double"/>
      <right style="double"/>
      <top style="thin"/>
      <bottom style="thin"/>
    </border>
    <border>
      <left>
        <color indexed="63"/>
      </left>
      <right>
        <color indexed="63"/>
      </right>
      <top style="thin"/>
      <bottom style="thin"/>
    </border>
    <border>
      <left style="double"/>
      <right style="thin"/>
      <top style="thin"/>
      <bottom style="thin"/>
    </border>
    <border>
      <left style="thin">
        <color indexed="10"/>
      </left>
      <right style="thin">
        <color indexed="10"/>
      </right>
      <top style="thin">
        <color indexed="10"/>
      </top>
      <bottom style="thin">
        <color indexed="10"/>
      </bottom>
    </border>
    <border>
      <left style="thin">
        <color indexed="10"/>
      </left>
      <right style="thin">
        <color indexed="10"/>
      </right>
      <top/>
      <bottom style="thin">
        <color indexed="10"/>
      </bottom>
    </border>
    <border>
      <left style="thin">
        <color indexed="10"/>
      </left>
      <right style="thin">
        <color indexed="10"/>
      </right>
      <top style="thin">
        <color indexed="10"/>
      </top>
      <bottom/>
    </border>
    <border>
      <left style="thin">
        <color indexed="10"/>
      </left>
      <right/>
      <top style="thin">
        <color indexed="10"/>
      </top>
      <bottom style="thin">
        <color indexed="10"/>
      </bottom>
    </border>
    <border>
      <left/>
      <right style="thin">
        <color indexed="10"/>
      </right>
      <top style="thin">
        <color indexed="10"/>
      </top>
      <bottom style="thin">
        <color indexed="10"/>
      </bottom>
    </border>
    <border>
      <left style="thin">
        <color indexed="10"/>
      </left>
      <right style="thin">
        <color indexed="10"/>
      </right>
      <top style="thin">
        <color indexed="10"/>
      </top>
      <bottom style="medium"/>
    </border>
    <border>
      <left style="thin">
        <color indexed="10"/>
      </left>
      <right style="medium"/>
      <top style="thin">
        <color indexed="10"/>
      </top>
      <bottom style="thin">
        <color indexed="10"/>
      </bottom>
    </border>
    <border>
      <left style="medium"/>
      <right style="thin">
        <color indexed="10"/>
      </right>
      <top style="thin">
        <color indexed="10"/>
      </top>
      <bottom style="thin">
        <color indexed="10"/>
      </bottom>
    </border>
    <border>
      <left style="medium"/>
      <right style="thin"/>
      <top>
        <color indexed="10"/>
      </top>
      <bottom>
        <color indexed="10"/>
      </bottom>
    </border>
    <border>
      <left>
        <color indexed="10"/>
      </left>
      <right>
        <color indexed="10"/>
      </right>
      <top>
        <color indexed="10"/>
      </top>
      <bottom style="thin">
        <color indexed="10"/>
      </bottom>
    </border>
    <border>
      <left/>
      <right/>
      <top style="thin">
        <color indexed="10"/>
      </top>
      <bottom style="thin">
        <color indexed="10"/>
      </bottom>
    </border>
    <border>
      <left/>
      <right/>
      <top style="thin">
        <color indexed="10"/>
      </top>
      <bottom/>
    </border>
    <border>
      <left/>
      <right style="thin">
        <color indexed="10"/>
      </right>
      <top/>
      <bottom style="thin">
        <color indexed="10"/>
      </bottom>
    </border>
    <border>
      <left style="thin">
        <color indexed="10"/>
      </left>
      <right/>
      <top/>
      <bottom style="thin">
        <color indexed="10"/>
      </bottom>
    </border>
    <border>
      <left style="thin"/>
      <right style="thin">
        <color indexed="10"/>
      </right>
      <top style="thin"/>
      <bottom style="thin"/>
    </border>
    <border>
      <left style="thin">
        <color indexed="10"/>
      </left>
      <right style="thin"/>
      <top style="thin"/>
      <bottom style="thin"/>
    </border>
    <border>
      <left style="thin">
        <color indexed="10"/>
      </left>
      <right style="thin">
        <color indexed="10"/>
      </right>
      <top style="thin"/>
      <bottom style="thin"/>
    </border>
    <border>
      <left style="thin">
        <color indexed="10"/>
      </left>
      <right style="thin">
        <color indexed="10"/>
      </right>
      <top/>
      <bottom/>
    </border>
    <border>
      <left style="thin">
        <color indexed="10"/>
      </left>
      <right/>
      <top style="thin">
        <color indexed="10"/>
      </top>
      <bottom/>
    </border>
    <border>
      <left style="medium"/>
      <right style="thin">
        <color indexed="10"/>
      </right>
      <top style="medium"/>
      <bottom style="thin">
        <color indexed="10"/>
      </bottom>
    </border>
    <border>
      <left style="thin">
        <color indexed="10"/>
      </left>
      <right style="thin">
        <color indexed="10"/>
      </right>
      <top style="medium"/>
      <bottom style="thin">
        <color indexed="10"/>
      </bottom>
    </border>
    <border>
      <left style="thin">
        <color indexed="10"/>
      </left>
      <right style="medium"/>
      <top style="medium"/>
      <bottom style="thin">
        <color indexed="10"/>
      </bottom>
    </border>
    <border>
      <left style="medium"/>
      <right style="thin">
        <color indexed="10"/>
      </right>
      <top style="thin">
        <color indexed="10"/>
      </top>
      <bottom style="medium"/>
    </border>
    <border>
      <left style="thin">
        <color indexed="10"/>
      </left>
      <right style="medium"/>
      <top style="thin">
        <color indexed="10"/>
      </top>
      <bottom style="medium"/>
    </border>
    <border>
      <left style="thin"/>
      <right style="double"/>
      <top style="thin"/>
      <bottom style="thin"/>
    </border>
    <border>
      <left style="thin">
        <color indexed="10"/>
      </left>
      <right style="thin"/>
      <top>
        <color indexed="63"/>
      </top>
      <bottom>
        <color indexed="63"/>
      </bottom>
    </border>
    <border>
      <left/>
      <right style="thin">
        <color indexed="10"/>
      </right>
      <top/>
      <bottom>
        <color indexed="63"/>
      </bottom>
    </border>
    <border>
      <left style="thin">
        <color indexed="10"/>
      </left>
      <right>
        <color indexed="63"/>
      </right>
      <top/>
      <bottom/>
    </border>
    <border>
      <left/>
      <right style="thin"/>
      <top style="thin"/>
      <bottom style="thin"/>
    </border>
    <border>
      <left style="medium"/>
      <right style="medium"/>
      <top style="medium"/>
      <bottom style="thin">
        <color indexed="10"/>
      </bottom>
    </border>
    <border>
      <left style="thin">
        <color indexed="10"/>
      </left>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thin">
        <color indexed="10"/>
      </top>
      <bottom style="thin">
        <color indexed="10"/>
      </bottom>
    </border>
    <border>
      <left style="thin">
        <color indexed="10"/>
      </left>
      <right/>
      <top style="medium"/>
      <bottom style="thin">
        <color indexed="10"/>
      </bottom>
    </border>
    <border>
      <left style="medium"/>
      <right style="medium"/>
      <top style="medium"/>
      <bottom/>
    </border>
    <border>
      <left style="medium"/>
      <right style="medium"/>
      <top/>
      <bottom style="medium"/>
    </border>
    <border>
      <left style="medium"/>
      <right style="medium"/>
      <top style="thin">
        <color indexed="10"/>
      </top>
      <bottom style="medium"/>
    </border>
    <border>
      <left style="thin">
        <color indexed="10"/>
      </left>
      <right/>
      <top style="thin"/>
      <bottom style="thin">
        <color indexed="10"/>
      </bottom>
    </border>
    <border>
      <left style="thin">
        <color indexed="10"/>
      </left>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2"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12" fillId="0" borderId="0" applyNumberFormat="0" applyFill="0" applyBorder="0" applyProtection="0">
      <alignment/>
    </xf>
    <xf numFmtId="0" fontId="3"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631">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7" fillId="33" borderId="0" xfId="0" applyFont="1" applyFill="1" applyBorder="1" applyAlignment="1">
      <alignment/>
    </xf>
    <xf numFmtId="3" fontId="7" fillId="33" borderId="0" xfId="42" applyNumberFormat="1" applyFont="1" applyFill="1" applyBorder="1" applyAlignment="1">
      <alignment/>
    </xf>
    <xf numFmtId="0" fontId="8" fillId="33" borderId="0" xfId="0" applyFont="1" applyFill="1" applyBorder="1" applyAlignment="1">
      <alignment horizontal="right"/>
    </xf>
    <xf numFmtId="0" fontId="0" fillId="33" borderId="0" xfId="0" applyFill="1" applyAlignment="1">
      <alignment/>
    </xf>
    <xf numFmtId="0" fontId="11" fillId="33" borderId="0" xfId="0" applyFont="1" applyFill="1" applyBorder="1" applyAlignment="1">
      <alignment/>
    </xf>
    <xf numFmtId="0" fontId="8" fillId="33" borderId="0" xfId="0" applyFont="1" applyFill="1" applyBorder="1" applyAlignment="1">
      <alignment horizontal="center"/>
    </xf>
    <xf numFmtId="0" fontId="11" fillId="33" borderId="0" xfId="0" applyFont="1" applyFill="1" applyBorder="1" applyAlignment="1">
      <alignment horizontal="center"/>
    </xf>
    <xf numFmtId="3" fontId="11" fillId="33" borderId="0" xfId="0" applyNumberFormat="1" applyFont="1" applyFill="1" applyBorder="1" applyAlignment="1">
      <alignment horizontal="center"/>
    </xf>
    <xf numFmtId="0" fontId="11" fillId="33" borderId="0" xfId="0" applyFont="1" applyFill="1" applyBorder="1" applyAlignment="1">
      <alignment horizontal="right"/>
    </xf>
    <xf numFmtId="0" fontId="11" fillId="33" borderId="11" xfId="0" applyFont="1" applyFill="1" applyBorder="1" applyAlignment="1">
      <alignment/>
    </xf>
    <xf numFmtId="0" fontId="11" fillId="33" borderId="0" xfId="0" applyFont="1" applyFill="1" applyAlignment="1">
      <alignment/>
    </xf>
    <xf numFmtId="0" fontId="8" fillId="33" borderId="0" xfId="53" applyFont="1" applyFill="1" applyBorder="1" applyAlignment="1">
      <alignment horizontal="center"/>
    </xf>
    <xf numFmtId="49" fontId="11" fillId="0" borderId="12" xfId="0" applyNumberFormat="1" applyFont="1" applyFill="1" applyBorder="1" applyAlignment="1" applyProtection="1">
      <alignment horizontal="left"/>
      <protection locked="0"/>
    </xf>
    <xf numFmtId="3" fontId="11" fillId="33" borderId="0" xfId="0" applyNumberFormat="1" applyFont="1" applyFill="1" applyBorder="1" applyAlignment="1" applyProtection="1">
      <alignment horizontal="left"/>
      <protection/>
    </xf>
    <xf numFmtId="3" fontId="11" fillId="33" borderId="0" xfId="42" applyNumberFormat="1" applyFont="1" applyFill="1" applyBorder="1" applyAlignment="1" applyProtection="1">
      <alignment horizontal="center"/>
      <protection locked="0"/>
    </xf>
    <xf numFmtId="0" fontId="11" fillId="33" borderId="10" xfId="0" applyFont="1" applyFill="1" applyBorder="1" applyAlignment="1">
      <alignment/>
    </xf>
    <xf numFmtId="0" fontId="8" fillId="33" borderId="0" xfId="0" applyFont="1" applyFill="1" applyBorder="1" applyAlignment="1">
      <alignment horizontal="center" wrapText="1"/>
    </xf>
    <xf numFmtId="0" fontId="11" fillId="33" borderId="10" xfId="0" applyFont="1" applyFill="1" applyBorder="1" applyAlignment="1">
      <alignment horizontal="center" wrapText="1"/>
    </xf>
    <xf numFmtId="1" fontId="11" fillId="33" borderId="0" xfId="0" applyNumberFormat="1" applyFont="1" applyFill="1" applyBorder="1" applyAlignment="1">
      <alignment horizontal="center"/>
    </xf>
    <xf numFmtId="3" fontId="11" fillId="33" borderId="0" xfId="42" applyNumberFormat="1" applyFont="1" applyFill="1" applyBorder="1" applyAlignment="1">
      <alignment horizontal="center"/>
    </xf>
    <xf numFmtId="0" fontId="11" fillId="33" borderId="13" xfId="0" applyFont="1" applyFill="1" applyBorder="1" applyAlignment="1">
      <alignment/>
    </xf>
    <xf numFmtId="0" fontId="11" fillId="33" borderId="14" xfId="0" applyFont="1" applyFill="1" applyBorder="1" applyAlignment="1">
      <alignment/>
    </xf>
    <xf numFmtId="0" fontId="11" fillId="33" borderId="15" xfId="0" applyFont="1" applyFill="1" applyBorder="1" applyAlignment="1">
      <alignment/>
    </xf>
    <xf numFmtId="3" fontId="11" fillId="33" borderId="0" xfId="42" applyNumberFormat="1" applyFont="1" applyFill="1" applyBorder="1" applyAlignment="1" applyProtection="1">
      <alignment horizontal="right"/>
      <protection locked="0"/>
    </xf>
    <xf numFmtId="0" fontId="11" fillId="33" borderId="0" xfId="53" applyFont="1" applyFill="1" applyBorder="1" applyAlignment="1">
      <alignment horizontal="center"/>
    </xf>
    <xf numFmtId="0" fontId="7" fillId="34" borderId="11" xfId="0" applyFont="1" applyFill="1" applyBorder="1" applyAlignment="1">
      <alignment/>
    </xf>
    <xf numFmtId="0" fontId="7" fillId="34" borderId="0" xfId="0" applyFont="1" applyFill="1" applyBorder="1" applyAlignment="1">
      <alignment/>
    </xf>
    <xf numFmtId="0" fontId="0" fillId="34" borderId="10" xfId="0" applyFill="1" applyBorder="1" applyAlignment="1">
      <alignment/>
    </xf>
    <xf numFmtId="0" fontId="0" fillId="34" borderId="0" xfId="0" applyFill="1" applyBorder="1" applyAlignment="1">
      <alignment/>
    </xf>
    <xf numFmtId="0" fontId="5" fillId="34" borderId="0" xfId="0" applyFont="1" applyFill="1" applyBorder="1" applyAlignment="1">
      <alignment horizontal="right"/>
    </xf>
    <xf numFmtId="0" fontId="16" fillId="33" borderId="0" xfId="0" applyFont="1" applyFill="1" applyBorder="1" applyAlignment="1">
      <alignment/>
    </xf>
    <xf numFmtId="0" fontId="17" fillId="33" borderId="0" xfId="53" applyFont="1" applyFill="1" applyBorder="1" applyAlignment="1">
      <alignment horizontal="right"/>
    </xf>
    <xf numFmtId="0" fontId="16" fillId="33" borderId="0" xfId="0" applyFont="1" applyFill="1" applyBorder="1" applyAlignment="1">
      <alignment horizontal="right"/>
    </xf>
    <xf numFmtId="0" fontId="16" fillId="33" borderId="0" xfId="53" applyFont="1" applyFill="1" applyBorder="1" applyAlignment="1">
      <alignment horizontal="right"/>
    </xf>
    <xf numFmtId="0" fontId="18" fillId="33" borderId="0" xfId="0" applyFont="1" applyFill="1" applyBorder="1" applyAlignment="1">
      <alignment/>
    </xf>
    <xf numFmtId="0" fontId="21" fillId="33" borderId="0" xfId="0" applyFont="1" applyFill="1" applyBorder="1" applyAlignment="1">
      <alignment horizontal="right"/>
    </xf>
    <xf numFmtId="0" fontId="16" fillId="33" borderId="11" xfId="0" applyFont="1" applyFill="1" applyBorder="1" applyAlignment="1">
      <alignment/>
    </xf>
    <xf numFmtId="0" fontId="22" fillId="33" borderId="0" xfId="0" applyFont="1" applyFill="1" applyBorder="1" applyAlignment="1">
      <alignment/>
    </xf>
    <xf numFmtId="0" fontId="22" fillId="33" borderId="0" xfId="0" applyFont="1" applyFill="1" applyAlignment="1">
      <alignment/>
    </xf>
    <xf numFmtId="0" fontId="16" fillId="33" borderId="0" xfId="0" applyFont="1" applyFill="1" applyBorder="1" applyAlignment="1">
      <alignment horizontal="center"/>
    </xf>
    <xf numFmtId="0" fontId="0" fillId="0" borderId="0" xfId="0"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3" borderId="10" xfId="0" applyFill="1" applyBorder="1" applyAlignment="1" applyProtection="1">
      <alignment/>
      <protection/>
    </xf>
    <xf numFmtId="0" fontId="9" fillId="33" borderId="11" xfId="0" applyFont="1" applyFill="1" applyBorder="1" applyAlignment="1" applyProtection="1">
      <alignment/>
      <protection/>
    </xf>
    <xf numFmtId="0" fontId="9" fillId="33" borderId="0" xfId="0" applyFont="1" applyFill="1" applyBorder="1" applyAlignment="1" applyProtection="1">
      <alignment/>
      <protection/>
    </xf>
    <xf numFmtId="0" fontId="9" fillId="33" borderId="10" xfId="0" applyFont="1" applyFill="1" applyBorder="1" applyAlignment="1" applyProtection="1">
      <alignment/>
      <protection/>
    </xf>
    <xf numFmtId="0" fontId="7" fillId="34" borderId="11" xfId="0" applyFont="1" applyFill="1" applyBorder="1" applyAlignment="1" applyProtection="1">
      <alignment/>
      <protection/>
    </xf>
    <xf numFmtId="0" fontId="7" fillId="34" borderId="0" xfId="0" applyFont="1" applyFill="1" applyBorder="1" applyAlignment="1" applyProtection="1">
      <alignment/>
      <protection/>
    </xf>
    <xf numFmtId="0" fontId="7" fillId="34" borderId="0" xfId="0" applyFont="1" applyFill="1" applyBorder="1" applyAlignment="1" applyProtection="1">
      <alignment horizontal="right"/>
      <protection/>
    </xf>
    <xf numFmtId="0" fontId="0" fillId="34" borderId="10" xfId="0" applyFill="1" applyBorder="1" applyAlignment="1" applyProtection="1">
      <alignment/>
      <protection/>
    </xf>
    <xf numFmtId="0" fontId="7" fillId="33" borderId="11" xfId="0" applyFont="1"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right"/>
      <protection/>
    </xf>
    <xf numFmtId="0" fontId="15" fillId="33" borderId="0" xfId="0" applyFont="1" applyFill="1" applyBorder="1" applyAlignment="1" applyProtection="1">
      <alignment/>
      <protection/>
    </xf>
    <xf numFmtId="0" fontId="21" fillId="33" borderId="0" xfId="0" applyFont="1" applyFill="1" applyBorder="1" applyAlignment="1" applyProtection="1">
      <alignment horizontal="right"/>
      <protection/>
    </xf>
    <xf numFmtId="0" fontId="11" fillId="33" borderId="11" xfId="0" applyFont="1" applyFill="1" applyBorder="1" applyAlignment="1" applyProtection="1">
      <alignment/>
      <protection/>
    </xf>
    <xf numFmtId="0" fontId="16" fillId="33" borderId="0" xfId="0" applyFont="1" applyFill="1" applyBorder="1" applyAlignment="1" applyProtection="1">
      <alignment/>
      <protection/>
    </xf>
    <xf numFmtId="0" fontId="16" fillId="33" borderId="0" xfId="0" applyFont="1" applyFill="1" applyBorder="1" applyAlignment="1" applyProtection="1">
      <alignment horizontal="right"/>
      <protection/>
    </xf>
    <xf numFmtId="0" fontId="11" fillId="33" borderId="0" xfId="0" applyFont="1" applyFill="1" applyBorder="1" applyAlignment="1" applyProtection="1">
      <alignment/>
      <protection/>
    </xf>
    <xf numFmtId="0" fontId="19" fillId="33" borderId="0" xfId="0" applyFont="1" applyFill="1" applyAlignment="1" applyProtection="1">
      <alignment horizontal="left"/>
      <protection/>
    </xf>
    <xf numFmtId="0" fontId="11" fillId="33" borderId="0" xfId="0" applyFont="1" applyFill="1" applyBorder="1" applyAlignment="1" applyProtection="1">
      <alignment horizontal="center"/>
      <protection hidden="1"/>
    </xf>
    <xf numFmtId="0" fontId="21" fillId="33" borderId="0" xfId="0" applyFont="1" applyFill="1" applyBorder="1" applyAlignment="1">
      <alignment horizontal="left"/>
    </xf>
    <xf numFmtId="0" fontId="21" fillId="33" borderId="0" xfId="0" applyFont="1" applyFill="1" applyBorder="1" applyAlignment="1" applyProtection="1">
      <alignment horizontal="left"/>
      <protection/>
    </xf>
    <xf numFmtId="0" fontId="0" fillId="34" borderId="11" xfId="0" applyFill="1" applyBorder="1" applyAlignment="1">
      <alignment horizontal="center"/>
    </xf>
    <xf numFmtId="0" fontId="0" fillId="33" borderId="11" xfId="0" applyFill="1" applyBorder="1" applyAlignment="1">
      <alignment horizontal="center"/>
    </xf>
    <xf numFmtId="0" fontId="22" fillId="33" borderId="11" xfId="0" applyFont="1" applyFill="1" applyBorder="1" applyAlignment="1">
      <alignment horizontal="center"/>
    </xf>
    <xf numFmtId="0" fontId="16" fillId="33" borderId="11" xfId="0" applyFont="1" applyFill="1" applyBorder="1" applyAlignment="1">
      <alignment horizontal="center"/>
    </xf>
    <xf numFmtId="0" fontId="7" fillId="33" borderId="11" xfId="0" applyFont="1" applyFill="1" applyBorder="1" applyAlignment="1" applyProtection="1">
      <alignment/>
      <protection hidden="1"/>
    </xf>
    <xf numFmtId="0" fontId="7" fillId="33" borderId="0" xfId="0" applyFont="1" applyFill="1" applyBorder="1" applyAlignment="1" applyProtection="1">
      <alignment/>
      <protection hidden="1"/>
    </xf>
    <xf numFmtId="0" fontId="0" fillId="33" borderId="10" xfId="0" applyFill="1" applyBorder="1" applyAlignment="1" applyProtection="1">
      <alignment/>
      <protection hidden="1"/>
    </xf>
    <xf numFmtId="0" fontId="21" fillId="33" borderId="0" xfId="0" applyFont="1" applyFill="1" applyBorder="1" applyAlignment="1" applyProtection="1">
      <alignment horizontal="right"/>
      <protection hidden="1"/>
    </xf>
    <xf numFmtId="0" fontId="15" fillId="33" borderId="0" xfId="0" applyFont="1" applyFill="1" applyBorder="1" applyAlignment="1" applyProtection="1">
      <alignment/>
      <protection hidden="1"/>
    </xf>
    <xf numFmtId="0" fontId="16" fillId="33" borderId="0" xfId="0" applyFont="1" applyFill="1" applyBorder="1" applyAlignment="1" applyProtection="1">
      <alignment/>
      <protection hidden="1"/>
    </xf>
    <xf numFmtId="0" fontId="11" fillId="33" borderId="0" xfId="0" applyFont="1" applyFill="1" applyBorder="1" applyAlignment="1" applyProtection="1">
      <alignment/>
      <protection hidden="1"/>
    </xf>
    <xf numFmtId="0" fontId="16" fillId="33" borderId="0" xfId="0" applyFont="1" applyFill="1" applyBorder="1" applyAlignment="1" applyProtection="1">
      <alignment horizontal="right"/>
      <protection hidden="1"/>
    </xf>
    <xf numFmtId="0" fontId="5" fillId="33" borderId="10" xfId="0" applyFont="1" applyFill="1" applyBorder="1" applyAlignment="1" applyProtection="1">
      <alignment/>
      <protection hidden="1"/>
    </xf>
    <xf numFmtId="3" fontId="11" fillId="33" borderId="0" xfId="42" applyNumberFormat="1" applyFont="1" applyFill="1" applyBorder="1" applyAlignment="1" applyProtection="1">
      <alignment horizontal="center"/>
      <protection hidden="1" locked="0"/>
    </xf>
    <xf numFmtId="0" fontId="16" fillId="33" borderId="0" xfId="0" applyFont="1" applyFill="1" applyAlignment="1" applyProtection="1">
      <alignment/>
      <protection hidden="1"/>
    </xf>
    <xf numFmtId="0" fontId="11" fillId="33" borderId="0" xfId="0" applyFont="1" applyFill="1" applyBorder="1" applyAlignment="1" applyProtection="1">
      <alignment/>
      <protection hidden="1"/>
    </xf>
    <xf numFmtId="0" fontId="8" fillId="33" borderId="0" xfId="0" applyFont="1" applyFill="1" applyBorder="1" applyAlignment="1" applyProtection="1">
      <alignment horizontal="right"/>
      <protection hidden="1"/>
    </xf>
    <xf numFmtId="0" fontId="10" fillId="33" borderId="0" xfId="0" applyFont="1" applyFill="1" applyAlignment="1" applyProtection="1">
      <alignment/>
      <protection hidden="1"/>
    </xf>
    <xf numFmtId="0" fontId="22" fillId="33" borderId="0" xfId="0" applyFont="1" applyFill="1" applyAlignment="1" applyProtection="1">
      <alignment/>
      <protection hidden="1"/>
    </xf>
    <xf numFmtId="0" fontId="18" fillId="33" borderId="0" xfId="53" applyFont="1" applyFill="1" applyBorder="1" applyAlignment="1" applyProtection="1">
      <alignment horizontal="center"/>
      <protection hidden="1"/>
    </xf>
    <xf numFmtId="0" fontId="16" fillId="33" borderId="0" xfId="0" applyFont="1" applyFill="1" applyBorder="1" applyAlignment="1" applyProtection="1">
      <alignment horizontal="center"/>
      <protection hidden="1"/>
    </xf>
    <xf numFmtId="3" fontId="11" fillId="33" borderId="0" xfId="0" applyNumberFormat="1" applyFont="1" applyFill="1" applyBorder="1" applyAlignment="1" applyProtection="1">
      <alignment horizontal="left"/>
      <protection hidden="1"/>
    </xf>
    <xf numFmtId="0" fontId="23" fillId="0" borderId="19" xfId="60" applyFont="1" applyBorder="1" applyAlignment="1" applyProtection="1">
      <alignment horizontal="center"/>
      <protection hidden="1"/>
    </xf>
    <xf numFmtId="0" fontId="23" fillId="0" borderId="18" xfId="60" applyFont="1" applyBorder="1" applyAlignment="1" applyProtection="1">
      <alignment horizontal="center"/>
      <protection hidden="1"/>
    </xf>
    <xf numFmtId="0" fontId="23" fillId="0" borderId="20" xfId="60" applyFont="1" applyBorder="1" applyAlignment="1" applyProtection="1">
      <alignment horizontal="center"/>
      <protection hidden="1"/>
    </xf>
    <xf numFmtId="0" fontId="23" fillId="0" borderId="21" xfId="60" applyFont="1" applyBorder="1" applyAlignment="1" applyProtection="1">
      <alignment horizontal="center"/>
      <protection hidden="1"/>
    </xf>
    <xf numFmtId="0" fontId="25" fillId="0" borderId="0" xfId="60" applyFont="1" applyProtection="1">
      <alignment/>
      <protection hidden="1"/>
    </xf>
    <xf numFmtId="0" fontId="23" fillId="0" borderId="22" xfId="60" applyFont="1" applyBorder="1" applyAlignment="1" applyProtection="1">
      <alignment horizontal="center"/>
      <protection hidden="1"/>
    </xf>
    <xf numFmtId="0" fontId="23" fillId="0" borderId="15" xfId="60" applyFont="1" applyBorder="1" applyAlignment="1" applyProtection="1">
      <alignment horizontal="center"/>
      <protection hidden="1"/>
    </xf>
    <xf numFmtId="0" fontId="23" fillId="0" borderId="23" xfId="60" applyFont="1" applyBorder="1" applyAlignment="1" applyProtection="1">
      <alignment horizontal="center"/>
      <protection hidden="1"/>
    </xf>
    <xf numFmtId="0" fontId="23" fillId="0" borderId="24" xfId="60" applyFont="1" applyBorder="1" applyAlignment="1" applyProtection="1">
      <alignment horizontal="center"/>
      <protection hidden="1"/>
    </xf>
    <xf numFmtId="0" fontId="23" fillId="0" borderId="11" xfId="60" applyFont="1" applyBorder="1" applyAlignment="1" applyProtection="1">
      <alignment horizontal="center"/>
      <protection hidden="1"/>
    </xf>
    <xf numFmtId="0" fontId="23" fillId="0" borderId="10" xfId="60" applyFont="1" applyBorder="1" applyAlignment="1" applyProtection="1">
      <alignment horizontal="center"/>
      <protection hidden="1"/>
    </xf>
    <xf numFmtId="0" fontId="23" fillId="0" borderId="0" xfId="60" applyFont="1" applyBorder="1" applyAlignment="1" applyProtection="1">
      <alignment horizontal="center"/>
      <protection hidden="1"/>
    </xf>
    <xf numFmtId="0" fontId="25" fillId="0" borderId="0" xfId="60" applyFont="1" applyAlignment="1" applyProtection="1">
      <alignment horizontal="center"/>
      <protection hidden="1"/>
    </xf>
    <xf numFmtId="3" fontId="24" fillId="35" borderId="25" xfId="59" applyNumberFormat="1" applyFont="1" applyFill="1" applyBorder="1" applyAlignment="1" applyProtection="1">
      <alignment horizontal="center"/>
      <protection hidden="1"/>
    </xf>
    <xf numFmtId="1" fontId="24" fillId="35" borderId="26" xfId="59" applyNumberFormat="1" applyFont="1" applyFill="1" applyBorder="1" applyAlignment="1" applyProtection="1">
      <alignment horizontal="center"/>
      <protection hidden="1"/>
    </xf>
    <xf numFmtId="49" fontId="24" fillId="0" borderId="11" xfId="60" applyNumberFormat="1" applyFont="1" applyBorder="1" applyAlignment="1" applyProtection="1">
      <alignment horizontal="center"/>
      <protection hidden="1"/>
    </xf>
    <xf numFmtId="0" fontId="24" fillId="0" borderId="10" xfId="60" applyFont="1" applyBorder="1" applyAlignment="1" applyProtection="1">
      <alignment horizontal="center"/>
      <protection hidden="1"/>
    </xf>
    <xf numFmtId="0" fontId="24" fillId="0" borderId="0" xfId="60" applyFont="1" applyBorder="1" applyAlignment="1" applyProtection="1">
      <alignment horizontal="center"/>
      <protection hidden="1"/>
    </xf>
    <xf numFmtId="0" fontId="24" fillId="0" borderId="0" xfId="59" applyFont="1" applyBorder="1" applyAlignment="1" applyProtection="1">
      <alignment horizontal="center"/>
      <protection hidden="1"/>
    </xf>
    <xf numFmtId="0" fontId="24" fillId="0" borderId="0" xfId="60" applyFont="1" applyAlignment="1" applyProtection="1">
      <alignment horizontal="center"/>
      <protection hidden="1"/>
    </xf>
    <xf numFmtId="0" fontId="24" fillId="0" borderId="11" xfId="60" applyFont="1" applyBorder="1" applyAlignment="1" applyProtection="1">
      <alignment horizontal="center"/>
      <protection hidden="1"/>
    </xf>
    <xf numFmtId="0" fontId="25" fillId="0" borderId="11" xfId="60" applyFont="1" applyBorder="1" applyAlignment="1" applyProtection="1">
      <alignment horizontal="center"/>
      <protection hidden="1"/>
    </xf>
    <xf numFmtId="0" fontId="25" fillId="0" borderId="10" xfId="60" applyFont="1" applyBorder="1" applyAlignment="1" applyProtection="1">
      <alignment horizontal="center"/>
      <protection hidden="1"/>
    </xf>
    <xf numFmtId="0" fontId="25" fillId="0" borderId="0" xfId="60" applyFont="1" applyBorder="1" applyAlignment="1" applyProtection="1">
      <alignment horizontal="center"/>
      <protection hidden="1"/>
    </xf>
    <xf numFmtId="0" fontId="25" fillId="0" borderId="0" xfId="60" applyFont="1" applyBorder="1" applyProtection="1">
      <alignment/>
      <protection hidden="1"/>
    </xf>
    <xf numFmtId="0" fontId="25" fillId="0" borderId="13" xfId="60" applyFont="1" applyBorder="1" applyAlignment="1" applyProtection="1">
      <alignment horizontal="center"/>
      <protection hidden="1"/>
    </xf>
    <xf numFmtId="0" fontId="25" fillId="0" borderId="15" xfId="60" applyFont="1" applyBorder="1" applyAlignment="1" applyProtection="1">
      <alignment horizontal="center"/>
      <protection hidden="1"/>
    </xf>
    <xf numFmtId="0" fontId="25" fillId="0" borderId="14" xfId="60" applyFont="1" applyBorder="1" applyAlignment="1" applyProtection="1">
      <alignment horizontal="center"/>
      <protection hidden="1"/>
    </xf>
    <xf numFmtId="0" fontId="25" fillId="0" borderId="14" xfId="60" applyFont="1" applyBorder="1" applyProtection="1">
      <alignment/>
      <protection hidden="1"/>
    </xf>
    <xf numFmtId="0" fontId="26" fillId="34" borderId="0" xfId="58" applyFont="1" applyFill="1" applyProtection="1">
      <alignment/>
      <protection hidden="1"/>
    </xf>
    <xf numFmtId="0" fontId="3" fillId="34" borderId="0" xfId="58" applyFont="1" applyFill="1" applyProtection="1">
      <alignment/>
      <protection hidden="1"/>
    </xf>
    <xf numFmtId="1" fontId="6" fillId="34" borderId="27" xfId="58" applyNumberFormat="1" applyFont="1" applyFill="1" applyBorder="1" applyAlignment="1" applyProtection="1">
      <alignment horizontal="center"/>
      <protection hidden="1"/>
    </xf>
    <xf numFmtId="0" fontId="3" fillId="34" borderId="28" xfId="58" applyFont="1" applyFill="1" applyBorder="1" applyAlignment="1" applyProtection="1">
      <alignment horizontal="center"/>
      <protection hidden="1"/>
    </xf>
    <xf numFmtId="0" fontId="27" fillId="34" borderId="29" xfId="58" applyFont="1" applyFill="1" applyBorder="1" applyAlignment="1" applyProtection="1">
      <alignment horizontal="center"/>
      <protection hidden="1"/>
    </xf>
    <xf numFmtId="0" fontId="3" fillId="34" borderId="30" xfId="58" applyFont="1" applyFill="1" applyBorder="1" applyAlignment="1" applyProtection="1">
      <alignment horizontal="center"/>
      <protection hidden="1"/>
    </xf>
    <xf numFmtId="0" fontId="27" fillId="34" borderId="27" xfId="58" applyFont="1" applyFill="1" applyBorder="1" applyAlignment="1" applyProtection="1">
      <alignment horizontal="center"/>
      <protection hidden="1"/>
    </xf>
    <xf numFmtId="0" fontId="3" fillId="34" borderId="27" xfId="58" applyFont="1" applyFill="1" applyBorder="1" applyAlignment="1" applyProtection="1">
      <alignment horizontal="center"/>
      <protection hidden="1"/>
    </xf>
    <xf numFmtId="0" fontId="7" fillId="34" borderId="31" xfId="59" applyFont="1" applyFill="1" applyBorder="1" applyAlignment="1" applyProtection="1">
      <alignment horizontal="right"/>
      <protection hidden="1"/>
    </xf>
    <xf numFmtId="3" fontId="6" fillId="34" borderId="0" xfId="59" applyNumberFormat="1" applyFont="1" applyFill="1" applyBorder="1" applyAlignment="1" applyProtection="1">
      <alignment horizontal="center"/>
      <protection hidden="1"/>
    </xf>
    <xf numFmtId="165" fontId="6" fillId="34" borderId="0" xfId="59" applyNumberFormat="1" applyFont="1" applyFill="1" applyBorder="1" applyAlignment="1" applyProtection="1">
      <alignment horizontal="center"/>
      <protection hidden="1"/>
    </xf>
    <xf numFmtId="165" fontId="6" fillId="34" borderId="32" xfId="59" applyNumberFormat="1" applyFont="1" applyFill="1" applyBorder="1" applyAlignment="1" applyProtection="1">
      <alignment horizontal="center"/>
      <protection hidden="1"/>
    </xf>
    <xf numFmtId="0" fontId="7" fillId="34" borderId="0" xfId="59" applyFont="1" applyFill="1" applyBorder="1" applyAlignment="1" applyProtection="1">
      <alignment horizontal="right"/>
      <protection hidden="1"/>
    </xf>
    <xf numFmtId="170" fontId="6" fillId="34" borderId="0" xfId="59" applyNumberFormat="1" applyFont="1" applyFill="1" applyBorder="1" applyAlignment="1" applyProtection="1">
      <alignment horizontal="center"/>
      <protection hidden="1"/>
    </xf>
    <xf numFmtId="170" fontId="6" fillId="34" borderId="32" xfId="59" applyNumberFormat="1" applyFont="1" applyFill="1" applyBorder="1" applyAlignment="1" applyProtection="1">
      <alignment horizontal="center"/>
      <protection hidden="1"/>
    </xf>
    <xf numFmtId="1" fontId="6" fillId="34" borderId="0" xfId="59" applyNumberFormat="1" applyFont="1" applyFill="1" applyBorder="1" applyAlignment="1" applyProtection="1">
      <alignment horizontal="center"/>
      <protection hidden="1"/>
    </xf>
    <xf numFmtId="1" fontId="6" fillId="34" borderId="32" xfId="59" applyNumberFormat="1" applyFont="1" applyFill="1" applyBorder="1" applyAlignment="1" applyProtection="1">
      <alignment horizontal="center"/>
      <protection hidden="1"/>
    </xf>
    <xf numFmtId="0" fontId="7" fillId="34" borderId="31" xfId="59" applyFont="1" applyFill="1" applyBorder="1" applyProtection="1">
      <alignment/>
      <protection hidden="1"/>
    </xf>
    <xf numFmtId="3" fontId="7" fillId="34" borderId="0" xfId="59" applyNumberFormat="1" applyFont="1" applyFill="1" applyBorder="1" applyAlignment="1" applyProtection="1">
      <alignment horizontal="center"/>
      <protection hidden="1"/>
    </xf>
    <xf numFmtId="3" fontId="7" fillId="34" borderId="32" xfId="59" applyNumberFormat="1" applyFont="1" applyFill="1" applyBorder="1" applyAlignment="1" applyProtection="1">
      <alignment horizontal="center"/>
      <protection hidden="1"/>
    </xf>
    <xf numFmtId="0" fontId="7" fillId="34" borderId="0" xfId="59" applyFont="1" applyFill="1" applyBorder="1" applyProtection="1">
      <alignment/>
      <protection hidden="1"/>
    </xf>
    <xf numFmtId="1" fontId="7" fillId="34" borderId="0" xfId="59" applyNumberFormat="1" applyFont="1" applyFill="1" applyBorder="1" applyAlignment="1" applyProtection="1">
      <alignment horizontal="center"/>
      <protection hidden="1"/>
    </xf>
    <xf numFmtId="1" fontId="7" fillId="34" borderId="32" xfId="59" applyNumberFormat="1" applyFont="1" applyFill="1" applyBorder="1" applyAlignment="1" applyProtection="1">
      <alignment horizontal="center"/>
      <protection hidden="1"/>
    </xf>
    <xf numFmtId="0" fontId="6" fillId="34" borderId="31" xfId="59" applyFont="1" applyFill="1" applyBorder="1" applyProtection="1">
      <alignment/>
      <protection hidden="1"/>
    </xf>
    <xf numFmtId="0" fontId="0" fillId="34" borderId="0" xfId="58" applyFont="1" applyFill="1" applyBorder="1" applyAlignment="1" applyProtection="1">
      <alignment horizontal="center"/>
      <protection hidden="1"/>
    </xf>
    <xf numFmtId="0" fontId="0" fillId="34" borderId="32" xfId="58" applyFont="1" applyFill="1" applyBorder="1" applyAlignment="1" applyProtection="1">
      <alignment horizontal="center"/>
      <protection hidden="1"/>
    </xf>
    <xf numFmtId="0" fontId="6" fillId="34" borderId="0" xfId="59" applyFont="1" applyFill="1" applyBorder="1" applyProtection="1">
      <alignment/>
      <protection hidden="1"/>
    </xf>
    <xf numFmtId="0" fontId="3" fillId="34" borderId="0" xfId="58" applyFont="1" applyFill="1" applyBorder="1" applyAlignment="1" applyProtection="1">
      <alignment horizontal="center"/>
      <protection hidden="1"/>
    </xf>
    <xf numFmtId="1" fontId="3" fillId="34" borderId="0" xfId="58" applyNumberFormat="1" applyFont="1" applyFill="1" applyBorder="1" applyAlignment="1" applyProtection="1">
      <alignment horizontal="center"/>
      <protection hidden="1"/>
    </xf>
    <xf numFmtId="1" fontId="3" fillId="34" borderId="32" xfId="58" applyNumberFormat="1" applyFont="1" applyFill="1" applyBorder="1" applyAlignment="1" applyProtection="1">
      <alignment horizontal="center"/>
      <protection hidden="1"/>
    </xf>
    <xf numFmtId="0" fontId="3" fillId="34" borderId="0" xfId="58" applyFont="1" applyFill="1" applyBorder="1" applyAlignment="1" applyProtection="1" quotePrefix="1">
      <alignment horizontal="center"/>
      <protection hidden="1"/>
    </xf>
    <xf numFmtId="0" fontId="6" fillId="34" borderId="0" xfId="59" applyFont="1" applyFill="1" applyBorder="1" applyAlignment="1" applyProtection="1">
      <alignment horizontal="center"/>
      <protection hidden="1"/>
    </xf>
    <xf numFmtId="2" fontId="6" fillId="34" borderId="0" xfId="59" applyNumberFormat="1" applyFont="1" applyFill="1" applyBorder="1" applyAlignment="1" applyProtection="1">
      <alignment horizontal="center"/>
      <protection hidden="1"/>
    </xf>
    <xf numFmtId="2" fontId="6" fillId="34" borderId="32" xfId="59" applyNumberFormat="1" applyFont="1" applyFill="1" applyBorder="1" applyAlignment="1" applyProtection="1">
      <alignment horizontal="center"/>
      <protection hidden="1"/>
    </xf>
    <xf numFmtId="0" fontId="3" fillId="34" borderId="31" xfId="58" applyFont="1" applyFill="1" applyBorder="1" applyProtection="1">
      <alignment/>
      <protection hidden="1"/>
    </xf>
    <xf numFmtId="0" fontId="6" fillId="34" borderId="32" xfId="59" applyFont="1" applyFill="1" applyBorder="1" applyAlignment="1" applyProtection="1">
      <alignment horizontal="center"/>
      <protection hidden="1"/>
    </xf>
    <xf numFmtId="0" fontId="3" fillId="34" borderId="0" xfId="58" applyFont="1" applyFill="1" applyBorder="1" applyProtection="1">
      <alignment/>
      <protection hidden="1"/>
    </xf>
    <xf numFmtId="2" fontId="3" fillId="34" borderId="0" xfId="58" applyNumberFormat="1" applyFont="1" applyFill="1" applyBorder="1" applyAlignment="1" applyProtection="1">
      <alignment horizontal="center"/>
      <protection hidden="1"/>
    </xf>
    <xf numFmtId="2" fontId="3" fillId="34" borderId="32" xfId="58" applyNumberFormat="1" applyFont="1" applyFill="1" applyBorder="1" applyAlignment="1" applyProtection="1">
      <alignment horizontal="center"/>
      <protection hidden="1"/>
    </xf>
    <xf numFmtId="0" fontId="3" fillId="34" borderId="0" xfId="58" applyFont="1" applyFill="1" applyAlignment="1" applyProtection="1">
      <alignment horizontal="center"/>
      <protection hidden="1"/>
    </xf>
    <xf numFmtId="0" fontId="3" fillId="34" borderId="33" xfId="58" applyFont="1" applyFill="1" applyBorder="1" applyProtection="1">
      <alignment/>
      <protection hidden="1"/>
    </xf>
    <xf numFmtId="0" fontId="3" fillId="34" borderId="28" xfId="58" applyFont="1" applyFill="1" applyBorder="1" applyProtection="1">
      <alignment/>
      <protection hidden="1"/>
    </xf>
    <xf numFmtId="3" fontId="3" fillId="34" borderId="28" xfId="58" applyNumberFormat="1" applyFont="1" applyFill="1" applyBorder="1" applyAlignment="1" applyProtection="1">
      <alignment horizontal="center"/>
      <protection hidden="1"/>
    </xf>
    <xf numFmtId="3" fontId="3" fillId="34" borderId="34" xfId="58" applyNumberFormat="1" applyFont="1" applyFill="1" applyBorder="1" applyAlignment="1" applyProtection="1">
      <alignment horizontal="center"/>
      <protection hidden="1"/>
    </xf>
    <xf numFmtId="0" fontId="3" fillId="34" borderId="34" xfId="58" applyFont="1" applyFill="1" applyBorder="1" applyProtection="1">
      <alignment/>
      <protection hidden="1"/>
    </xf>
    <xf numFmtId="0" fontId="0" fillId="34" borderId="0" xfId="0" applyFont="1" applyFill="1" applyAlignment="1" applyProtection="1">
      <alignment horizontal="center"/>
      <protection hidden="1"/>
    </xf>
    <xf numFmtId="0" fontId="3" fillId="34" borderId="0" xfId="58" applyFont="1" applyFill="1" applyAlignment="1" applyProtection="1">
      <alignment horizontal="right"/>
      <protection hidden="1"/>
    </xf>
    <xf numFmtId="3" fontId="3" fillId="34" borderId="0" xfId="58" applyNumberFormat="1" applyFont="1" applyFill="1" applyAlignment="1" applyProtection="1">
      <alignment horizontal="center"/>
      <protection hidden="1"/>
    </xf>
    <xf numFmtId="1" fontId="3" fillId="34" borderId="0" xfId="58" applyNumberFormat="1" applyFont="1" applyFill="1" applyAlignment="1" applyProtection="1">
      <alignment horizontal="center"/>
      <protection hidden="1"/>
    </xf>
    <xf numFmtId="2" fontId="3" fillId="34" borderId="0" xfId="58" applyNumberFormat="1" applyFont="1" applyFill="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horizontal="center" wrapText="1"/>
      <protection hidden="1"/>
    </xf>
    <xf numFmtId="164" fontId="0" fillId="0" borderId="0" xfId="63" applyNumberFormat="1" applyFont="1" applyAlignment="1" applyProtection="1">
      <alignment/>
      <protection hidden="1"/>
    </xf>
    <xf numFmtId="167" fontId="0" fillId="0" borderId="0" xfId="42" applyNumberFormat="1" applyFont="1" applyAlignment="1" applyProtection="1">
      <alignment/>
      <protection hidden="1"/>
    </xf>
    <xf numFmtId="167" fontId="0" fillId="0" borderId="0" xfId="42" applyNumberFormat="1" applyFont="1" applyAlignment="1" applyProtection="1">
      <alignment horizontal="center"/>
      <protection hidden="1"/>
    </xf>
    <xf numFmtId="2" fontId="0" fillId="0" borderId="0" xfId="0" applyNumberFormat="1" applyFont="1" applyAlignment="1" applyProtection="1">
      <alignment horizontal="center"/>
      <protection hidden="1"/>
    </xf>
    <xf numFmtId="9" fontId="0" fillId="0" borderId="0" xfId="63" applyFont="1" applyAlignment="1" applyProtection="1">
      <alignment horizontal="center"/>
      <protection hidden="1"/>
    </xf>
    <xf numFmtId="9" fontId="0" fillId="0" borderId="0" xfId="0" applyNumberFormat="1" applyFont="1" applyAlignment="1" applyProtection="1">
      <alignment/>
      <protection hidden="1"/>
    </xf>
    <xf numFmtId="9" fontId="0" fillId="0" borderId="0" xfId="63" applyFont="1" applyAlignment="1" applyProtection="1">
      <alignment/>
      <protection hidden="1"/>
    </xf>
    <xf numFmtId="0" fontId="0" fillId="0" borderId="0" xfId="0" applyFont="1" applyAlignment="1" applyProtection="1">
      <alignment horizontal="center"/>
      <protection hidden="1"/>
    </xf>
    <xf numFmtId="2" fontId="0" fillId="0" borderId="0" xfId="0" applyNumberFormat="1" applyFont="1" applyAlignment="1" applyProtection="1">
      <alignment/>
      <protection hidden="1"/>
    </xf>
    <xf numFmtId="2" fontId="0" fillId="0" borderId="0" xfId="63" applyNumberFormat="1" applyFont="1" applyAlignment="1" applyProtection="1">
      <alignment/>
      <protection hidden="1"/>
    </xf>
    <xf numFmtId="9" fontId="0" fillId="0" borderId="0" xfId="0" applyNumberFormat="1" applyFont="1" applyAlignment="1" applyProtection="1">
      <alignment horizontal="center"/>
      <protection hidden="1"/>
    </xf>
    <xf numFmtId="1" fontId="0" fillId="0" borderId="0" xfId="0" applyNumberFormat="1" applyFont="1" applyAlignment="1" applyProtection="1">
      <alignment/>
      <protection hidden="1"/>
    </xf>
    <xf numFmtId="167" fontId="3" fillId="34" borderId="0" xfId="42" applyNumberFormat="1" applyFont="1" applyFill="1" applyAlignment="1" applyProtection="1">
      <alignment horizontal="center"/>
      <protection hidden="1"/>
    </xf>
    <xf numFmtId="1" fontId="0" fillId="0" borderId="0" xfId="0" applyNumberFormat="1" applyFont="1" applyAlignment="1" applyProtection="1">
      <alignment horizontal="center"/>
      <protection hidden="1"/>
    </xf>
    <xf numFmtId="43" fontId="0" fillId="0" borderId="0" xfId="42" applyNumberFormat="1" applyFont="1" applyAlignment="1" applyProtection="1">
      <alignment/>
      <protection hidden="1"/>
    </xf>
    <xf numFmtId="43" fontId="0" fillId="0" borderId="0" xfId="42" applyNumberFormat="1" applyFont="1" applyAlignment="1" applyProtection="1">
      <alignment/>
      <protection hidden="1"/>
    </xf>
    <xf numFmtId="0" fontId="29" fillId="0" borderId="0" xfId="0" applyFont="1" applyAlignment="1">
      <alignment/>
    </xf>
    <xf numFmtId="167" fontId="3" fillId="34" borderId="0" xfId="42" applyNumberFormat="1" applyFont="1" applyFill="1" applyAlignment="1" applyProtection="1">
      <alignment/>
      <protection hidden="1"/>
    </xf>
    <xf numFmtId="181" fontId="0" fillId="0" borderId="0" xfId="42" applyNumberFormat="1" applyFont="1" applyAlignment="1" applyProtection="1">
      <alignment/>
      <protection hidden="1"/>
    </xf>
    <xf numFmtId="171" fontId="0" fillId="0" borderId="0" xfId="0" applyNumberFormat="1" applyFont="1" applyAlignment="1" applyProtection="1">
      <alignment/>
      <protection hidden="1"/>
    </xf>
    <xf numFmtId="167" fontId="0" fillId="0" borderId="0" xfId="0" applyNumberFormat="1" applyFont="1" applyAlignment="1" applyProtection="1">
      <alignment horizontal="center"/>
      <protection hidden="1"/>
    </xf>
    <xf numFmtId="43" fontId="0" fillId="0" borderId="0" xfId="0" applyNumberFormat="1" applyFont="1" applyAlignment="1" applyProtection="1">
      <alignment horizontal="center"/>
      <protection hidden="1"/>
    </xf>
    <xf numFmtId="3" fontId="0" fillId="0" borderId="0" xfId="0" applyNumberFormat="1" applyFont="1" applyAlignment="1" applyProtection="1">
      <alignment/>
      <protection hidden="1"/>
    </xf>
    <xf numFmtId="181" fontId="0" fillId="0" borderId="0" xfId="0" applyNumberFormat="1" applyFont="1" applyAlignment="1" applyProtection="1">
      <alignment horizontal="center"/>
      <protection hidden="1"/>
    </xf>
    <xf numFmtId="170" fontId="0" fillId="0" borderId="0" xfId="0" applyNumberFormat="1" applyFont="1" applyAlignment="1" applyProtection="1">
      <alignment/>
      <protection hidden="1"/>
    </xf>
    <xf numFmtId="182" fontId="0" fillId="0" borderId="0" xfId="42" applyNumberFormat="1" applyFont="1" applyAlignment="1" applyProtection="1">
      <alignment/>
      <protection hidden="1"/>
    </xf>
    <xf numFmtId="0" fontId="0" fillId="34" borderId="0" xfId="0" applyFill="1" applyAlignment="1">
      <alignment horizontal="left"/>
    </xf>
    <xf numFmtId="0" fontId="0" fillId="34" borderId="29" xfId="0" applyFill="1" applyBorder="1" applyAlignment="1">
      <alignment/>
    </xf>
    <xf numFmtId="0" fontId="0" fillId="34" borderId="27" xfId="0" applyFill="1" applyBorder="1" applyAlignment="1">
      <alignment/>
    </xf>
    <xf numFmtId="0" fontId="0" fillId="34" borderId="30" xfId="0" applyFill="1" applyBorder="1" applyAlignment="1">
      <alignment/>
    </xf>
    <xf numFmtId="0" fontId="0" fillId="34" borderId="31" xfId="0" applyFill="1" applyBorder="1" applyAlignment="1">
      <alignment/>
    </xf>
    <xf numFmtId="0" fontId="7" fillId="34" borderId="0" xfId="0" applyFont="1" applyFill="1" applyBorder="1" applyAlignment="1">
      <alignment/>
    </xf>
    <xf numFmtId="0" fontId="0" fillId="34" borderId="32" xfId="0" applyFill="1" applyBorder="1" applyAlignment="1">
      <alignment/>
    </xf>
    <xf numFmtId="3" fontId="7" fillId="34" borderId="0" xfId="0" applyNumberFormat="1" applyFont="1" applyFill="1" applyBorder="1" applyAlignment="1" applyProtection="1">
      <alignment/>
      <protection locked="0"/>
    </xf>
    <xf numFmtId="0" fontId="0" fillId="34" borderId="0" xfId="0" applyFill="1" applyBorder="1" applyAlignment="1" applyProtection="1">
      <alignment/>
      <protection locked="0"/>
    </xf>
    <xf numFmtId="0" fontId="0" fillId="34" borderId="0" xfId="0" applyFill="1" applyAlignment="1" applyProtection="1">
      <alignment/>
      <protection locked="0"/>
    </xf>
    <xf numFmtId="0" fontId="0" fillId="34" borderId="0" xfId="0" applyFill="1" applyAlignment="1">
      <alignment/>
    </xf>
    <xf numFmtId="0" fontId="27" fillId="34" borderId="0" xfId="0" applyFont="1" applyFill="1" applyBorder="1" applyAlignment="1">
      <alignment/>
    </xf>
    <xf numFmtId="3" fontId="0" fillId="34" borderId="0" xfId="0" applyNumberFormat="1" applyFill="1" applyAlignment="1" applyProtection="1">
      <alignment/>
      <protection locked="0"/>
    </xf>
    <xf numFmtId="3" fontId="0" fillId="34" borderId="0" xfId="0" applyNumberFormat="1" applyFill="1" applyBorder="1" applyAlignment="1" applyProtection="1">
      <alignment/>
      <protection locked="0"/>
    </xf>
    <xf numFmtId="49" fontId="0" fillId="34" borderId="0" xfId="0" applyNumberForma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1" xfId="0" applyFill="1" applyBorder="1" applyAlignment="1">
      <alignment/>
    </xf>
    <xf numFmtId="0" fontId="0" fillId="34" borderId="0" xfId="0" applyFill="1" applyBorder="1" applyAlignment="1">
      <alignment vertical="top" wrapText="1"/>
    </xf>
    <xf numFmtId="1" fontId="7" fillId="34" borderId="0" xfId="0" applyNumberFormat="1" applyFont="1" applyFill="1" applyBorder="1" applyAlignment="1">
      <alignment horizontal="left" vertical="center"/>
    </xf>
    <xf numFmtId="0" fontId="0" fillId="34" borderId="35" xfId="0" applyFill="1" applyBorder="1" applyAlignment="1">
      <alignment/>
    </xf>
    <xf numFmtId="0" fontId="0" fillId="34" borderId="36" xfId="0" applyFill="1" applyBorder="1" applyAlignment="1">
      <alignment/>
    </xf>
    <xf numFmtId="0" fontId="0" fillId="34" borderId="0" xfId="0" applyFill="1" applyBorder="1" applyAlignment="1">
      <alignment horizontal="left"/>
    </xf>
    <xf numFmtId="0" fontId="0" fillId="34" borderId="0" xfId="0" applyFill="1" applyBorder="1" applyAlignment="1">
      <alignment horizontal="center"/>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27" fillId="34" borderId="0" xfId="0" applyFont="1" applyFill="1" applyAlignment="1">
      <alignment/>
    </xf>
    <xf numFmtId="0" fontId="0" fillId="34" borderId="33" xfId="0" applyFill="1" applyBorder="1" applyAlignment="1">
      <alignment/>
    </xf>
    <xf numFmtId="0" fontId="0" fillId="34" borderId="28" xfId="0" applyFill="1" applyBorder="1" applyAlignment="1">
      <alignment/>
    </xf>
    <xf numFmtId="0" fontId="0" fillId="34" borderId="34" xfId="0" applyFill="1" applyBorder="1" applyAlignment="1">
      <alignment/>
    </xf>
    <xf numFmtId="0" fontId="0" fillId="0" borderId="0" xfId="0" applyAlignment="1" applyProtection="1">
      <alignment/>
      <protection locked="0"/>
    </xf>
    <xf numFmtId="3" fontId="0" fillId="34" borderId="0" xfId="0" applyNumberFormat="1" applyFill="1" applyBorder="1" applyAlignment="1">
      <alignment/>
    </xf>
    <xf numFmtId="1" fontId="0" fillId="34" borderId="0" xfId="0" applyNumberFormat="1" applyFill="1" applyBorder="1" applyAlignment="1">
      <alignment horizontal="left"/>
    </xf>
    <xf numFmtId="0" fontId="0" fillId="0" borderId="31" xfId="0" applyBorder="1" applyAlignment="1">
      <alignment/>
    </xf>
    <xf numFmtId="49" fontId="0" fillId="34" borderId="0" xfId="0" applyNumberFormat="1" applyFill="1" applyAlignment="1">
      <alignment/>
    </xf>
    <xf numFmtId="0" fontId="17" fillId="33" borderId="0" xfId="53" applyFont="1" applyFill="1" applyBorder="1" applyAlignment="1" applyProtection="1">
      <alignment horizontal="right"/>
      <protection/>
    </xf>
    <xf numFmtId="3" fontId="11" fillId="33" borderId="0" xfId="0" applyNumberFormat="1" applyFont="1" applyFill="1" applyBorder="1" applyAlignment="1" applyProtection="1">
      <alignment horizontal="right"/>
      <protection/>
    </xf>
    <xf numFmtId="0" fontId="11" fillId="33" borderId="0" xfId="0" applyFont="1" applyFill="1" applyAlignment="1" applyProtection="1">
      <alignment/>
      <protection/>
    </xf>
    <xf numFmtId="3" fontId="7" fillId="33" borderId="0" xfId="42" applyNumberFormat="1" applyFont="1" applyFill="1" applyBorder="1" applyAlignment="1" applyProtection="1">
      <alignment/>
      <protection/>
    </xf>
    <xf numFmtId="0" fontId="13" fillId="33" borderId="0" xfId="0" applyFont="1" applyFill="1" applyAlignment="1" applyProtection="1">
      <alignment horizontal="right" vertical="top" wrapText="1"/>
      <protection/>
    </xf>
    <xf numFmtId="3" fontId="7" fillId="33" borderId="0" xfId="0" applyNumberFormat="1" applyFont="1" applyFill="1" applyBorder="1" applyAlignment="1" applyProtection="1">
      <alignment/>
      <protection/>
    </xf>
    <xf numFmtId="0" fontId="0" fillId="0" borderId="0" xfId="0" applyBorder="1" applyAlignment="1">
      <alignment/>
    </xf>
    <xf numFmtId="0" fontId="7" fillId="34" borderId="26" xfId="0" applyFont="1" applyFill="1" applyBorder="1" applyAlignment="1">
      <alignment/>
    </xf>
    <xf numFmtId="0" fontId="0" fillId="34" borderId="26" xfId="0" applyFill="1" applyBorder="1" applyAlignment="1">
      <alignment/>
    </xf>
    <xf numFmtId="3" fontId="3" fillId="34" borderId="0" xfId="58" applyNumberFormat="1" applyFont="1" applyFill="1" applyProtection="1">
      <alignment/>
      <protection hidden="1"/>
    </xf>
    <xf numFmtId="43" fontId="0" fillId="0" borderId="0" xfId="0" applyNumberFormat="1" applyFont="1" applyAlignment="1" applyProtection="1">
      <alignment/>
      <protection hidden="1"/>
    </xf>
    <xf numFmtId="10" fontId="0" fillId="0" borderId="0" xfId="63" applyNumberFormat="1" applyFont="1" applyAlignment="1" applyProtection="1">
      <alignment/>
      <protection hidden="1"/>
    </xf>
    <xf numFmtId="0" fontId="30" fillId="33" borderId="0" xfId="0" applyFont="1" applyFill="1" applyBorder="1" applyAlignment="1" applyProtection="1">
      <alignment horizontal="center" vertical="center"/>
      <protection hidden="1"/>
    </xf>
    <xf numFmtId="3" fontId="30" fillId="33" borderId="0" xfId="0" applyNumberFormat="1" applyFont="1" applyFill="1" applyBorder="1" applyAlignment="1" applyProtection="1">
      <alignment horizontal="center" vertical="center"/>
      <protection hidden="1"/>
    </xf>
    <xf numFmtId="168" fontId="30" fillId="33" borderId="0" xfId="0" applyNumberFormat="1" applyFont="1" applyFill="1" applyBorder="1" applyAlignment="1" applyProtection="1">
      <alignment horizontal="center" vertical="center"/>
      <protection hidden="1"/>
    </xf>
    <xf numFmtId="170" fontId="30" fillId="33" borderId="0" xfId="0" applyNumberFormat="1" applyFont="1" applyFill="1" applyBorder="1" applyAlignment="1" applyProtection="1">
      <alignment horizontal="center"/>
      <protection hidden="1"/>
    </xf>
    <xf numFmtId="3" fontId="30" fillId="33" borderId="0" xfId="0" applyNumberFormat="1" applyFont="1" applyFill="1" applyBorder="1" applyAlignment="1" applyProtection="1">
      <alignment vertical="center"/>
      <protection hidden="1"/>
    </xf>
    <xf numFmtId="0" fontId="30" fillId="33" borderId="0" xfId="0" applyFont="1" applyFill="1" applyBorder="1" applyAlignment="1" applyProtection="1">
      <alignment horizontal="center"/>
      <protection hidden="1"/>
    </xf>
    <xf numFmtId="0" fontId="27" fillId="0" borderId="0" xfId="0" applyFont="1" applyAlignment="1" applyProtection="1">
      <alignment/>
      <protection hidden="1"/>
    </xf>
    <xf numFmtId="167" fontId="27" fillId="0" borderId="0" xfId="42" applyNumberFormat="1" applyFont="1" applyAlignment="1" applyProtection="1">
      <alignment/>
      <protection hidden="1"/>
    </xf>
    <xf numFmtId="0" fontId="27" fillId="0" borderId="0" xfId="0" applyFont="1" applyAlignment="1" applyProtection="1">
      <alignment horizontal="center" wrapText="1"/>
      <protection hidden="1"/>
    </xf>
    <xf numFmtId="3" fontId="0" fillId="0" borderId="0" xfId="0" applyNumberFormat="1" applyAlignment="1" applyProtection="1">
      <alignment/>
      <protection/>
    </xf>
    <xf numFmtId="3" fontId="0" fillId="34" borderId="0" xfId="0" applyNumberFormat="1" applyFill="1" applyBorder="1" applyAlignment="1" applyProtection="1">
      <alignment/>
      <protection/>
    </xf>
    <xf numFmtId="0" fontId="16" fillId="33" borderId="0" xfId="0" applyFont="1" applyFill="1" applyAlignment="1" applyProtection="1">
      <alignment/>
      <protection/>
    </xf>
    <xf numFmtId="0" fontId="11" fillId="0" borderId="0" xfId="0" applyFont="1" applyFill="1" applyAlignment="1">
      <alignment horizontal="left" wrapText="1"/>
    </xf>
    <xf numFmtId="0" fontId="16" fillId="33" borderId="0" xfId="0" applyFont="1" applyFill="1" applyAlignment="1">
      <alignment/>
    </xf>
    <xf numFmtId="168" fontId="30" fillId="33" borderId="0" xfId="42" applyNumberFormat="1" applyFont="1" applyFill="1" applyBorder="1" applyAlignment="1" applyProtection="1">
      <alignment horizontal="center" vertical="center"/>
      <protection hidden="1"/>
    </xf>
    <xf numFmtId="0" fontId="31" fillId="33" borderId="0" xfId="0" applyFont="1" applyFill="1" applyBorder="1" applyAlignment="1" applyProtection="1">
      <alignment horizontal="center"/>
      <protection hidden="1"/>
    </xf>
    <xf numFmtId="0" fontId="16" fillId="33" borderId="0" xfId="0" applyFont="1" applyFill="1" applyAlignment="1">
      <alignment horizontal="left"/>
    </xf>
    <xf numFmtId="4" fontId="30" fillId="33" borderId="0" xfId="42" applyNumberFormat="1" applyFont="1" applyFill="1" applyBorder="1" applyAlignment="1" applyProtection="1">
      <alignment horizontal="center" vertical="center"/>
      <protection hidden="1"/>
    </xf>
    <xf numFmtId="3" fontId="30" fillId="33" borderId="0" xfId="0" applyNumberFormat="1" applyFont="1" applyFill="1" applyBorder="1" applyAlignment="1" applyProtection="1">
      <alignment horizontal="center"/>
      <protection hidden="1"/>
    </xf>
    <xf numFmtId="169" fontId="30" fillId="33" borderId="0" xfId="42" applyNumberFormat="1" applyFont="1" applyFill="1" applyBorder="1" applyAlignment="1" applyProtection="1">
      <alignment horizontal="center" vertical="center"/>
      <protection hidden="1"/>
    </xf>
    <xf numFmtId="168" fontId="34" fillId="33" borderId="0" xfId="42" applyNumberFormat="1" applyFont="1" applyFill="1" applyBorder="1" applyAlignment="1" applyProtection="1">
      <alignment horizontal="center" vertical="center"/>
      <protection hidden="1"/>
    </xf>
    <xf numFmtId="0" fontId="33" fillId="34" borderId="12" xfId="0" applyFont="1" applyFill="1" applyBorder="1" applyAlignment="1" applyProtection="1">
      <alignment horizontal="center"/>
      <protection/>
    </xf>
    <xf numFmtId="43" fontId="0" fillId="0" borderId="0" xfId="42" applyFont="1" applyAlignment="1" applyProtection="1">
      <alignment/>
      <protection hidden="1"/>
    </xf>
    <xf numFmtId="0" fontId="30" fillId="33" borderId="0" xfId="0" applyFont="1" applyFill="1" applyBorder="1" applyAlignment="1" applyProtection="1">
      <alignment vertical="center"/>
      <protection hidden="1"/>
    </xf>
    <xf numFmtId="0" fontId="31" fillId="33" borderId="0" xfId="53" applyFont="1" applyFill="1" applyBorder="1" applyAlignment="1" applyProtection="1">
      <alignment horizontal="left"/>
      <protection hidden="1"/>
    </xf>
    <xf numFmtId="0" fontId="31" fillId="33" borderId="0" xfId="0" applyFont="1" applyFill="1" applyBorder="1" applyAlignment="1" applyProtection="1">
      <alignment horizontal="left"/>
      <protection hidden="1"/>
    </xf>
    <xf numFmtId="172" fontId="30" fillId="33" borderId="0" xfId="42" applyNumberFormat="1" applyFont="1" applyFill="1" applyBorder="1" applyAlignment="1" applyProtection="1">
      <alignment horizontal="right"/>
      <protection locked="0"/>
    </xf>
    <xf numFmtId="0" fontId="30" fillId="0" borderId="12" xfId="42" applyNumberFormat="1" applyFont="1" applyFill="1" applyBorder="1" applyAlignment="1" applyProtection="1">
      <alignment horizontal="right"/>
      <protection locked="0"/>
    </xf>
    <xf numFmtId="0" fontId="30" fillId="33" borderId="0" xfId="0" applyFont="1" applyFill="1" applyBorder="1" applyAlignment="1">
      <alignment/>
    </xf>
    <xf numFmtId="0" fontId="30" fillId="33" borderId="0" xfId="0" applyFont="1" applyFill="1" applyBorder="1" applyAlignment="1" applyProtection="1">
      <alignment/>
      <protection/>
    </xf>
    <xf numFmtId="3" fontId="30" fillId="0" borderId="12" xfId="42" applyNumberFormat="1" applyFont="1" applyFill="1" applyBorder="1" applyAlignment="1" applyProtection="1">
      <alignment horizontal="right"/>
      <protection locked="0"/>
    </xf>
    <xf numFmtId="3" fontId="30" fillId="0" borderId="37" xfId="42" applyNumberFormat="1" applyFont="1" applyFill="1" applyBorder="1" applyAlignment="1" applyProtection="1">
      <alignment horizontal="center"/>
      <protection locked="0"/>
    </xf>
    <xf numFmtId="3" fontId="30" fillId="0" borderId="38" xfId="42" applyNumberFormat="1" applyFont="1" applyFill="1" applyBorder="1" applyAlignment="1" applyProtection="1">
      <alignment horizontal="center"/>
      <protection locked="0"/>
    </xf>
    <xf numFmtId="3" fontId="30" fillId="0" borderId="39" xfId="42" applyNumberFormat="1" applyFont="1" applyFill="1" applyBorder="1" applyAlignment="1" applyProtection="1">
      <alignment horizontal="center"/>
      <protection locked="0"/>
    </xf>
    <xf numFmtId="3" fontId="30" fillId="0" borderId="40" xfId="42" applyNumberFormat="1" applyFont="1" applyFill="1" applyBorder="1" applyAlignment="1" applyProtection="1">
      <alignment horizontal="center"/>
      <protection locked="0"/>
    </xf>
    <xf numFmtId="3" fontId="30" fillId="0" borderId="40" xfId="42" applyNumberFormat="1" applyFont="1" applyFill="1" applyBorder="1" applyAlignment="1" applyProtection="1">
      <alignment horizontal="center"/>
      <protection hidden="1" locked="0"/>
    </xf>
    <xf numFmtId="0" fontId="34" fillId="0" borderId="12" xfId="42" applyNumberFormat="1" applyFont="1" applyFill="1" applyBorder="1" applyAlignment="1" applyProtection="1">
      <alignment horizontal="right"/>
      <protection locked="0"/>
    </xf>
    <xf numFmtId="0" fontId="34" fillId="33" borderId="0" xfId="0" applyFont="1" applyFill="1" applyBorder="1" applyAlignment="1">
      <alignment/>
    </xf>
    <xf numFmtId="0" fontId="34" fillId="33" borderId="0" xfId="0" applyFont="1" applyFill="1" applyBorder="1" applyAlignment="1" applyProtection="1">
      <alignment/>
      <protection/>
    </xf>
    <xf numFmtId="3" fontId="34" fillId="33" borderId="0" xfId="42" applyNumberFormat="1" applyFont="1" applyFill="1" applyBorder="1" applyAlignment="1" applyProtection="1">
      <alignment horizontal="right"/>
      <protection locked="0"/>
    </xf>
    <xf numFmtId="3" fontId="34" fillId="0" borderId="12" xfId="42" applyNumberFormat="1" applyFont="1" applyFill="1" applyBorder="1" applyAlignment="1" applyProtection="1">
      <alignment horizontal="right"/>
      <protection locked="0"/>
    </xf>
    <xf numFmtId="3" fontId="34" fillId="0" borderId="40" xfId="42" applyNumberFormat="1" applyFont="1" applyFill="1" applyBorder="1" applyAlignment="1" applyProtection="1">
      <alignment horizontal="center"/>
      <protection hidden="1" locked="0"/>
    </xf>
    <xf numFmtId="0" fontId="34" fillId="33" borderId="0" xfId="0" applyFont="1" applyFill="1" applyBorder="1" applyAlignment="1" applyProtection="1">
      <alignment horizontal="center" vertical="center"/>
      <protection hidden="1"/>
    </xf>
    <xf numFmtId="0" fontId="34" fillId="33" borderId="0" xfId="0" applyFont="1" applyFill="1" applyBorder="1" applyAlignment="1" applyProtection="1">
      <alignment vertical="center"/>
      <protection hidden="1"/>
    </xf>
    <xf numFmtId="0" fontId="30" fillId="33" borderId="0" xfId="0" applyFont="1" applyFill="1" applyBorder="1" applyAlignment="1" applyProtection="1">
      <alignment horizontal="center" vertical="center"/>
      <protection hidden="1"/>
    </xf>
    <xf numFmtId="168" fontId="30" fillId="33" borderId="0" xfId="42" applyNumberFormat="1" applyFont="1" applyFill="1" applyBorder="1" applyAlignment="1" applyProtection="1">
      <alignment horizontal="center" vertical="center"/>
      <protection hidden="1"/>
    </xf>
    <xf numFmtId="0" fontId="30" fillId="33" borderId="0" xfId="0" applyFont="1" applyFill="1" applyBorder="1" applyAlignment="1" applyProtection="1">
      <alignment vertical="center"/>
      <protection hidden="1"/>
    </xf>
    <xf numFmtId="0" fontId="14" fillId="33" borderId="0" xfId="0" applyFont="1" applyFill="1" applyAlignment="1" applyProtection="1">
      <alignment wrapText="1"/>
      <protection/>
    </xf>
    <xf numFmtId="0" fontId="31" fillId="33" borderId="0" xfId="53" applyFont="1" applyFill="1" applyBorder="1" applyAlignment="1" applyProtection="1">
      <alignment horizontal="center"/>
      <protection hidden="1"/>
    </xf>
    <xf numFmtId="0" fontId="33" fillId="33" borderId="0" xfId="53" applyFont="1" applyFill="1" applyBorder="1" applyAlignment="1" applyProtection="1">
      <alignment horizontal="center"/>
      <protection hidden="1"/>
    </xf>
    <xf numFmtId="0" fontId="33" fillId="33" borderId="0" xfId="53" applyFont="1" applyFill="1" applyBorder="1" applyAlignment="1" applyProtection="1">
      <alignment horizontal="left"/>
      <protection hidden="1"/>
    </xf>
    <xf numFmtId="0" fontId="33" fillId="33" borderId="0" xfId="0" applyFont="1" applyFill="1" applyBorder="1" applyAlignment="1" applyProtection="1">
      <alignment horizontal="left"/>
      <protection hidden="1"/>
    </xf>
    <xf numFmtId="2" fontId="0" fillId="34" borderId="0" xfId="0" applyNumberFormat="1" applyFill="1" applyBorder="1" applyAlignment="1">
      <alignment/>
    </xf>
    <xf numFmtId="167" fontId="0" fillId="34" borderId="0" xfId="42" applyNumberFormat="1" applyFont="1" applyFill="1" applyBorder="1" applyAlignment="1">
      <alignment horizontal="right"/>
    </xf>
    <xf numFmtId="0" fontId="27" fillId="0" borderId="0" xfId="0" applyFont="1" applyAlignment="1" applyProtection="1">
      <alignment wrapText="1"/>
      <protection hidden="1"/>
    </xf>
    <xf numFmtId="0" fontId="18" fillId="33" borderId="0" xfId="0" applyFont="1" applyFill="1" applyAlignment="1">
      <alignment horizontal="left"/>
    </xf>
    <xf numFmtId="0" fontId="18" fillId="33" borderId="0" xfId="0" applyFont="1" applyFill="1" applyAlignment="1">
      <alignment/>
    </xf>
    <xf numFmtId="0" fontId="18" fillId="33" borderId="0" xfId="53" applyFont="1" applyFill="1" applyBorder="1" applyAlignment="1">
      <alignment horizontal="right"/>
    </xf>
    <xf numFmtId="9" fontId="34" fillId="0" borderId="12" xfId="63" applyFont="1" applyFill="1" applyBorder="1" applyAlignment="1" applyProtection="1">
      <alignment horizontal="right"/>
      <protection locked="0"/>
    </xf>
    <xf numFmtId="9" fontId="30" fillId="0" borderId="12" xfId="63" applyFont="1" applyFill="1" applyBorder="1" applyAlignment="1" applyProtection="1">
      <alignment horizontal="right"/>
      <protection locked="0"/>
    </xf>
    <xf numFmtId="9" fontId="0" fillId="0" borderId="0" xfId="42" applyNumberFormat="1" applyFont="1" applyAlignment="1" applyProtection="1">
      <alignment/>
      <protection hidden="1"/>
    </xf>
    <xf numFmtId="0" fontId="6" fillId="34" borderId="0" xfId="0" applyFont="1" applyFill="1" applyBorder="1" applyAlignment="1">
      <alignment horizontal="left" wrapText="1"/>
    </xf>
    <xf numFmtId="0" fontId="37" fillId="0" borderId="0" xfId="0" applyFont="1" applyAlignment="1">
      <alignment/>
    </xf>
    <xf numFmtId="0" fontId="12" fillId="0" borderId="0" xfId="57" applyNumberFormat="1" applyFont="1" applyAlignment="1">
      <alignment/>
    </xf>
    <xf numFmtId="0" fontId="12" fillId="0" borderId="41" xfId="57" applyNumberFormat="1" applyFont="1" applyBorder="1" applyAlignment="1">
      <alignment/>
    </xf>
    <xf numFmtId="0" fontId="38" fillId="36" borderId="0" xfId="0" applyNumberFormat="1" applyFont="1" applyFill="1" applyBorder="1" applyAlignment="1">
      <alignment horizontal="left"/>
    </xf>
    <xf numFmtId="0" fontId="0" fillId="36" borderId="0" xfId="0" applyNumberFormat="1" applyFont="1" applyFill="1" applyBorder="1" applyAlignment="1">
      <alignment horizontal="left"/>
    </xf>
    <xf numFmtId="0" fontId="0" fillId="0" borderId="42" xfId="0" applyNumberFormat="1" applyFont="1" applyBorder="1" applyAlignment="1">
      <alignment horizontal="left"/>
    </xf>
    <xf numFmtId="0" fontId="0" fillId="0" borderId="41" xfId="0" applyNumberFormat="1" applyFont="1" applyBorder="1" applyAlignment="1">
      <alignment horizontal="left"/>
    </xf>
    <xf numFmtId="0" fontId="22" fillId="0" borderId="41" xfId="0" applyNumberFormat="1" applyFont="1" applyBorder="1" applyAlignment="1">
      <alignment horizontal="left"/>
    </xf>
    <xf numFmtId="0" fontId="0" fillId="0" borderId="43" xfId="0" applyNumberFormat="1" applyFont="1" applyBorder="1" applyAlignment="1">
      <alignment horizontal="left"/>
    </xf>
    <xf numFmtId="0" fontId="39" fillId="0" borderId="44" xfId="0" applyNumberFormat="1" applyFont="1" applyBorder="1" applyAlignment="1">
      <alignment horizontal="center"/>
    </xf>
    <xf numFmtId="0" fontId="39" fillId="37" borderId="0" xfId="0" applyNumberFormat="1" applyFont="1" applyFill="1" applyBorder="1" applyAlignment="1">
      <alignment horizontal="center" wrapText="1"/>
    </xf>
    <xf numFmtId="0" fontId="0" fillId="0" borderId="45" xfId="0" applyNumberFormat="1" applyFont="1" applyBorder="1" applyAlignment="1">
      <alignment horizontal="left"/>
    </xf>
    <xf numFmtId="0" fontId="0" fillId="0" borderId="41" xfId="0" applyNumberFormat="1" applyFont="1" applyBorder="1" applyAlignment="1">
      <alignment horizontal="center"/>
    </xf>
    <xf numFmtId="0" fontId="0" fillId="0" borderId="42" xfId="0" applyNumberFormat="1" applyFont="1" applyBorder="1" applyAlignment="1">
      <alignment horizontal="center"/>
    </xf>
    <xf numFmtId="170" fontId="0" fillId="0" borderId="42" xfId="0" applyNumberFormat="1" applyFont="1" applyBorder="1" applyAlignment="1">
      <alignment horizontal="center"/>
    </xf>
    <xf numFmtId="0" fontId="43" fillId="38" borderId="0" xfId="57" applyNumberFormat="1" applyFont="1" applyFill="1" applyBorder="1" applyAlignment="1">
      <alignment horizontal="left" vertical="top" wrapText="1"/>
    </xf>
    <xf numFmtId="2" fontId="0" fillId="0" borderId="42" xfId="0" applyNumberFormat="1" applyFont="1" applyBorder="1" applyAlignment="1">
      <alignment horizontal="center"/>
    </xf>
    <xf numFmtId="172" fontId="0" fillId="0" borderId="42" xfId="0" applyNumberFormat="1" applyFont="1" applyBorder="1" applyAlignment="1">
      <alignment horizontal="center"/>
    </xf>
    <xf numFmtId="178" fontId="0" fillId="0" borderId="42" xfId="0" applyNumberFormat="1" applyFont="1" applyBorder="1" applyAlignment="1">
      <alignment horizontal="center"/>
    </xf>
    <xf numFmtId="204" fontId="0" fillId="0" borderId="42" xfId="0" applyNumberFormat="1" applyFont="1" applyBorder="1" applyAlignment="1">
      <alignment horizontal="center"/>
    </xf>
    <xf numFmtId="202" fontId="22" fillId="0" borderId="42" xfId="0" applyNumberFormat="1" applyFont="1" applyBorder="1" applyAlignment="1">
      <alignment horizontal="center"/>
    </xf>
    <xf numFmtId="173" fontId="40" fillId="0" borderId="41" xfId="0" applyNumberFormat="1" applyFont="1" applyBorder="1" applyAlignment="1">
      <alignment horizontal="left"/>
    </xf>
    <xf numFmtId="205" fontId="0" fillId="0" borderId="41" xfId="0" applyNumberFormat="1" applyFont="1" applyBorder="1" applyAlignment="1">
      <alignment horizontal="left"/>
    </xf>
    <xf numFmtId="173" fontId="0" fillId="0" borderId="41" xfId="0" applyNumberFormat="1" applyFont="1" applyBorder="1" applyAlignment="1">
      <alignment horizontal="left"/>
    </xf>
    <xf numFmtId="170" fontId="0" fillId="0" borderId="41" xfId="0" applyNumberFormat="1" applyFont="1" applyBorder="1" applyAlignment="1">
      <alignment horizontal="center"/>
    </xf>
    <xf numFmtId="2" fontId="0" fillId="0" borderId="41" xfId="0" applyNumberFormat="1" applyFont="1" applyBorder="1" applyAlignment="1">
      <alignment horizontal="center"/>
    </xf>
    <xf numFmtId="172" fontId="0" fillId="0" borderId="41" xfId="0" applyNumberFormat="1" applyFont="1" applyBorder="1" applyAlignment="1">
      <alignment horizontal="center"/>
    </xf>
    <xf numFmtId="178" fontId="0" fillId="0" borderId="41" xfId="0" applyNumberFormat="1" applyFont="1" applyBorder="1" applyAlignment="1">
      <alignment horizontal="center"/>
    </xf>
    <xf numFmtId="204" fontId="0" fillId="0" borderId="41" xfId="0" applyNumberFormat="1" applyFont="1" applyBorder="1" applyAlignment="1">
      <alignment horizontal="center"/>
    </xf>
    <xf numFmtId="202" fontId="22" fillId="0" borderId="41" xfId="0" applyNumberFormat="1" applyFont="1" applyBorder="1" applyAlignment="1">
      <alignment horizontal="center"/>
    </xf>
    <xf numFmtId="4" fontId="0" fillId="0" borderId="41" xfId="0" applyNumberFormat="1" applyFont="1" applyBorder="1" applyAlignment="1">
      <alignment horizontal="center"/>
    </xf>
    <xf numFmtId="205" fontId="40" fillId="0" borderId="41" xfId="0" applyNumberFormat="1" applyFont="1" applyBorder="1" applyAlignment="1">
      <alignment horizontal="left"/>
    </xf>
    <xf numFmtId="0" fontId="38" fillId="0" borderId="41" xfId="0" applyNumberFormat="1" applyFont="1" applyBorder="1" applyAlignment="1">
      <alignment horizontal="left"/>
    </xf>
    <xf numFmtId="0" fontId="40" fillId="0" borderId="41" xfId="0" applyNumberFormat="1" applyFont="1" applyBorder="1" applyAlignment="1">
      <alignment horizontal="left"/>
    </xf>
    <xf numFmtId="0" fontId="0" fillId="0" borderId="46" xfId="0" applyNumberFormat="1" applyFont="1" applyBorder="1" applyAlignment="1">
      <alignment horizontal="left"/>
    </xf>
    <xf numFmtId="0" fontId="0" fillId="0" borderId="47" xfId="0" applyNumberFormat="1" applyFont="1" applyBorder="1" applyAlignment="1">
      <alignment horizontal="left"/>
    </xf>
    <xf numFmtId="0" fontId="0" fillId="0" borderId="48" xfId="0" applyNumberFormat="1" applyFont="1" applyBorder="1" applyAlignment="1">
      <alignment horizontal="left"/>
    </xf>
    <xf numFmtId="0" fontId="0" fillId="0" borderId="0" xfId="0" applyNumberFormat="1" applyFont="1" applyAlignment="1">
      <alignment/>
    </xf>
    <xf numFmtId="3" fontId="12" fillId="0" borderId="41" xfId="57" applyNumberFormat="1" applyFont="1" applyBorder="1" applyAlignment="1">
      <alignment/>
    </xf>
    <xf numFmtId="9" fontId="12" fillId="0" borderId="41" xfId="63" applyFont="1" applyBorder="1" applyAlignment="1">
      <alignment/>
    </xf>
    <xf numFmtId="0" fontId="44" fillId="38" borderId="0" xfId="57" applyNumberFormat="1" applyFont="1" applyFill="1" applyBorder="1" applyAlignment="1">
      <alignment/>
    </xf>
    <xf numFmtId="0" fontId="45" fillId="38" borderId="0" xfId="57" applyNumberFormat="1" applyFont="1" applyFill="1" applyBorder="1" applyAlignment="1">
      <alignment/>
    </xf>
    <xf numFmtId="0" fontId="48" fillId="38" borderId="0" xfId="57" applyNumberFormat="1" applyFont="1" applyFill="1" applyBorder="1" applyAlignment="1">
      <alignment vertical="top"/>
    </xf>
    <xf numFmtId="14" fontId="49" fillId="38" borderId="0" xfId="57" applyNumberFormat="1" applyFont="1" applyFill="1" applyBorder="1" applyAlignment="1">
      <alignment horizontal="center"/>
    </xf>
    <xf numFmtId="0" fontId="43" fillId="38" borderId="0" xfId="57" applyNumberFormat="1" applyFont="1" applyFill="1" applyBorder="1" applyAlignment="1">
      <alignment vertical="top" wrapText="1"/>
    </xf>
    <xf numFmtId="0" fontId="47" fillId="38" borderId="0" xfId="57" applyNumberFormat="1" applyFont="1" applyFill="1" applyBorder="1" applyAlignment="1">
      <alignment vertical="top" wrapText="1"/>
    </xf>
    <xf numFmtId="0" fontId="43" fillId="38" borderId="0" xfId="57" applyNumberFormat="1" applyFont="1" applyFill="1" applyBorder="1" applyAlignment="1">
      <alignment horizontal="left" wrapText="1"/>
    </xf>
    <xf numFmtId="0" fontId="43" fillId="38" borderId="0" xfId="57" applyNumberFormat="1" applyFont="1" applyFill="1" applyBorder="1" applyAlignment="1">
      <alignment wrapText="1"/>
    </xf>
    <xf numFmtId="0" fontId="50" fillId="38" borderId="0" xfId="57" applyNumberFormat="1" applyFont="1" applyFill="1" applyBorder="1" applyAlignment="1">
      <alignment horizontal="center"/>
    </xf>
    <xf numFmtId="0" fontId="43" fillId="38" borderId="0" xfId="57" applyNumberFormat="1" applyFont="1" applyFill="1" applyBorder="1" applyAlignment="1">
      <alignment horizontal="right" vertical="top"/>
    </xf>
    <xf numFmtId="0" fontId="43" fillId="38" borderId="0" xfId="57" applyNumberFormat="1" applyFont="1" applyFill="1" applyBorder="1" applyAlignment="1">
      <alignment vertical="top"/>
    </xf>
    <xf numFmtId="0" fontId="51" fillId="38" borderId="0" xfId="57" applyNumberFormat="1" applyFont="1" applyFill="1" applyBorder="1" applyAlignment="1">
      <alignment horizontal="right" vertical="top"/>
    </xf>
    <xf numFmtId="9" fontId="51" fillId="38" borderId="0" xfId="57" applyNumberFormat="1" applyFont="1" applyFill="1" applyBorder="1" applyAlignment="1">
      <alignment horizontal="right" vertical="top"/>
    </xf>
    <xf numFmtId="0" fontId="12" fillId="0" borderId="0" xfId="57" applyNumberFormat="1" applyFont="1" applyBorder="1" applyAlignment="1">
      <alignment/>
    </xf>
    <xf numFmtId="0" fontId="48" fillId="38" borderId="0" xfId="57" applyNumberFormat="1" applyFont="1" applyFill="1" applyBorder="1" applyAlignment="1">
      <alignment horizontal="left" vertical="center"/>
    </xf>
    <xf numFmtId="0" fontId="51" fillId="38" borderId="0" xfId="57" applyNumberFormat="1" applyFont="1" applyFill="1" applyBorder="1" applyAlignment="1">
      <alignment horizontal="right" vertical="top" wrapText="1"/>
    </xf>
    <xf numFmtId="0" fontId="44" fillId="38" borderId="0" xfId="57" applyNumberFormat="1" applyFont="1" applyFill="1" applyBorder="1" applyAlignment="1">
      <alignment vertical="top"/>
    </xf>
    <xf numFmtId="0" fontId="54" fillId="38" borderId="0" xfId="57" applyNumberFormat="1" applyFont="1" applyFill="1" applyBorder="1" applyAlignment="1">
      <alignment vertical="top"/>
    </xf>
    <xf numFmtId="0" fontId="32" fillId="38" borderId="0" xfId="57" applyNumberFormat="1" applyFont="1" applyFill="1" applyBorder="1" applyAlignment="1">
      <alignment horizontal="left" vertical="top" wrapText="1"/>
    </xf>
    <xf numFmtId="0" fontId="56" fillId="38" borderId="0" xfId="57" applyNumberFormat="1" applyFont="1" applyFill="1" applyBorder="1" applyAlignment="1">
      <alignment horizontal="right" vertical="top"/>
    </xf>
    <xf numFmtId="0" fontId="50" fillId="38" borderId="0" xfId="57" applyNumberFormat="1" applyFont="1" applyFill="1" applyBorder="1" applyAlignment="1">
      <alignment/>
    </xf>
    <xf numFmtId="0" fontId="32" fillId="38" borderId="0" xfId="57" applyNumberFormat="1" applyFont="1" applyFill="1" applyBorder="1" applyAlignment="1">
      <alignment vertical="top"/>
    </xf>
    <xf numFmtId="0" fontId="57" fillId="38" borderId="0" xfId="57" applyNumberFormat="1" applyFont="1" applyFill="1" applyBorder="1" applyAlignment="1">
      <alignment/>
    </xf>
    <xf numFmtId="0" fontId="48" fillId="38" borderId="0" xfId="57" applyNumberFormat="1" applyFont="1" applyFill="1" applyBorder="1" applyAlignment="1">
      <alignment horizontal="left" vertical="top"/>
    </xf>
    <xf numFmtId="0" fontId="44" fillId="38" borderId="0" xfId="57" applyNumberFormat="1" applyFont="1" applyFill="1" applyBorder="1" applyAlignment="1">
      <alignment horizontal="right" vertical="top"/>
    </xf>
    <xf numFmtId="0" fontId="44" fillId="38" borderId="28" xfId="57" applyNumberFormat="1" applyFont="1" applyFill="1" applyBorder="1" applyAlignment="1">
      <alignment horizontal="left" vertical="top" wrapText="1"/>
    </xf>
    <xf numFmtId="0" fontId="44" fillId="38" borderId="28" xfId="57" applyNumberFormat="1" applyFont="1" applyFill="1" applyBorder="1" applyAlignment="1">
      <alignment horizontal="left" wrapText="1"/>
    </xf>
    <xf numFmtId="0" fontId="44" fillId="38" borderId="28" xfId="57" applyNumberFormat="1" applyFont="1" applyFill="1" applyBorder="1" applyAlignment="1">
      <alignment/>
    </xf>
    <xf numFmtId="0" fontId="44" fillId="38" borderId="32" xfId="57" applyNumberFormat="1" applyFont="1" applyFill="1" applyBorder="1" applyAlignment="1">
      <alignment/>
    </xf>
    <xf numFmtId="0" fontId="44" fillId="38" borderId="27" xfId="57" applyNumberFormat="1" applyFont="1" applyFill="1" applyBorder="1" applyAlignment="1">
      <alignment/>
    </xf>
    <xf numFmtId="0" fontId="0" fillId="38" borderId="31" xfId="0" applyNumberFormat="1" applyFont="1" applyFill="1" applyBorder="1" applyAlignment="1">
      <alignment/>
    </xf>
    <xf numFmtId="0" fontId="0" fillId="38" borderId="0" xfId="0" applyNumberFormat="1" applyFont="1" applyFill="1" applyBorder="1" applyAlignment="1">
      <alignment/>
    </xf>
    <xf numFmtId="3" fontId="0" fillId="38" borderId="10" xfId="0" applyNumberFormat="1" applyFont="1" applyFill="1" applyBorder="1" applyAlignment="1">
      <alignment horizontal="center"/>
    </xf>
    <xf numFmtId="0" fontId="0" fillId="38" borderId="11" xfId="0" applyNumberFormat="1" applyFont="1" applyFill="1" applyBorder="1" applyAlignment="1">
      <alignment/>
    </xf>
    <xf numFmtId="0" fontId="0" fillId="38" borderId="10" xfId="0" applyNumberFormat="1" applyFont="1" applyFill="1" applyBorder="1" applyAlignment="1">
      <alignment/>
    </xf>
    <xf numFmtId="0" fontId="0" fillId="38" borderId="49" xfId="0" applyNumberFormat="1" applyFont="1" applyFill="1" applyBorder="1" applyAlignment="1">
      <alignment/>
    </xf>
    <xf numFmtId="0" fontId="0" fillId="0" borderId="0" xfId="0" applyNumberFormat="1" applyFont="1" applyFill="1" applyAlignment="1">
      <alignment/>
    </xf>
    <xf numFmtId="0" fontId="59" fillId="38" borderId="0" xfId="57" applyNumberFormat="1" applyFont="1" applyFill="1" applyBorder="1" applyAlignment="1">
      <alignment/>
    </xf>
    <xf numFmtId="3" fontId="59" fillId="38" borderId="0" xfId="57" applyNumberFormat="1" applyFont="1" applyFill="1" applyBorder="1" applyAlignment="1">
      <alignment horizontal="center"/>
    </xf>
    <xf numFmtId="0" fontId="12" fillId="0" borderId="50" xfId="57" applyNumberFormat="1" applyFont="1" applyBorder="1" applyAlignment="1">
      <alignment/>
    </xf>
    <xf numFmtId="0" fontId="12" fillId="0" borderId="51" xfId="57" applyNumberFormat="1" applyFont="1" applyBorder="1" applyAlignment="1">
      <alignment/>
    </xf>
    <xf numFmtId="0" fontId="12" fillId="0" borderId="42" xfId="57" applyNumberFormat="1" applyFont="1" applyBorder="1" applyAlignment="1">
      <alignment/>
    </xf>
    <xf numFmtId="0" fontId="12" fillId="0" borderId="44" xfId="57" applyNumberFormat="1" applyFont="1" applyBorder="1" applyAlignment="1">
      <alignment/>
    </xf>
    <xf numFmtId="0" fontId="39" fillId="0" borderId="46" xfId="57" applyNumberFormat="1" applyFont="1" applyBorder="1" applyAlignment="1">
      <alignment/>
    </xf>
    <xf numFmtId="0" fontId="12" fillId="0" borderId="46" xfId="57" applyNumberFormat="1" applyFont="1" applyBorder="1" applyAlignment="1">
      <alignment/>
    </xf>
    <xf numFmtId="0" fontId="12" fillId="0" borderId="52" xfId="57" applyNumberFormat="1" applyFont="1" applyBorder="1" applyAlignment="1">
      <alignment/>
    </xf>
    <xf numFmtId="0" fontId="12" fillId="0" borderId="53" xfId="57" applyNumberFormat="1" applyFont="1" applyBorder="1" applyAlignment="1">
      <alignment/>
    </xf>
    <xf numFmtId="0" fontId="12" fillId="0" borderId="54" xfId="57" applyNumberFormat="1" applyFont="1" applyBorder="1" applyAlignment="1">
      <alignment/>
    </xf>
    <xf numFmtId="0" fontId="12" fillId="0" borderId="45" xfId="57" applyNumberFormat="1" applyFont="1" applyBorder="1" applyAlignment="1">
      <alignment/>
    </xf>
    <xf numFmtId="0" fontId="69" fillId="0" borderId="12" xfId="57" applyNumberFormat="1" applyFont="1" applyBorder="1" applyAlignment="1">
      <alignment horizontal="center" wrapText="1"/>
    </xf>
    <xf numFmtId="0" fontId="69" fillId="0" borderId="55" xfId="57" applyNumberFormat="1" applyFont="1" applyBorder="1" applyAlignment="1">
      <alignment horizontal="center" wrapText="1"/>
    </xf>
    <xf numFmtId="0" fontId="12" fillId="0" borderId="56" xfId="57" applyNumberFormat="1" applyFont="1" applyBorder="1" applyAlignment="1">
      <alignment vertical="top" wrapText="1"/>
    </xf>
    <xf numFmtId="165" fontId="12" fillId="0" borderId="12" xfId="57" applyNumberFormat="1" applyFont="1" applyBorder="1" applyAlignment="1">
      <alignment horizontal="center" vertical="center"/>
    </xf>
    <xf numFmtId="171" fontId="12" fillId="0" borderId="12" xfId="57" applyNumberFormat="1" applyFont="1" applyBorder="1" applyAlignment="1">
      <alignment horizontal="center" vertical="center"/>
    </xf>
    <xf numFmtId="165" fontId="12" fillId="0" borderId="55" xfId="57" applyNumberFormat="1" applyFont="1" applyBorder="1" applyAlignment="1">
      <alignment horizontal="center" vertical="center"/>
    </xf>
    <xf numFmtId="0" fontId="12" fillId="0" borderId="57" xfId="57" applyNumberFormat="1" applyFont="1" applyBorder="1" applyAlignment="1">
      <alignment vertical="top" wrapText="1"/>
    </xf>
    <xf numFmtId="165" fontId="12" fillId="0" borderId="56" xfId="57" applyNumberFormat="1" applyFont="1" applyBorder="1" applyAlignment="1">
      <alignment horizontal="center" vertical="center"/>
    </xf>
    <xf numFmtId="0" fontId="68" fillId="0" borderId="43" xfId="57" applyNumberFormat="1" applyFont="1" applyBorder="1" applyAlignment="1">
      <alignment/>
    </xf>
    <xf numFmtId="0" fontId="12" fillId="0" borderId="58" xfId="57" applyNumberFormat="1" applyFont="1" applyBorder="1" applyAlignment="1">
      <alignment/>
    </xf>
    <xf numFmtId="0" fontId="12" fillId="0" borderId="43" xfId="57" applyNumberFormat="1" applyFont="1" applyBorder="1" applyAlignment="1">
      <alignment/>
    </xf>
    <xf numFmtId="0" fontId="12" fillId="0" borderId="59" xfId="57" applyNumberFormat="1" applyFont="1" applyBorder="1" applyAlignment="1">
      <alignment/>
    </xf>
    <xf numFmtId="0" fontId="70" fillId="38" borderId="0" xfId="57" applyNumberFormat="1" applyFont="1" applyFill="1" applyBorder="1" applyAlignment="1">
      <alignment/>
    </xf>
    <xf numFmtId="0" fontId="12" fillId="0" borderId="41" xfId="57" applyNumberFormat="1" applyBorder="1" applyAlignment="1">
      <alignment/>
    </xf>
    <xf numFmtId="3" fontId="12" fillId="0" borderId="42" xfId="57" applyNumberFormat="1" applyFont="1" applyBorder="1" applyAlignment="1">
      <alignment/>
    </xf>
    <xf numFmtId="3" fontId="59" fillId="38" borderId="0" xfId="0" applyNumberFormat="1" applyFont="1" applyFill="1" applyBorder="1" applyAlignment="1">
      <alignment horizontal="center"/>
    </xf>
    <xf numFmtId="0" fontId="59" fillId="38" borderId="0" xfId="0" applyNumberFormat="1" applyFont="1" applyFill="1" applyBorder="1" applyAlignment="1">
      <alignment horizontal="right"/>
    </xf>
    <xf numFmtId="0" fontId="0" fillId="38" borderId="0" xfId="0" applyNumberFormat="1" applyFont="1" applyFill="1" applyBorder="1" applyAlignment="1">
      <alignment horizontal="center"/>
    </xf>
    <xf numFmtId="0" fontId="0" fillId="38" borderId="32" xfId="0" applyNumberFormat="1" applyFont="1" applyFill="1" applyBorder="1" applyAlignment="1">
      <alignment horizontal="center"/>
    </xf>
    <xf numFmtId="0" fontId="49" fillId="38" borderId="31" xfId="0" applyNumberFormat="1" applyFont="1" applyFill="1" applyBorder="1" applyAlignment="1">
      <alignment/>
    </xf>
    <xf numFmtId="171" fontId="0" fillId="38" borderId="32" xfId="0" applyNumberFormat="1" applyFont="1" applyFill="1" applyBorder="1" applyAlignment="1">
      <alignment horizontal="center"/>
    </xf>
    <xf numFmtId="170" fontId="0" fillId="38" borderId="0" xfId="0" applyNumberFormat="1" applyFont="1" applyFill="1" applyBorder="1" applyAlignment="1">
      <alignment horizontal="center"/>
    </xf>
    <xf numFmtId="170" fontId="0" fillId="38" borderId="32" xfId="0" applyNumberFormat="1" applyFont="1" applyFill="1" applyBorder="1" applyAlignment="1">
      <alignment horizontal="center"/>
    </xf>
    <xf numFmtId="0" fontId="59" fillId="38" borderId="0" xfId="0" applyNumberFormat="1" applyFont="1" applyFill="1" applyBorder="1" applyAlignment="1">
      <alignment horizontal="center"/>
    </xf>
    <xf numFmtId="0" fontId="59" fillId="38" borderId="32" xfId="0" applyNumberFormat="1" applyFont="1" applyFill="1" applyBorder="1" applyAlignment="1">
      <alignment horizontal="center"/>
    </xf>
    <xf numFmtId="165" fontId="59" fillId="38" borderId="0" xfId="0" applyNumberFormat="1" applyFont="1" applyFill="1" applyBorder="1" applyAlignment="1">
      <alignment horizontal="center"/>
    </xf>
    <xf numFmtId="165" fontId="59" fillId="38" borderId="32" xfId="0" applyNumberFormat="1" applyFont="1" applyFill="1" applyBorder="1" applyAlignment="1">
      <alignment horizontal="center"/>
    </xf>
    <xf numFmtId="0" fontId="49" fillId="38" borderId="0" xfId="0" applyNumberFormat="1" applyFont="1" applyFill="1" applyBorder="1" applyAlignment="1">
      <alignment horizontal="center"/>
    </xf>
    <xf numFmtId="165" fontId="49" fillId="38" borderId="0" xfId="0" applyNumberFormat="1" applyFont="1" applyFill="1" applyBorder="1" applyAlignment="1">
      <alignment horizontal="center"/>
    </xf>
    <xf numFmtId="165" fontId="49" fillId="38" borderId="32" xfId="0" applyNumberFormat="1" applyFont="1" applyFill="1" applyBorder="1" applyAlignment="1">
      <alignment horizontal="center"/>
    </xf>
    <xf numFmtId="171" fontId="49" fillId="38" borderId="0" xfId="0" applyNumberFormat="1" applyFont="1" applyFill="1" applyBorder="1" applyAlignment="1">
      <alignment horizontal="center"/>
    </xf>
    <xf numFmtId="0" fontId="49" fillId="38" borderId="32" xfId="0" applyNumberFormat="1" applyFont="1" applyFill="1" applyBorder="1" applyAlignment="1">
      <alignment horizontal="center"/>
    </xf>
    <xf numFmtId="0" fontId="59" fillId="38" borderId="31" xfId="0" applyNumberFormat="1" applyFont="1" applyFill="1" applyBorder="1" applyAlignment="1">
      <alignment/>
    </xf>
    <xf numFmtId="0" fontId="59" fillId="38" borderId="28" xfId="0" applyNumberFormat="1" applyFont="1" applyFill="1" applyBorder="1" applyAlignment="1">
      <alignment horizontal="center"/>
    </xf>
    <xf numFmtId="1" fontId="59" fillId="38" borderId="28" xfId="0" applyNumberFormat="1" applyFont="1" applyFill="1" applyBorder="1" applyAlignment="1">
      <alignment horizontal="center"/>
    </xf>
    <xf numFmtId="1" fontId="59" fillId="38" borderId="34" xfId="0" applyNumberFormat="1" applyFont="1" applyFill="1" applyBorder="1" applyAlignment="1">
      <alignment horizontal="center"/>
    </xf>
    <xf numFmtId="0" fontId="59" fillId="38" borderId="33" xfId="0" applyNumberFormat="1" applyFont="1" applyFill="1" applyBorder="1" applyAlignment="1">
      <alignment/>
    </xf>
    <xf numFmtId="0" fontId="59" fillId="38" borderId="34" xfId="0" applyNumberFormat="1" applyFont="1" applyFill="1" applyBorder="1" applyAlignment="1">
      <alignment horizontal="center"/>
    </xf>
    <xf numFmtId="0" fontId="0" fillId="0" borderId="60" xfId="0" applyNumberFormat="1" applyFont="1" applyBorder="1" applyAlignment="1">
      <alignment/>
    </xf>
    <xf numFmtId="0" fontId="0" fillId="0" borderId="61" xfId="0" applyNumberFormat="1" applyFont="1" applyBorder="1" applyAlignment="1">
      <alignment/>
    </xf>
    <xf numFmtId="0" fontId="0" fillId="0" borderId="62" xfId="0" applyNumberFormat="1" applyFont="1" applyBorder="1" applyAlignment="1">
      <alignment/>
    </xf>
    <xf numFmtId="0" fontId="0" fillId="0" borderId="48" xfId="0" applyNumberFormat="1" applyFont="1" applyBorder="1" applyAlignment="1">
      <alignment/>
    </xf>
    <xf numFmtId="0" fontId="0" fillId="0" borderId="41" xfId="0" applyNumberFormat="1" applyFont="1" applyBorder="1" applyAlignment="1">
      <alignment/>
    </xf>
    <xf numFmtId="0" fontId="0" fillId="0" borderId="47" xfId="0" applyNumberFormat="1" applyFont="1" applyBorder="1" applyAlignment="1">
      <alignment/>
    </xf>
    <xf numFmtId="0" fontId="0" fillId="0" borderId="48" xfId="0" applyNumberFormat="1" applyFont="1" applyBorder="1" applyAlignment="1">
      <alignment horizontal="left"/>
    </xf>
    <xf numFmtId="0" fontId="0" fillId="0" borderId="41" xfId="0" applyNumberFormat="1" applyFont="1" applyBorder="1" applyAlignment="1">
      <alignment horizontal="left"/>
    </xf>
    <xf numFmtId="0" fontId="0" fillId="0" borderId="47" xfId="0" applyNumberFormat="1" applyFont="1" applyBorder="1" applyAlignment="1">
      <alignment horizontal="left"/>
    </xf>
    <xf numFmtId="0" fontId="0" fillId="0" borderId="63" xfId="0" applyNumberFormat="1" applyFont="1" applyBorder="1" applyAlignment="1">
      <alignment horizontal="left"/>
    </xf>
    <xf numFmtId="0" fontId="0" fillId="0" borderId="46" xfId="0" applyNumberFormat="1" applyFont="1" applyBorder="1" applyAlignment="1">
      <alignment horizontal="left"/>
    </xf>
    <xf numFmtId="0" fontId="0" fillId="0" borderId="64" xfId="0" applyNumberFormat="1" applyFont="1" applyBorder="1" applyAlignment="1">
      <alignment horizontal="left"/>
    </xf>
    <xf numFmtId="0" fontId="49" fillId="38" borderId="0" xfId="0" applyNumberFormat="1" applyFont="1" applyFill="1" applyBorder="1" applyAlignment="1">
      <alignment wrapText="1"/>
    </xf>
    <xf numFmtId="0" fontId="0" fillId="38" borderId="32" xfId="0" applyNumberFormat="1" applyFont="1" applyFill="1" applyBorder="1" applyAlignment="1">
      <alignment/>
    </xf>
    <xf numFmtId="0" fontId="0" fillId="38" borderId="33" xfId="0" applyNumberFormat="1" applyFont="1" applyFill="1" applyBorder="1" applyAlignment="1">
      <alignment/>
    </xf>
    <xf numFmtId="0" fontId="0" fillId="38" borderId="28" xfId="0" applyNumberFormat="1" applyFont="1" applyFill="1" applyBorder="1" applyAlignment="1">
      <alignment/>
    </xf>
    <xf numFmtId="0" fontId="0" fillId="38" borderId="34" xfId="0" applyNumberFormat="1" applyFont="1" applyFill="1" applyBorder="1" applyAlignment="1">
      <alignment/>
    </xf>
    <xf numFmtId="0" fontId="16" fillId="33" borderId="0" xfId="0" applyFont="1" applyFill="1" applyBorder="1" applyAlignment="1">
      <alignment horizontal="left"/>
    </xf>
    <xf numFmtId="0" fontId="43" fillId="34" borderId="0" xfId="57" applyNumberFormat="1" applyFont="1" applyFill="1" applyBorder="1" applyAlignment="1">
      <alignment horizontal="left" wrapText="1"/>
    </xf>
    <xf numFmtId="0" fontId="51" fillId="38" borderId="0" xfId="57" applyNumberFormat="1" applyFont="1" applyFill="1" applyBorder="1" applyAlignment="1">
      <alignment horizontal="right" vertical="center"/>
    </xf>
    <xf numFmtId="0" fontId="22" fillId="34" borderId="0" xfId="0" applyNumberFormat="1" applyFont="1" applyFill="1" applyAlignment="1">
      <alignment/>
    </xf>
    <xf numFmtId="0" fontId="22" fillId="34" borderId="0" xfId="0" applyNumberFormat="1" applyFont="1" applyFill="1" applyBorder="1" applyAlignment="1">
      <alignment/>
    </xf>
    <xf numFmtId="0" fontId="12" fillId="34" borderId="0" xfId="0" applyFont="1" applyFill="1" applyAlignment="1">
      <alignment/>
    </xf>
    <xf numFmtId="3" fontId="31" fillId="0" borderId="12" xfId="42" applyNumberFormat="1" applyFont="1" applyFill="1" applyBorder="1" applyAlignment="1" applyProtection="1">
      <alignment horizontal="center"/>
      <protection locked="0"/>
    </xf>
    <xf numFmtId="9" fontId="0" fillId="34" borderId="0" xfId="63" applyFont="1" applyFill="1" applyBorder="1" applyAlignment="1">
      <alignment/>
    </xf>
    <xf numFmtId="0" fontId="75" fillId="0" borderId="0" xfId="57" applyNumberFormat="1" applyFont="1" applyAlignment="1">
      <alignment/>
    </xf>
    <xf numFmtId="0" fontId="0" fillId="34" borderId="0" xfId="0" applyFont="1" applyFill="1" applyBorder="1" applyAlignment="1">
      <alignment/>
    </xf>
    <xf numFmtId="0" fontId="76" fillId="38" borderId="0" xfId="57" applyNumberFormat="1" applyFont="1" applyFill="1" applyBorder="1" applyAlignment="1">
      <alignment/>
    </xf>
    <xf numFmtId="0" fontId="121" fillId="0" borderId="0" xfId="60" applyFont="1" applyBorder="1" applyAlignment="1" applyProtection="1">
      <alignment horizontal="left"/>
      <protection hidden="1"/>
    </xf>
    <xf numFmtId="49" fontId="122" fillId="0" borderId="0" xfId="60" applyNumberFormat="1" applyFont="1" applyAlignment="1" applyProtection="1">
      <alignment horizontal="center"/>
      <protection hidden="1"/>
    </xf>
    <xf numFmtId="0" fontId="122" fillId="0" borderId="0" xfId="60" applyFont="1" applyAlignment="1" applyProtection="1">
      <alignment horizontal="center"/>
      <protection hidden="1"/>
    </xf>
    <xf numFmtId="0" fontId="122" fillId="0" borderId="0" xfId="60" applyFont="1" applyProtection="1">
      <alignment/>
      <protection hidden="1"/>
    </xf>
    <xf numFmtId="0" fontId="123" fillId="0" borderId="0" xfId="60" applyFont="1" applyFill="1" applyBorder="1" applyAlignment="1" applyProtection="1">
      <alignment horizontal="center"/>
      <protection hidden="1"/>
    </xf>
    <xf numFmtId="0" fontId="122" fillId="0" borderId="0" xfId="60" applyFont="1" applyFill="1" applyProtection="1">
      <alignment/>
      <protection hidden="1"/>
    </xf>
    <xf numFmtId="3" fontId="34" fillId="0" borderId="65" xfId="42" applyNumberFormat="1" applyFont="1" applyFill="1" applyBorder="1" applyAlignment="1" applyProtection="1">
      <alignment horizontal="center"/>
      <protection hidden="1" locked="0"/>
    </xf>
    <xf numFmtId="3" fontId="30" fillId="0" borderId="65" xfId="42" applyNumberFormat="1" applyFont="1" applyFill="1" applyBorder="1" applyAlignment="1" applyProtection="1">
      <alignment horizontal="center"/>
      <protection hidden="1" locked="0"/>
    </xf>
    <xf numFmtId="0" fontId="0" fillId="0" borderId="32" xfId="0" applyBorder="1" applyAlignment="1">
      <alignment/>
    </xf>
    <xf numFmtId="0" fontId="0" fillId="0" borderId="66" xfId="0" applyNumberFormat="1" applyFont="1" applyBorder="1" applyAlignment="1">
      <alignment/>
    </xf>
    <xf numFmtId="0" fontId="52" fillId="39" borderId="0" xfId="0" applyNumberFormat="1" applyFont="1" applyFill="1" applyBorder="1" applyAlignment="1">
      <alignment/>
    </xf>
    <xf numFmtId="0" fontId="16" fillId="39" borderId="0" xfId="0" applyNumberFormat="1" applyFont="1" applyFill="1" applyBorder="1" applyAlignment="1">
      <alignment horizontal="left" vertical="top" wrapText="1"/>
    </xf>
    <xf numFmtId="0" fontId="16" fillId="39" borderId="0" xfId="0" applyNumberFormat="1" applyFont="1" applyFill="1" applyBorder="1" applyAlignment="1">
      <alignment horizontal="left" wrapText="1"/>
    </xf>
    <xf numFmtId="0" fontId="9" fillId="34" borderId="0" xfId="57" applyFont="1" applyFill="1" applyBorder="1">
      <alignment/>
    </xf>
    <xf numFmtId="9" fontId="11" fillId="34" borderId="0" xfId="64" applyFont="1" applyFill="1" applyAlignment="1">
      <alignment horizontal="left" vertical="top"/>
    </xf>
    <xf numFmtId="0" fontId="11" fillId="34" borderId="0" xfId="57" applyFont="1" applyFill="1" applyAlignment="1">
      <alignment horizontal="left" vertical="top"/>
    </xf>
    <xf numFmtId="0" fontId="11" fillId="34" borderId="0" xfId="57" applyFont="1" applyFill="1" applyAlignment="1">
      <alignment vertical="top"/>
    </xf>
    <xf numFmtId="0" fontId="0" fillId="40" borderId="0" xfId="57" applyFont="1" applyFill="1">
      <alignment/>
    </xf>
    <xf numFmtId="0" fontId="0" fillId="0" borderId="0" xfId="57" applyFont="1">
      <alignment/>
    </xf>
    <xf numFmtId="0" fontId="44" fillId="39" borderId="0" xfId="0" applyNumberFormat="1" applyFont="1" applyFill="1" applyBorder="1" applyAlignment="1">
      <alignment/>
    </xf>
    <xf numFmtId="0" fontId="44" fillId="39" borderId="0" xfId="0" applyNumberFormat="1" applyFont="1" applyFill="1" applyBorder="1" applyAlignment="1">
      <alignment horizontal="right" vertical="top"/>
    </xf>
    <xf numFmtId="0" fontId="44" fillId="39" borderId="0" xfId="0" applyNumberFormat="1" applyFont="1" applyFill="1" applyBorder="1" applyAlignment="1">
      <alignment vertical="top"/>
    </xf>
    <xf numFmtId="0" fontId="9" fillId="40" borderId="0" xfId="57" applyFont="1" applyFill="1">
      <alignment/>
    </xf>
    <xf numFmtId="0" fontId="9" fillId="40" borderId="0" xfId="57" applyFont="1" applyFill="1" applyBorder="1">
      <alignment/>
    </xf>
    <xf numFmtId="0" fontId="52" fillId="39" borderId="0" xfId="0" applyNumberFormat="1" applyFont="1" applyFill="1" applyBorder="1" applyAlignment="1">
      <alignment/>
    </xf>
    <xf numFmtId="0" fontId="82" fillId="39" borderId="0" xfId="0" applyNumberFormat="1" applyFont="1" applyFill="1" applyBorder="1" applyAlignment="1">
      <alignment horizontal="center" vertical="center"/>
    </xf>
    <xf numFmtId="0" fontId="16" fillId="39" borderId="0" xfId="0" applyNumberFormat="1" applyFont="1" applyFill="1" applyBorder="1" applyAlignment="1">
      <alignment vertical="top"/>
    </xf>
    <xf numFmtId="0" fontId="16" fillId="39" borderId="0" xfId="0" applyNumberFormat="1" applyFont="1" applyFill="1" applyBorder="1" applyAlignment="1">
      <alignment vertical="center"/>
    </xf>
    <xf numFmtId="0" fontId="52" fillId="40" borderId="0" xfId="57" applyFont="1" applyFill="1">
      <alignment/>
    </xf>
    <xf numFmtId="0" fontId="53" fillId="39" borderId="0" xfId="0" applyNumberFormat="1" applyFont="1" applyFill="1" applyBorder="1" applyAlignment="1">
      <alignment vertical="top"/>
    </xf>
    <xf numFmtId="0" fontId="9" fillId="38" borderId="0" xfId="57" applyFont="1" applyFill="1" applyBorder="1">
      <alignment/>
    </xf>
    <xf numFmtId="0" fontId="44" fillId="38" borderId="0" xfId="57" applyNumberFormat="1" applyFont="1" applyFill="1" applyBorder="1" applyAlignment="1">
      <alignment horizontal="left" wrapText="1"/>
    </xf>
    <xf numFmtId="0" fontId="43" fillId="38" borderId="0" xfId="57" applyNumberFormat="1" applyFont="1" applyFill="1" applyBorder="1" applyAlignment="1">
      <alignment vertical="top" wrapText="1"/>
    </xf>
    <xf numFmtId="0" fontId="11" fillId="0" borderId="0" xfId="57" applyFont="1" applyFill="1" applyAlignment="1">
      <alignment vertical="top" wrapText="1"/>
    </xf>
    <xf numFmtId="0" fontId="11" fillId="0" borderId="0" xfId="57" applyFont="1" applyAlignment="1">
      <alignment horizontal="left" vertical="top" wrapText="1"/>
    </xf>
    <xf numFmtId="0" fontId="21" fillId="38" borderId="0" xfId="57" applyNumberFormat="1" applyFont="1" applyFill="1" applyBorder="1" applyAlignment="1">
      <alignment horizontal="center"/>
    </xf>
    <xf numFmtId="0" fontId="46" fillId="38" borderId="0" xfId="57" applyNumberFormat="1" applyFont="1" applyFill="1" applyBorder="1" applyAlignment="1">
      <alignment horizontal="center" vertical="top" wrapText="1"/>
    </xf>
    <xf numFmtId="14" fontId="47" fillId="38" borderId="0" xfId="57" applyNumberFormat="1" applyFont="1" applyFill="1" applyBorder="1" applyAlignment="1">
      <alignment horizontal="center"/>
    </xf>
    <xf numFmtId="0" fontId="43" fillId="38" borderId="0" xfId="57" applyNumberFormat="1" applyFont="1" applyFill="1" applyBorder="1" applyAlignment="1">
      <alignment horizontal="left" wrapText="1"/>
    </xf>
    <xf numFmtId="0" fontId="48" fillId="38" borderId="0" xfId="57" applyNumberFormat="1" applyFont="1" applyFill="1" applyBorder="1" applyAlignment="1">
      <alignment horizontal="left" vertical="top" wrapText="1"/>
    </xf>
    <xf numFmtId="0" fontId="43" fillId="0" borderId="67" xfId="57" applyNumberFormat="1" applyFont="1" applyBorder="1" applyAlignment="1">
      <alignment horizontal="left" wrapText="1"/>
    </xf>
    <xf numFmtId="0" fontId="43" fillId="0" borderId="0" xfId="57" applyNumberFormat="1" applyFont="1" applyBorder="1" applyAlignment="1">
      <alignment horizontal="left" wrapText="1"/>
    </xf>
    <xf numFmtId="0" fontId="43" fillId="38" borderId="67" xfId="57" applyNumberFormat="1" applyFont="1" applyFill="1" applyBorder="1" applyAlignment="1">
      <alignment horizontal="left" wrapText="1"/>
    </xf>
    <xf numFmtId="0" fontId="43" fillId="38" borderId="0" xfId="57" applyNumberFormat="1" applyFont="1" applyFill="1" applyBorder="1" applyAlignment="1">
      <alignment horizontal="left" vertical="top" wrapText="1"/>
    </xf>
    <xf numFmtId="0" fontId="75" fillId="38" borderId="0" xfId="57" applyNumberFormat="1" applyFont="1" applyFill="1" applyBorder="1" applyAlignment="1">
      <alignment horizontal="left" wrapText="1"/>
    </xf>
    <xf numFmtId="0" fontId="43" fillId="0" borderId="67" xfId="57" applyNumberFormat="1" applyFont="1" applyBorder="1" applyAlignment="1">
      <alignment horizontal="left" vertical="top" wrapText="1"/>
    </xf>
    <xf numFmtId="0" fontId="43" fillId="0" borderId="0" xfId="57" applyNumberFormat="1" applyFont="1" applyBorder="1" applyAlignment="1">
      <alignment horizontal="left" vertical="top" wrapText="1"/>
    </xf>
    <xf numFmtId="0" fontId="81" fillId="39" borderId="0" xfId="0" applyNumberFormat="1" applyFont="1" applyFill="1" applyBorder="1" applyAlignment="1">
      <alignment horizontal="left" vertical="top" wrapText="1"/>
    </xf>
    <xf numFmtId="0" fontId="11" fillId="40" borderId="0" xfId="57" applyFont="1" applyFill="1" applyBorder="1" applyAlignment="1">
      <alignment wrapText="1"/>
    </xf>
    <xf numFmtId="0" fontId="43" fillId="0" borderId="58" xfId="57" applyNumberFormat="1" applyFont="1" applyBorder="1" applyAlignment="1">
      <alignment horizontal="left" vertical="top" wrapText="1"/>
    </xf>
    <xf numFmtId="0" fontId="43" fillId="0" borderId="68" xfId="57" applyNumberFormat="1" applyFont="1" applyBorder="1" applyAlignment="1">
      <alignment horizontal="left" vertical="top" wrapText="1"/>
    </xf>
    <xf numFmtId="0" fontId="43" fillId="34" borderId="0" xfId="57" applyNumberFormat="1" applyFont="1" applyFill="1" applyBorder="1" applyAlignment="1">
      <alignment horizontal="center" wrapText="1"/>
    </xf>
    <xf numFmtId="0" fontId="43" fillId="34" borderId="0" xfId="57" applyNumberFormat="1" applyFont="1" applyFill="1" applyBorder="1" applyAlignment="1">
      <alignment horizontal="left" vertical="top" wrapText="1"/>
    </xf>
    <xf numFmtId="0" fontId="11" fillId="40" borderId="0" xfId="57" applyFont="1" applyFill="1" applyBorder="1" applyAlignment="1">
      <alignment vertical="top" wrapText="1"/>
    </xf>
    <xf numFmtId="0" fontId="51" fillId="38" borderId="0" xfId="57" applyNumberFormat="1" applyFont="1" applyFill="1" applyBorder="1" applyAlignment="1">
      <alignment horizontal="center" vertical="top" wrapText="1"/>
    </xf>
    <xf numFmtId="0" fontId="11" fillId="0" borderId="0" xfId="57" applyNumberFormat="1" applyFont="1" applyBorder="1" applyAlignment="1">
      <alignment vertical="top" wrapText="1"/>
    </xf>
    <xf numFmtId="0" fontId="43" fillId="38" borderId="37" xfId="57" applyNumberFormat="1" applyFont="1" applyFill="1" applyBorder="1" applyAlignment="1">
      <alignment wrapText="1"/>
    </xf>
    <xf numFmtId="0" fontId="43" fillId="38" borderId="39" xfId="57" applyNumberFormat="1" applyFont="1" applyFill="1" applyBorder="1" applyAlignment="1">
      <alignment wrapText="1"/>
    </xf>
    <xf numFmtId="0" fontId="43" fillId="38" borderId="69" xfId="57" applyNumberFormat="1" applyFont="1" applyFill="1" applyBorder="1" applyAlignment="1">
      <alignment wrapText="1"/>
    </xf>
    <xf numFmtId="0" fontId="16" fillId="39" borderId="0" xfId="0" applyNumberFormat="1" applyFont="1" applyFill="1" applyBorder="1" applyAlignment="1">
      <alignment horizontal="left" vertical="center" wrapText="1"/>
    </xf>
    <xf numFmtId="0" fontId="51" fillId="38" borderId="0" xfId="57" applyNumberFormat="1" applyFont="1" applyFill="1" applyBorder="1" applyAlignment="1">
      <alignment horizontal="left" vertical="top" wrapText="1"/>
    </xf>
    <xf numFmtId="0" fontId="47" fillId="38" borderId="0" xfId="57" applyNumberFormat="1" applyFont="1" applyFill="1" applyBorder="1" applyAlignment="1">
      <alignment horizontal="center" vertical="top" wrapText="1"/>
    </xf>
    <xf numFmtId="0" fontId="43" fillId="38" borderId="0" xfId="57" applyNumberFormat="1" applyFont="1" applyFill="1" applyBorder="1" applyAlignment="1">
      <alignment wrapText="1"/>
    </xf>
    <xf numFmtId="0" fontId="43" fillId="38" borderId="0" xfId="57" applyNumberFormat="1" applyFont="1" applyFill="1" applyBorder="1" applyAlignment="1">
      <alignment vertical="center" wrapText="1"/>
    </xf>
    <xf numFmtId="0" fontId="43" fillId="0" borderId="0" xfId="57" applyNumberFormat="1" applyFont="1" applyBorder="1" applyAlignment="1">
      <alignment horizontal="center" wrapText="1"/>
    </xf>
    <xf numFmtId="0" fontId="43" fillId="0" borderId="0" xfId="57" applyNumberFormat="1" applyFont="1" applyBorder="1" applyAlignment="1">
      <alignment vertical="top" wrapText="1"/>
    </xf>
    <xf numFmtId="14" fontId="15" fillId="33" borderId="11" xfId="0" applyNumberFormat="1" applyFont="1" applyFill="1" applyBorder="1" applyAlignment="1" applyProtection="1">
      <alignment horizontal="center"/>
      <protection/>
    </xf>
    <xf numFmtId="14" fontId="15" fillId="33" borderId="0" xfId="0" applyNumberFormat="1" applyFont="1" applyFill="1" applyBorder="1" applyAlignment="1" applyProtection="1" quotePrefix="1">
      <alignment horizontal="center"/>
      <protection/>
    </xf>
    <xf numFmtId="14" fontId="15" fillId="33" borderId="0" xfId="0" applyNumberFormat="1" applyFont="1" applyFill="1" applyBorder="1" applyAlignment="1" applyProtection="1">
      <alignment horizontal="center"/>
      <protection/>
    </xf>
    <xf numFmtId="14" fontId="15" fillId="33" borderId="10" xfId="0" applyNumberFormat="1" applyFont="1" applyFill="1" applyBorder="1" applyAlignment="1" applyProtection="1">
      <alignment horizontal="center"/>
      <protection/>
    </xf>
    <xf numFmtId="0" fontId="31" fillId="33" borderId="0" xfId="0" applyFont="1" applyFill="1" applyBorder="1" applyAlignment="1" applyProtection="1">
      <alignment horizontal="center"/>
      <protection hidden="1"/>
    </xf>
    <xf numFmtId="0" fontId="18" fillId="33" borderId="0" xfId="0" applyFont="1" applyFill="1" applyAlignment="1">
      <alignment horizontal="center"/>
    </xf>
    <xf numFmtId="1" fontId="34" fillId="33" borderId="0" xfId="0" applyNumberFormat="1" applyFont="1" applyFill="1" applyBorder="1" applyAlignment="1" applyProtection="1">
      <alignment horizontal="center" vertical="center"/>
      <protection hidden="1"/>
    </xf>
    <xf numFmtId="0" fontId="18" fillId="33" borderId="0" xfId="0" applyFont="1" applyFill="1" applyAlignment="1" applyProtection="1">
      <alignment horizontal="center"/>
      <protection/>
    </xf>
    <xf numFmtId="0" fontId="11" fillId="33" borderId="0" xfId="0" applyFont="1" applyFill="1" applyAlignment="1" applyProtection="1">
      <alignment horizontal="center"/>
      <protection/>
    </xf>
    <xf numFmtId="0" fontId="31" fillId="33" borderId="0" xfId="0" applyFont="1" applyFill="1" applyBorder="1" applyAlignment="1" applyProtection="1">
      <alignment horizontal="center"/>
      <protection hidden="1"/>
    </xf>
    <xf numFmtId="3" fontId="30" fillId="33" borderId="0" xfId="0" applyNumberFormat="1" applyFont="1" applyFill="1" applyBorder="1" applyAlignment="1" applyProtection="1">
      <alignment horizontal="center" vertical="center"/>
      <protection hidden="1"/>
    </xf>
    <xf numFmtId="168" fontId="30" fillId="33" borderId="0" xfId="42" applyNumberFormat="1" applyFont="1" applyFill="1" applyBorder="1" applyAlignment="1" applyProtection="1">
      <alignment horizontal="center" vertical="center"/>
      <protection hidden="1"/>
    </xf>
    <xf numFmtId="0" fontId="33" fillId="33" borderId="0" xfId="0" applyFont="1" applyFill="1" applyBorder="1" applyAlignment="1" applyProtection="1">
      <alignment horizontal="center"/>
      <protection hidden="1"/>
    </xf>
    <xf numFmtId="1" fontId="30" fillId="33" borderId="0" xfId="0" applyNumberFormat="1" applyFont="1" applyFill="1" applyBorder="1" applyAlignment="1" applyProtection="1">
      <alignment horizontal="center" vertical="center"/>
      <protection hidden="1"/>
    </xf>
    <xf numFmtId="3" fontId="34" fillId="33" borderId="0" xfId="0" applyNumberFormat="1" applyFont="1" applyFill="1" applyBorder="1" applyAlignment="1" applyProtection="1">
      <alignment horizontal="center" vertical="center"/>
      <protection hidden="1"/>
    </xf>
    <xf numFmtId="3" fontId="30" fillId="33" borderId="0" xfId="0" applyNumberFormat="1" applyFont="1" applyFill="1" applyBorder="1" applyAlignment="1" applyProtection="1">
      <alignment horizontal="center" vertical="center"/>
      <protection hidden="1"/>
    </xf>
    <xf numFmtId="4" fontId="30" fillId="33" borderId="0" xfId="42" applyNumberFormat="1" applyFont="1" applyFill="1" applyBorder="1" applyAlignment="1" applyProtection="1">
      <alignment horizontal="center" vertical="center"/>
      <protection hidden="1"/>
    </xf>
    <xf numFmtId="169" fontId="30" fillId="33" borderId="0" xfId="42" applyNumberFormat="1" applyFont="1" applyFill="1" applyBorder="1" applyAlignment="1" applyProtection="1">
      <alignment horizontal="center" vertical="center"/>
      <protection hidden="1"/>
    </xf>
    <xf numFmtId="4" fontId="34" fillId="33" borderId="0" xfId="42" applyNumberFormat="1" applyFont="1" applyFill="1" applyBorder="1" applyAlignment="1" applyProtection="1">
      <alignment horizontal="center" vertical="center"/>
      <protection hidden="1"/>
    </xf>
    <xf numFmtId="169" fontId="30" fillId="33" borderId="0" xfId="42" applyNumberFormat="1" applyFont="1" applyFill="1" applyBorder="1" applyAlignment="1" applyProtection="1">
      <alignment horizontal="center" vertical="center"/>
      <protection hidden="1"/>
    </xf>
    <xf numFmtId="4" fontId="30" fillId="33" borderId="0" xfId="42" applyNumberFormat="1" applyFont="1" applyFill="1" applyBorder="1" applyAlignment="1" applyProtection="1">
      <alignment horizontal="center" vertical="center"/>
      <protection hidden="1"/>
    </xf>
    <xf numFmtId="169" fontId="34" fillId="33" borderId="0" xfId="42" applyNumberFormat="1" applyFont="1" applyFill="1" applyBorder="1" applyAlignment="1" applyProtection="1">
      <alignment horizontal="center" vertical="center"/>
      <protection hidden="1"/>
    </xf>
    <xf numFmtId="14" fontId="15" fillId="33" borderId="11" xfId="0" applyNumberFormat="1" applyFont="1" applyFill="1" applyBorder="1" applyAlignment="1" applyProtection="1" quotePrefix="1">
      <alignment horizontal="center"/>
      <protection/>
    </xf>
    <xf numFmtId="168" fontId="34" fillId="33" borderId="0" xfId="42" applyNumberFormat="1" applyFont="1" applyFill="1" applyBorder="1" applyAlignment="1" applyProtection="1">
      <alignment horizontal="center" vertical="center"/>
      <protection hidden="1"/>
    </xf>
    <xf numFmtId="168" fontId="30" fillId="33" borderId="0" xfId="42" applyNumberFormat="1" applyFont="1" applyFill="1" applyBorder="1" applyAlignment="1" applyProtection="1">
      <alignment horizontal="center" vertical="center"/>
      <protection hidden="1"/>
    </xf>
    <xf numFmtId="1" fontId="30" fillId="33" borderId="0" xfId="0" applyNumberFormat="1" applyFont="1" applyFill="1" applyBorder="1" applyAlignment="1" applyProtection="1">
      <alignment horizontal="center" vertical="center"/>
      <protection hidden="1"/>
    </xf>
    <xf numFmtId="0" fontId="20" fillId="33" borderId="11" xfId="0" applyFont="1" applyFill="1" applyBorder="1" applyAlignment="1" applyProtection="1">
      <alignment horizontal="center"/>
      <protection/>
    </xf>
    <xf numFmtId="0" fontId="20" fillId="33" borderId="0" xfId="0" applyFont="1" applyFill="1" applyBorder="1" applyAlignment="1" applyProtection="1">
      <alignment horizontal="center"/>
      <protection/>
    </xf>
    <xf numFmtId="0" fontId="20" fillId="33" borderId="10" xfId="0" applyFont="1" applyFill="1" applyBorder="1" applyAlignment="1" applyProtection="1">
      <alignment horizontal="center"/>
      <protection/>
    </xf>
    <xf numFmtId="0" fontId="49" fillId="38" borderId="0" xfId="0" applyNumberFormat="1" applyFont="1" applyFill="1" applyBorder="1" applyAlignment="1">
      <alignment wrapText="1"/>
    </xf>
    <xf numFmtId="0" fontId="27" fillId="34" borderId="0" xfId="0" applyFont="1" applyFill="1" applyBorder="1" applyAlignment="1">
      <alignment horizontal="left" wrapText="1"/>
    </xf>
    <xf numFmtId="0" fontId="27" fillId="34" borderId="10" xfId="0" applyFont="1" applyFill="1" applyBorder="1" applyAlignment="1">
      <alignment horizontal="left" wrapText="1"/>
    </xf>
    <xf numFmtId="0" fontId="6" fillId="34" borderId="0" xfId="0" applyFont="1" applyFill="1" applyAlignment="1">
      <alignment horizontal="left" wrapText="1"/>
    </xf>
    <xf numFmtId="0" fontId="6" fillId="34" borderId="0" xfId="0" applyFont="1" applyFill="1" applyBorder="1" applyAlignment="1">
      <alignment horizontal="left" wrapText="1"/>
    </xf>
    <xf numFmtId="0" fontId="6" fillId="34" borderId="0" xfId="0" applyFont="1" applyFill="1" applyBorder="1" applyAlignment="1">
      <alignment horizontal="left" wrapText="1"/>
    </xf>
    <xf numFmtId="0" fontId="0" fillId="34" borderId="0" xfId="0" applyFill="1" applyAlignment="1">
      <alignment horizontal="left"/>
    </xf>
    <xf numFmtId="0" fontId="0" fillId="34" borderId="10" xfId="0" applyFill="1" applyBorder="1" applyAlignment="1">
      <alignment horizontal="left"/>
    </xf>
    <xf numFmtId="0" fontId="0" fillId="34" borderId="39" xfId="0" applyFill="1" applyBorder="1" applyAlignment="1">
      <alignment horizontal="center"/>
    </xf>
    <xf numFmtId="0" fontId="0" fillId="34" borderId="39" xfId="0" applyFill="1" applyBorder="1" applyAlignment="1">
      <alignment/>
    </xf>
    <xf numFmtId="0" fontId="0" fillId="34" borderId="31" xfId="0" applyFont="1" applyFill="1" applyBorder="1" applyAlignment="1" applyProtection="1">
      <alignment horizontal="left" vertical="top" wrapText="1" indent="3"/>
      <protection locked="0"/>
    </xf>
    <xf numFmtId="0" fontId="0" fillId="0" borderId="0" xfId="0" applyFont="1" applyAlignment="1" applyProtection="1">
      <alignment horizontal="left" vertical="top" wrapText="1" indent="3"/>
      <protection locked="0"/>
    </xf>
    <xf numFmtId="0" fontId="0" fillId="0" borderId="31" xfId="0" applyFont="1" applyBorder="1" applyAlignment="1" applyProtection="1">
      <alignment horizontal="left" vertical="top" wrapText="1" indent="3"/>
      <protection locked="0"/>
    </xf>
    <xf numFmtId="0" fontId="6" fillId="34" borderId="33" xfId="0" applyFont="1" applyFill="1" applyBorder="1" applyAlignment="1">
      <alignment horizontal="left" wrapText="1"/>
    </xf>
    <xf numFmtId="0" fontId="6" fillId="34" borderId="28" xfId="0" applyFont="1" applyFill="1" applyBorder="1" applyAlignment="1">
      <alignment horizontal="left" wrapText="1"/>
    </xf>
    <xf numFmtId="1" fontId="6" fillId="34" borderId="27" xfId="58" applyNumberFormat="1" applyFont="1" applyFill="1" applyBorder="1" applyAlignment="1" applyProtection="1">
      <alignment horizontal="center"/>
      <protection hidden="1"/>
    </xf>
    <xf numFmtId="1" fontId="6" fillId="34" borderId="30" xfId="58" applyNumberFormat="1" applyFont="1" applyFill="1" applyBorder="1" applyAlignment="1" applyProtection="1">
      <alignment horizontal="center"/>
      <protection hidden="1"/>
    </xf>
    <xf numFmtId="0" fontId="3" fillId="34" borderId="28" xfId="58" applyFont="1" applyFill="1" applyBorder="1" applyAlignment="1" applyProtection="1">
      <alignment horizontal="center"/>
      <protection hidden="1"/>
    </xf>
    <xf numFmtId="0" fontId="62" fillId="0" borderId="70" xfId="57" applyNumberFormat="1" applyFont="1" applyBorder="1" applyAlignment="1">
      <alignment horizontal="center"/>
    </xf>
    <xf numFmtId="0" fontId="62" fillId="0" borderId="16" xfId="57" applyNumberFormat="1" applyFont="1" applyBorder="1" applyAlignment="1">
      <alignment horizontal="center"/>
    </xf>
    <xf numFmtId="1" fontId="6" fillId="34" borderId="29" xfId="58" applyNumberFormat="1" applyFont="1" applyFill="1" applyBorder="1" applyAlignment="1" applyProtection="1">
      <alignment horizontal="center"/>
      <protection hidden="1"/>
    </xf>
    <xf numFmtId="0" fontId="60" fillId="0" borderId="54" xfId="57" applyNumberFormat="1" applyFont="1" applyBorder="1" applyAlignment="1">
      <alignment horizontal="left" wrapText="1"/>
    </xf>
    <xf numFmtId="0" fontId="60" fillId="0" borderId="0" xfId="57" applyNumberFormat="1" applyFont="1" applyBorder="1" applyAlignment="1">
      <alignment horizontal="left" wrapText="1"/>
    </xf>
    <xf numFmtId="0" fontId="12" fillId="0" borderId="44" xfId="57" applyNumberFormat="1" applyFont="1" applyBorder="1" applyAlignment="1">
      <alignment wrapText="1"/>
    </xf>
    <xf numFmtId="0" fontId="12" fillId="0" borderId="0" xfId="57" applyNumberFormat="1" applyFont="1" applyBorder="1" applyAlignment="1">
      <alignment wrapText="1"/>
    </xf>
    <xf numFmtId="0" fontId="62" fillId="0" borderId="71" xfId="57" applyNumberFormat="1" applyFont="1" applyBorder="1" applyAlignment="1">
      <alignment horizontal="center"/>
    </xf>
    <xf numFmtId="0" fontId="62" fillId="0" borderId="72" xfId="57" applyNumberFormat="1" applyFont="1" applyBorder="1" applyAlignment="1">
      <alignment horizontal="center"/>
    </xf>
    <xf numFmtId="0" fontId="62" fillId="0" borderId="73" xfId="57" applyNumberFormat="1" applyFont="1" applyBorder="1" applyAlignment="1">
      <alignment horizontal="center"/>
    </xf>
    <xf numFmtId="0" fontId="62" fillId="0" borderId="25" xfId="57" applyNumberFormat="1" applyFont="1" applyBorder="1" applyAlignment="1">
      <alignment horizontal="center"/>
    </xf>
    <xf numFmtId="0" fontId="63" fillId="0" borderId="47" xfId="57" applyNumberFormat="1" applyFont="1" applyBorder="1" applyAlignment="1">
      <alignment horizontal="left"/>
    </xf>
    <xf numFmtId="0" fontId="63" fillId="0" borderId="74" xfId="57" applyNumberFormat="1" applyFont="1" applyBorder="1" applyAlignment="1">
      <alignment horizontal="left"/>
    </xf>
    <xf numFmtId="0" fontId="63" fillId="0" borderId="75" xfId="57" applyNumberFormat="1" applyFont="1" applyBorder="1" applyAlignment="1">
      <alignment horizontal="center"/>
    </xf>
    <xf numFmtId="0" fontId="63" fillId="0" borderId="74" xfId="57" applyNumberFormat="1" applyFont="1" applyBorder="1" applyAlignment="1">
      <alignment horizontal="center"/>
    </xf>
    <xf numFmtId="0" fontId="63" fillId="0" borderId="75" xfId="57" applyNumberFormat="1" applyFont="1" applyBorder="1" applyAlignment="1">
      <alignment horizontal="left"/>
    </xf>
    <xf numFmtId="0" fontId="63" fillId="0" borderId="11" xfId="57" applyNumberFormat="1" applyFont="1" applyBorder="1" applyAlignment="1">
      <alignment horizontal="left"/>
    </xf>
    <xf numFmtId="0" fontId="62" fillId="0" borderId="76" xfId="57" applyNumberFormat="1" applyFont="1" applyBorder="1" applyAlignment="1">
      <alignment/>
    </xf>
    <xf numFmtId="0" fontId="62" fillId="0" borderId="18" xfId="57" applyNumberFormat="1" applyFont="1" applyBorder="1" applyAlignment="1">
      <alignment/>
    </xf>
    <xf numFmtId="0" fontId="63" fillId="0" borderId="70" xfId="57" applyNumberFormat="1" applyFont="1" applyBorder="1" applyAlignment="1">
      <alignment horizontal="center"/>
    </xf>
    <xf numFmtId="0" fontId="63" fillId="0" borderId="77" xfId="57" applyNumberFormat="1" applyFont="1" applyBorder="1" applyAlignment="1">
      <alignment horizontal="center"/>
    </xf>
    <xf numFmtId="0" fontId="63" fillId="0" borderId="64" xfId="57" applyNumberFormat="1" applyFont="1" applyBorder="1" applyAlignment="1">
      <alignment horizontal="left"/>
    </xf>
    <xf numFmtId="0" fontId="63" fillId="0" borderId="78" xfId="57" applyNumberFormat="1" applyFont="1" applyBorder="1" applyAlignment="1">
      <alignment horizontal="left"/>
    </xf>
    <xf numFmtId="0" fontId="63" fillId="0" borderId="79" xfId="57" applyNumberFormat="1" applyFont="1" applyBorder="1" applyAlignment="1">
      <alignment horizontal="center"/>
    </xf>
    <xf numFmtId="0" fontId="63" fillId="0" borderId="78" xfId="57" applyNumberFormat="1" applyFont="1" applyBorder="1" applyAlignment="1">
      <alignment horizontal="center"/>
    </xf>
    <xf numFmtId="0" fontId="63" fillId="0" borderId="79" xfId="57" applyNumberFormat="1" applyFont="1" applyBorder="1" applyAlignment="1">
      <alignment horizontal="left"/>
    </xf>
    <xf numFmtId="0" fontId="63" fillId="0" borderId="13" xfId="57" applyNumberFormat="1" applyFont="1" applyBorder="1" applyAlignment="1">
      <alignment horizontal="left"/>
    </xf>
    <xf numFmtId="0" fontId="64" fillId="0" borderId="47" xfId="57" applyNumberFormat="1" applyFont="1" applyBorder="1" applyAlignment="1">
      <alignment horizontal="left"/>
    </xf>
    <xf numFmtId="0" fontId="64" fillId="0" borderId="74" xfId="57" applyNumberFormat="1" applyFont="1" applyBorder="1" applyAlignment="1">
      <alignment horizontal="left"/>
    </xf>
    <xf numFmtId="0" fontId="62" fillId="0" borderId="75" xfId="57" applyNumberFormat="1" applyFont="1" applyBorder="1" applyAlignment="1">
      <alignment horizontal="center"/>
    </xf>
    <xf numFmtId="0" fontId="62" fillId="0" borderId="11" xfId="57" applyNumberFormat="1" applyFont="1" applyBorder="1" applyAlignment="1">
      <alignment horizontal="center"/>
    </xf>
    <xf numFmtId="0" fontId="63" fillId="0" borderId="44" xfId="57" applyNumberFormat="1" applyFont="1" applyBorder="1" applyAlignment="1">
      <alignment horizontal="left" wrapText="1"/>
    </xf>
    <xf numFmtId="0" fontId="63" fillId="0" borderId="10" xfId="57" applyNumberFormat="1" applyFont="1" applyBorder="1" applyAlignment="1">
      <alignment horizontal="left" wrapText="1"/>
    </xf>
    <xf numFmtId="2" fontId="63" fillId="0" borderId="75" xfId="57" applyNumberFormat="1" applyFont="1" applyBorder="1" applyAlignment="1">
      <alignment horizontal="center"/>
    </xf>
    <xf numFmtId="2" fontId="63" fillId="0" borderId="74" xfId="57" applyNumberFormat="1" applyFont="1" applyBorder="1" applyAlignment="1">
      <alignment horizontal="center"/>
    </xf>
    <xf numFmtId="2" fontId="63" fillId="0" borderId="79" xfId="57" applyNumberFormat="1" applyFont="1" applyBorder="1" applyAlignment="1">
      <alignment horizontal="center"/>
    </xf>
    <xf numFmtId="2" fontId="63" fillId="0" borderId="78" xfId="57" applyNumberFormat="1" applyFont="1" applyBorder="1" applyAlignment="1">
      <alignment horizontal="center"/>
    </xf>
    <xf numFmtId="2" fontId="63" fillId="0" borderId="70" xfId="57" applyNumberFormat="1" applyFont="1" applyBorder="1" applyAlignment="1">
      <alignment horizontal="center"/>
    </xf>
    <xf numFmtId="2" fontId="63" fillId="0" borderId="77" xfId="57" applyNumberFormat="1" applyFont="1" applyBorder="1" applyAlignment="1">
      <alignment horizontal="center"/>
    </xf>
    <xf numFmtId="0" fontId="39" fillId="0" borderId="12" xfId="57" applyNumberFormat="1" applyFont="1" applyBorder="1" applyAlignment="1">
      <alignment horizontal="center" wrapText="1"/>
    </xf>
    <xf numFmtId="0" fontId="39" fillId="0" borderId="37" xfId="57" applyNumberFormat="1" applyFont="1" applyBorder="1" applyAlignment="1">
      <alignment horizontal="center" wrapText="1"/>
    </xf>
    <xf numFmtId="4" fontId="63" fillId="0" borderId="79" xfId="57" applyNumberFormat="1" applyFont="1" applyBorder="1" applyAlignment="1">
      <alignment horizontal="center"/>
    </xf>
    <xf numFmtId="4" fontId="63" fillId="0" borderId="78" xfId="57" applyNumberFormat="1" applyFont="1" applyBorder="1" applyAlignment="1">
      <alignment horizontal="center"/>
    </xf>
    <xf numFmtId="0" fontId="67" fillId="0" borderId="76" xfId="57" applyNumberFormat="1" applyFont="1" applyBorder="1" applyAlignment="1">
      <alignment vertical="top" wrapText="1"/>
    </xf>
    <xf numFmtId="0" fontId="67" fillId="0" borderId="17" xfId="57" applyNumberFormat="1" applyFont="1" applyBorder="1" applyAlignment="1">
      <alignment vertical="top" wrapText="1"/>
    </xf>
    <xf numFmtId="0" fontId="67" fillId="0" borderId="44" xfId="57" applyNumberFormat="1" applyFont="1" applyBorder="1" applyAlignment="1">
      <alignment vertical="top" wrapText="1"/>
    </xf>
    <xf numFmtId="0" fontId="67" fillId="0" borderId="0" xfId="57" applyNumberFormat="1" applyFont="1" applyBorder="1" applyAlignment="1">
      <alignment vertical="top" wrapText="1"/>
    </xf>
    <xf numFmtId="0" fontId="67" fillId="0" borderId="80" xfId="57" applyNumberFormat="1" applyFont="1" applyBorder="1" applyAlignment="1">
      <alignment vertical="top" wrapText="1"/>
    </xf>
    <xf numFmtId="0" fontId="67" fillId="0" borderId="27" xfId="57" applyNumberFormat="1" applyFont="1" applyBorder="1" applyAlignment="1">
      <alignment vertical="top" wrapText="1"/>
    </xf>
    <xf numFmtId="0" fontId="67" fillId="0" borderId="59" xfId="57" applyNumberFormat="1" applyFont="1" applyBorder="1" applyAlignment="1">
      <alignment vertical="top" wrapText="1"/>
    </xf>
    <xf numFmtId="0" fontId="39" fillId="0" borderId="81" xfId="57" applyNumberFormat="1" applyFont="1" applyBorder="1" applyAlignment="1">
      <alignment horizontal="left" wrapText="1"/>
    </xf>
    <xf numFmtId="0" fontId="39" fillId="0" borderId="28" xfId="57" applyNumberFormat="1" applyFont="1" applyBorder="1" applyAlignment="1">
      <alignment horizontal="left" wrapText="1"/>
    </xf>
    <xf numFmtId="0" fontId="39" fillId="0" borderId="56" xfId="57" applyNumberFormat="1" applyFont="1" applyBorder="1" applyAlignment="1">
      <alignment horizontal="center" wrapText="1"/>
    </xf>
    <xf numFmtId="0" fontId="39" fillId="0" borderId="69" xfId="57" applyNumberFormat="1" applyFont="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lpha" xfId="58"/>
    <cellStyle name="Normal_ALPHA_5" xfId="59"/>
    <cellStyle name="Normal_zip-tmy2" xfId="60"/>
    <cellStyle name="Note" xfId="61"/>
    <cellStyle name="Output" xfId="62"/>
    <cellStyle name="Percent" xfId="63"/>
    <cellStyle name="Percent 2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385"/>
          <c:w val="0.95125"/>
          <c:h val="0.86675"/>
        </c:manualLayout>
      </c:layout>
      <c:scatterChart>
        <c:scatterStyle val="smoothMarker"/>
        <c:varyColors val="0"/>
        <c:ser>
          <c:idx val="4"/>
          <c:order val="1"/>
          <c:tx>
            <c:v>TPE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Modelcurrent!$E$5:$E$529</c:f>
              <c:numCache>
                <c:ptCount val="525"/>
                <c:pt idx="0">
                  <c:v>61180.399999999994</c:v>
                </c:pt>
                <c:pt idx="1">
                  <c:v>61180.399999999994</c:v>
                </c:pt>
                <c:pt idx="2">
                  <c:v>61180.399999999994</c:v>
                </c:pt>
                <c:pt idx="3">
                  <c:v>61180.399999999994</c:v>
                </c:pt>
                <c:pt idx="4">
                  <c:v>61180.399999999994</c:v>
                </c:pt>
                <c:pt idx="5">
                  <c:v>61180.399999999994</c:v>
                </c:pt>
                <c:pt idx="6">
                  <c:v>61180.399999999994</c:v>
                </c:pt>
                <c:pt idx="7">
                  <c:v>61180.399999999994</c:v>
                </c:pt>
                <c:pt idx="8">
                  <c:v>61180.399999999994</c:v>
                </c:pt>
                <c:pt idx="9">
                  <c:v>61180.399999999994</c:v>
                </c:pt>
                <c:pt idx="10">
                  <c:v>61180.399999999994</c:v>
                </c:pt>
                <c:pt idx="11">
                  <c:v>61180.399999999994</c:v>
                </c:pt>
                <c:pt idx="12">
                  <c:v>61180.399999999994</c:v>
                </c:pt>
                <c:pt idx="13">
                  <c:v>61180.399999999994</c:v>
                </c:pt>
                <c:pt idx="14">
                  <c:v>61180.399999999994</c:v>
                </c:pt>
                <c:pt idx="15">
                  <c:v>61180.399999999994</c:v>
                </c:pt>
                <c:pt idx="16">
                  <c:v>61180.399999999994</c:v>
                </c:pt>
                <c:pt idx="17">
                  <c:v>61180.399999999994</c:v>
                </c:pt>
                <c:pt idx="18">
                  <c:v>61180.399999999994</c:v>
                </c:pt>
                <c:pt idx="19">
                  <c:v>61180.399999999994</c:v>
                </c:pt>
                <c:pt idx="20">
                  <c:v>61180.399999999994</c:v>
                </c:pt>
                <c:pt idx="21">
                  <c:v>61180.399999999994</c:v>
                </c:pt>
                <c:pt idx="22">
                  <c:v>61180.399999999994</c:v>
                </c:pt>
                <c:pt idx="23">
                  <c:v>61180.399999999994</c:v>
                </c:pt>
                <c:pt idx="24">
                  <c:v>61180.399999999994</c:v>
                </c:pt>
                <c:pt idx="25">
                  <c:v>61180.399999999994</c:v>
                </c:pt>
                <c:pt idx="26">
                  <c:v>61180.399999999994</c:v>
                </c:pt>
                <c:pt idx="27">
                  <c:v>61180.399999999994</c:v>
                </c:pt>
                <c:pt idx="28">
                  <c:v>61180.399999999994</c:v>
                </c:pt>
                <c:pt idx="29">
                  <c:v>61180.399999999994</c:v>
                </c:pt>
                <c:pt idx="30">
                  <c:v>61180.399999999994</c:v>
                </c:pt>
                <c:pt idx="31">
                  <c:v>61180.399999999994</c:v>
                </c:pt>
                <c:pt idx="32">
                  <c:v>61180.399999999994</c:v>
                </c:pt>
                <c:pt idx="33">
                  <c:v>61180.399999999994</c:v>
                </c:pt>
                <c:pt idx="34">
                  <c:v>61180.399999999994</c:v>
                </c:pt>
                <c:pt idx="35">
                  <c:v>61180.399999999994</c:v>
                </c:pt>
                <c:pt idx="36">
                  <c:v>61180.399999999994</c:v>
                </c:pt>
                <c:pt idx="37">
                  <c:v>61180.399999999994</c:v>
                </c:pt>
                <c:pt idx="38">
                  <c:v>61180.399999999994</c:v>
                </c:pt>
                <c:pt idx="39">
                  <c:v>61180.399999999994</c:v>
                </c:pt>
                <c:pt idx="40">
                  <c:v>61180.399999999994</c:v>
                </c:pt>
                <c:pt idx="41">
                  <c:v>61180.399999999994</c:v>
                </c:pt>
                <c:pt idx="42">
                  <c:v>61180.399999999994</c:v>
                </c:pt>
                <c:pt idx="43">
                  <c:v>61180.399999999994</c:v>
                </c:pt>
                <c:pt idx="44">
                  <c:v>61180.399999999994</c:v>
                </c:pt>
                <c:pt idx="45">
                  <c:v>61180.399999999994</c:v>
                </c:pt>
                <c:pt idx="46">
                  <c:v>61180.399999999994</c:v>
                </c:pt>
                <c:pt idx="47">
                  <c:v>61180.399999999994</c:v>
                </c:pt>
                <c:pt idx="48">
                  <c:v>61180.399999999994</c:v>
                </c:pt>
                <c:pt idx="49">
                  <c:v>61180.399999999994</c:v>
                </c:pt>
                <c:pt idx="50">
                  <c:v>61180.399999999994</c:v>
                </c:pt>
                <c:pt idx="51">
                  <c:v>61180.399999999994</c:v>
                </c:pt>
                <c:pt idx="52">
                  <c:v>61180.399999999994</c:v>
                </c:pt>
                <c:pt idx="53">
                  <c:v>61180.399999999994</c:v>
                </c:pt>
                <c:pt idx="54">
                  <c:v>61180.399999999994</c:v>
                </c:pt>
                <c:pt idx="55">
                  <c:v>61180.399999999994</c:v>
                </c:pt>
                <c:pt idx="56">
                  <c:v>61180.399999999994</c:v>
                </c:pt>
                <c:pt idx="57">
                  <c:v>61180.399999999994</c:v>
                </c:pt>
                <c:pt idx="58">
                  <c:v>61180.399999999994</c:v>
                </c:pt>
                <c:pt idx="59">
                  <c:v>61180.399999999994</c:v>
                </c:pt>
                <c:pt idx="60">
                  <c:v>61180.399999999994</c:v>
                </c:pt>
                <c:pt idx="61">
                  <c:v>61180.399999999994</c:v>
                </c:pt>
                <c:pt idx="62">
                  <c:v>61180.399999999994</c:v>
                </c:pt>
                <c:pt idx="63">
                  <c:v>61180.399999999994</c:v>
                </c:pt>
                <c:pt idx="64">
                  <c:v>61180.399999999994</c:v>
                </c:pt>
                <c:pt idx="65">
                  <c:v>61180.399999999994</c:v>
                </c:pt>
                <c:pt idx="66">
                  <c:v>61180.399999999994</c:v>
                </c:pt>
                <c:pt idx="67">
                  <c:v>61180.399999999994</c:v>
                </c:pt>
                <c:pt idx="68">
                  <c:v>61180.399999999994</c:v>
                </c:pt>
                <c:pt idx="69">
                  <c:v>61180.399999999994</c:v>
                </c:pt>
                <c:pt idx="70">
                  <c:v>61180.399999999994</c:v>
                </c:pt>
                <c:pt idx="71">
                  <c:v>61180.399999999994</c:v>
                </c:pt>
                <c:pt idx="72">
                  <c:v>61180.399999999994</c:v>
                </c:pt>
                <c:pt idx="73">
                  <c:v>61180.399999999994</c:v>
                </c:pt>
                <c:pt idx="74">
                  <c:v>61180.399999999994</c:v>
                </c:pt>
                <c:pt idx="75">
                  <c:v>61180.399999999994</c:v>
                </c:pt>
                <c:pt idx="76">
                  <c:v>61180.399999999994</c:v>
                </c:pt>
                <c:pt idx="77">
                  <c:v>61180.399999999994</c:v>
                </c:pt>
                <c:pt idx="78">
                  <c:v>61180.399999999994</c:v>
                </c:pt>
                <c:pt idx="79">
                  <c:v>61180.399999999994</c:v>
                </c:pt>
                <c:pt idx="80">
                  <c:v>61180.399999999994</c:v>
                </c:pt>
                <c:pt idx="81">
                  <c:v>61180.399999999994</c:v>
                </c:pt>
                <c:pt idx="82">
                  <c:v>61180.399999999994</c:v>
                </c:pt>
                <c:pt idx="83">
                  <c:v>61180.399999999994</c:v>
                </c:pt>
                <c:pt idx="84">
                  <c:v>61180.399999999994</c:v>
                </c:pt>
                <c:pt idx="85">
                  <c:v>61180.399999999994</c:v>
                </c:pt>
                <c:pt idx="86">
                  <c:v>61180.399999999994</c:v>
                </c:pt>
                <c:pt idx="87">
                  <c:v>61180.399999999994</c:v>
                </c:pt>
                <c:pt idx="88">
                  <c:v>61180.399999999994</c:v>
                </c:pt>
                <c:pt idx="89">
                  <c:v>61180.399999999994</c:v>
                </c:pt>
                <c:pt idx="90">
                  <c:v>61180.399999999994</c:v>
                </c:pt>
                <c:pt idx="91">
                  <c:v>61180.399999999994</c:v>
                </c:pt>
                <c:pt idx="92">
                  <c:v>61180.399999999994</c:v>
                </c:pt>
                <c:pt idx="93">
                  <c:v>61180.399999999994</c:v>
                </c:pt>
                <c:pt idx="94">
                  <c:v>61180.399999999994</c:v>
                </c:pt>
                <c:pt idx="95">
                  <c:v>61180.399999999994</c:v>
                </c:pt>
                <c:pt idx="96">
                  <c:v>61180.399999999994</c:v>
                </c:pt>
                <c:pt idx="97">
                  <c:v>61180.399999999994</c:v>
                </c:pt>
                <c:pt idx="98">
                  <c:v>61180.399999999994</c:v>
                </c:pt>
                <c:pt idx="99">
                  <c:v>61180.399999999994</c:v>
                </c:pt>
                <c:pt idx="100">
                  <c:v>61180.399999999994</c:v>
                </c:pt>
                <c:pt idx="101">
                  <c:v>61180.399999999994</c:v>
                </c:pt>
                <c:pt idx="102">
                  <c:v>61180.399999999994</c:v>
                </c:pt>
                <c:pt idx="103">
                  <c:v>61180.399999999994</c:v>
                </c:pt>
                <c:pt idx="104">
                  <c:v>61180.399999999994</c:v>
                </c:pt>
                <c:pt idx="105">
                  <c:v>61180.399999999994</c:v>
                </c:pt>
                <c:pt idx="106">
                  <c:v>61180.399999999994</c:v>
                </c:pt>
                <c:pt idx="107">
                  <c:v>61180.399999999994</c:v>
                </c:pt>
                <c:pt idx="108">
                  <c:v>61180.399999999994</c:v>
                </c:pt>
                <c:pt idx="109">
                  <c:v>61180.399999999994</c:v>
                </c:pt>
                <c:pt idx="110">
                  <c:v>61180.399999999994</c:v>
                </c:pt>
                <c:pt idx="111">
                  <c:v>61180.399999999994</c:v>
                </c:pt>
                <c:pt idx="112">
                  <c:v>61180.399999999994</c:v>
                </c:pt>
                <c:pt idx="113">
                  <c:v>61180.399999999994</c:v>
                </c:pt>
                <c:pt idx="114">
                  <c:v>61180.399999999994</c:v>
                </c:pt>
                <c:pt idx="115">
                  <c:v>61180.399999999994</c:v>
                </c:pt>
                <c:pt idx="116">
                  <c:v>61180.399999999994</c:v>
                </c:pt>
                <c:pt idx="117">
                  <c:v>61180.399999999994</c:v>
                </c:pt>
                <c:pt idx="118">
                  <c:v>61180.399999999994</c:v>
                </c:pt>
                <c:pt idx="119">
                  <c:v>61180.399999999994</c:v>
                </c:pt>
                <c:pt idx="120">
                  <c:v>61180.399999999994</c:v>
                </c:pt>
                <c:pt idx="121">
                  <c:v>61180.399999999994</c:v>
                </c:pt>
                <c:pt idx="122">
                  <c:v>61180.399999999994</c:v>
                </c:pt>
                <c:pt idx="123">
                  <c:v>61180.399999999994</c:v>
                </c:pt>
                <c:pt idx="124">
                  <c:v>61180.399999999994</c:v>
                </c:pt>
                <c:pt idx="125">
                  <c:v>61180.399999999994</c:v>
                </c:pt>
                <c:pt idx="126">
                  <c:v>61180.399999999994</c:v>
                </c:pt>
                <c:pt idx="127">
                  <c:v>61180.399999999994</c:v>
                </c:pt>
                <c:pt idx="128">
                  <c:v>61180.399999999994</c:v>
                </c:pt>
                <c:pt idx="129">
                  <c:v>61180.399999999994</c:v>
                </c:pt>
                <c:pt idx="130">
                  <c:v>61180.399999999994</c:v>
                </c:pt>
                <c:pt idx="131">
                  <c:v>61180.399999999994</c:v>
                </c:pt>
                <c:pt idx="132">
                  <c:v>61180.399999999994</c:v>
                </c:pt>
                <c:pt idx="133">
                  <c:v>61180.399999999994</c:v>
                </c:pt>
                <c:pt idx="134">
                  <c:v>61180.399999999994</c:v>
                </c:pt>
                <c:pt idx="135">
                  <c:v>61180.399999999994</c:v>
                </c:pt>
                <c:pt idx="136">
                  <c:v>61180.399999999994</c:v>
                </c:pt>
                <c:pt idx="137">
                  <c:v>61180.399999999994</c:v>
                </c:pt>
                <c:pt idx="138">
                  <c:v>61180.399999999994</c:v>
                </c:pt>
                <c:pt idx="139">
                  <c:v>61180.399999999994</c:v>
                </c:pt>
                <c:pt idx="140">
                  <c:v>61180.399999999994</c:v>
                </c:pt>
                <c:pt idx="141">
                  <c:v>61180.399999999994</c:v>
                </c:pt>
                <c:pt idx="142">
                  <c:v>61180.399999999994</c:v>
                </c:pt>
                <c:pt idx="143">
                  <c:v>61180.399999999994</c:v>
                </c:pt>
                <c:pt idx="144">
                  <c:v>61180.399999999994</c:v>
                </c:pt>
                <c:pt idx="145">
                  <c:v>61180.399999999994</c:v>
                </c:pt>
                <c:pt idx="146">
                  <c:v>61180.399999999994</c:v>
                </c:pt>
                <c:pt idx="147">
                  <c:v>61180.399999999994</c:v>
                </c:pt>
                <c:pt idx="148">
                  <c:v>61180.399999999994</c:v>
                </c:pt>
                <c:pt idx="149">
                  <c:v>61180.399999999994</c:v>
                </c:pt>
                <c:pt idx="150">
                  <c:v>61180.399999999994</c:v>
                </c:pt>
                <c:pt idx="151">
                  <c:v>61180.399999999994</c:v>
                </c:pt>
                <c:pt idx="152">
                  <c:v>61180.399999999994</c:v>
                </c:pt>
                <c:pt idx="153">
                  <c:v>61180.399999999994</c:v>
                </c:pt>
                <c:pt idx="154">
                  <c:v>61180.399999999994</c:v>
                </c:pt>
                <c:pt idx="155">
                  <c:v>61180.399999999994</c:v>
                </c:pt>
                <c:pt idx="156">
                  <c:v>61180.399999999994</c:v>
                </c:pt>
                <c:pt idx="157">
                  <c:v>61180.399999999994</c:v>
                </c:pt>
                <c:pt idx="158">
                  <c:v>61180.399999999994</c:v>
                </c:pt>
                <c:pt idx="159">
                  <c:v>61180.399999999994</c:v>
                </c:pt>
                <c:pt idx="160">
                  <c:v>61180.399999999994</c:v>
                </c:pt>
                <c:pt idx="161">
                  <c:v>61180.399999999994</c:v>
                </c:pt>
                <c:pt idx="162">
                  <c:v>61180.399999999994</c:v>
                </c:pt>
                <c:pt idx="163">
                  <c:v>61180.399999999994</c:v>
                </c:pt>
                <c:pt idx="164">
                  <c:v>61180.399999999994</c:v>
                </c:pt>
                <c:pt idx="165">
                  <c:v>61180.399999999994</c:v>
                </c:pt>
                <c:pt idx="166">
                  <c:v>61180.399999999994</c:v>
                </c:pt>
                <c:pt idx="167">
                  <c:v>61180.399999999994</c:v>
                </c:pt>
                <c:pt idx="168">
                  <c:v>61180.399999999994</c:v>
                </c:pt>
                <c:pt idx="169">
                  <c:v>61180.399999999994</c:v>
                </c:pt>
                <c:pt idx="170">
                  <c:v>61180.399999999994</c:v>
                </c:pt>
                <c:pt idx="171">
                  <c:v>61180.399999999994</c:v>
                </c:pt>
                <c:pt idx="172">
                  <c:v>61180.399999999994</c:v>
                </c:pt>
                <c:pt idx="173">
                  <c:v>61180.399999999994</c:v>
                </c:pt>
                <c:pt idx="174">
                  <c:v>61180.399999999994</c:v>
                </c:pt>
                <c:pt idx="175">
                  <c:v>61180.399999999994</c:v>
                </c:pt>
                <c:pt idx="176">
                  <c:v>61180.399999999994</c:v>
                </c:pt>
                <c:pt idx="177">
                  <c:v>61180.399999999994</c:v>
                </c:pt>
                <c:pt idx="178">
                  <c:v>61180.399999999994</c:v>
                </c:pt>
                <c:pt idx="179">
                  <c:v>61180.399999999994</c:v>
                </c:pt>
                <c:pt idx="180">
                  <c:v>61180.399999999994</c:v>
                </c:pt>
                <c:pt idx="181">
                  <c:v>61180.399999999994</c:v>
                </c:pt>
                <c:pt idx="182">
                  <c:v>61180.399999999994</c:v>
                </c:pt>
                <c:pt idx="183">
                  <c:v>61180.399999999994</c:v>
                </c:pt>
                <c:pt idx="184">
                  <c:v>61180.399999999994</c:v>
                </c:pt>
                <c:pt idx="185">
                  <c:v>61180.399999999994</c:v>
                </c:pt>
                <c:pt idx="186">
                  <c:v>61180.399999999994</c:v>
                </c:pt>
                <c:pt idx="187">
                  <c:v>61180.399999999994</c:v>
                </c:pt>
                <c:pt idx="188">
                  <c:v>61180.399999999994</c:v>
                </c:pt>
                <c:pt idx="189">
                  <c:v>61180.399999999994</c:v>
                </c:pt>
                <c:pt idx="190">
                  <c:v>61180.399999999994</c:v>
                </c:pt>
                <c:pt idx="191">
                  <c:v>61180.399999999994</c:v>
                </c:pt>
                <c:pt idx="192">
                  <c:v>61180.399999999994</c:v>
                </c:pt>
                <c:pt idx="193">
                  <c:v>61180.399999999994</c:v>
                </c:pt>
                <c:pt idx="194">
                  <c:v>61180.399999999994</c:v>
                </c:pt>
                <c:pt idx="195">
                  <c:v>61180.399999999994</c:v>
                </c:pt>
                <c:pt idx="196">
                  <c:v>61180.399999999994</c:v>
                </c:pt>
                <c:pt idx="197">
                  <c:v>61180.399999999994</c:v>
                </c:pt>
                <c:pt idx="198">
                  <c:v>61180.399999999994</c:v>
                </c:pt>
                <c:pt idx="199">
                  <c:v>61180.399999999994</c:v>
                </c:pt>
                <c:pt idx="200">
                  <c:v>61180.399999999994</c:v>
                </c:pt>
                <c:pt idx="201">
                  <c:v>61180.399999999994</c:v>
                </c:pt>
                <c:pt idx="202">
                  <c:v>61180.399999999994</c:v>
                </c:pt>
                <c:pt idx="203">
                  <c:v>61180.399999999994</c:v>
                </c:pt>
                <c:pt idx="204">
                  <c:v>61180.399999999994</c:v>
                </c:pt>
                <c:pt idx="205">
                  <c:v>61180.399999999994</c:v>
                </c:pt>
                <c:pt idx="206">
                  <c:v>61180.399999999994</c:v>
                </c:pt>
                <c:pt idx="207">
                  <c:v>61180.399999999994</c:v>
                </c:pt>
                <c:pt idx="208">
                  <c:v>61180.399999999994</c:v>
                </c:pt>
                <c:pt idx="209">
                  <c:v>61180.399999999994</c:v>
                </c:pt>
                <c:pt idx="210">
                  <c:v>61180.399999999994</c:v>
                </c:pt>
                <c:pt idx="211">
                  <c:v>61180.399999999994</c:v>
                </c:pt>
                <c:pt idx="212">
                  <c:v>61180.399999999994</c:v>
                </c:pt>
                <c:pt idx="213">
                  <c:v>61180.399999999994</c:v>
                </c:pt>
                <c:pt idx="214">
                  <c:v>61180.399999999994</c:v>
                </c:pt>
                <c:pt idx="215">
                  <c:v>61180.399999999994</c:v>
                </c:pt>
                <c:pt idx="216">
                  <c:v>61180.399999999994</c:v>
                </c:pt>
                <c:pt idx="217">
                  <c:v>61180.399999999994</c:v>
                </c:pt>
                <c:pt idx="218">
                  <c:v>61180.399999999994</c:v>
                </c:pt>
                <c:pt idx="219">
                  <c:v>61180.399999999994</c:v>
                </c:pt>
                <c:pt idx="220">
                  <c:v>61180.399999999994</c:v>
                </c:pt>
                <c:pt idx="221">
                  <c:v>61180.399999999994</c:v>
                </c:pt>
                <c:pt idx="222">
                  <c:v>61180.399999999994</c:v>
                </c:pt>
                <c:pt idx="223">
                  <c:v>61180.399999999994</c:v>
                </c:pt>
                <c:pt idx="224">
                  <c:v>61180.399999999994</c:v>
                </c:pt>
                <c:pt idx="225">
                  <c:v>61180.399999999994</c:v>
                </c:pt>
                <c:pt idx="226">
                  <c:v>61180.399999999994</c:v>
                </c:pt>
                <c:pt idx="227">
                  <c:v>61180.399999999994</c:v>
                </c:pt>
                <c:pt idx="228">
                  <c:v>61180.399999999994</c:v>
                </c:pt>
                <c:pt idx="229">
                  <c:v>61180.399999999994</c:v>
                </c:pt>
                <c:pt idx="230">
                  <c:v>61180.399999999994</c:v>
                </c:pt>
                <c:pt idx="231">
                  <c:v>61180.399999999994</c:v>
                </c:pt>
                <c:pt idx="232">
                  <c:v>61180.399999999994</c:v>
                </c:pt>
                <c:pt idx="233">
                  <c:v>61180.399999999994</c:v>
                </c:pt>
                <c:pt idx="234">
                  <c:v>61180.399999999994</c:v>
                </c:pt>
                <c:pt idx="235">
                  <c:v>61180.399999999994</c:v>
                </c:pt>
                <c:pt idx="236">
                  <c:v>61180.399999999994</c:v>
                </c:pt>
                <c:pt idx="237">
                  <c:v>61180.399999999994</c:v>
                </c:pt>
                <c:pt idx="238">
                  <c:v>61180.399999999994</c:v>
                </c:pt>
                <c:pt idx="239">
                  <c:v>61180.399999999994</c:v>
                </c:pt>
                <c:pt idx="240">
                  <c:v>61180.399999999994</c:v>
                </c:pt>
                <c:pt idx="241">
                  <c:v>61180.399999999994</c:v>
                </c:pt>
                <c:pt idx="242">
                  <c:v>61180.399999999994</c:v>
                </c:pt>
                <c:pt idx="243">
                  <c:v>61180.399999999994</c:v>
                </c:pt>
                <c:pt idx="244">
                  <c:v>61180.399999999994</c:v>
                </c:pt>
                <c:pt idx="245">
                  <c:v>61180.399999999994</c:v>
                </c:pt>
                <c:pt idx="246">
                  <c:v>61180.399999999994</c:v>
                </c:pt>
                <c:pt idx="247">
                  <c:v>61180.399999999994</c:v>
                </c:pt>
                <c:pt idx="248">
                  <c:v>61180.399999999994</c:v>
                </c:pt>
                <c:pt idx="249">
                  <c:v>61180.399999999994</c:v>
                </c:pt>
                <c:pt idx="250">
                  <c:v>61180.399999999994</c:v>
                </c:pt>
                <c:pt idx="251">
                  <c:v>61180.399999999994</c:v>
                </c:pt>
                <c:pt idx="252">
                  <c:v>61180.399999999994</c:v>
                </c:pt>
                <c:pt idx="253">
                  <c:v>61180.399999999994</c:v>
                </c:pt>
                <c:pt idx="254">
                  <c:v>61180.399999999994</c:v>
                </c:pt>
                <c:pt idx="255">
                  <c:v>61180.399999999994</c:v>
                </c:pt>
                <c:pt idx="256">
                  <c:v>61180.399999999994</c:v>
                </c:pt>
                <c:pt idx="257">
                  <c:v>61180.399999999994</c:v>
                </c:pt>
                <c:pt idx="258">
                  <c:v>61180.399999999994</c:v>
                </c:pt>
                <c:pt idx="259">
                  <c:v>61180.399999999994</c:v>
                </c:pt>
                <c:pt idx="260">
                  <c:v>61180.399999999994</c:v>
                </c:pt>
                <c:pt idx="261">
                  <c:v>61180.399999999994</c:v>
                </c:pt>
                <c:pt idx="262">
                  <c:v>61180.399999999994</c:v>
                </c:pt>
                <c:pt idx="263">
                  <c:v>61180.399999999994</c:v>
                </c:pt>
                <c:pt idx="264">
                  <c:v>61180.399999999994</c:v>
                </c:pt>
                <c:pt idx="265">
                  <c:v>61180.399999999994</c:v>
                </c:pt>
                <c:pt idx="266">
                  <c:v>61180.399999999994</c:v>
                </c:pt>
                <c:pt idx="267">
                  <c:v>61180.399999999994</c:v>
                </c:pt>
                <c:pt idx="268">
                  <c:v>61180.399999999994</c:v>
                </c:pt>
                <c:pt idx="269">
                  <c:v>61180.399999999994</c:v>
                </c:pt>
                <c:pt idx="270">
                  <c:v>61180.399999999994</c:v>
                </c:pt>
                <c:pt idx="271">
                  <c:v>61180.399999999994</c:v>
                </c:pt>
                <c:pt idx="272">
                  <c:v>61180.399999999994</c:v>
                </c:pt>
                <c:pt idx="273">
                  <c:v>61180.399999999994</c:v>
                </c:pt>
                <c:pt idx="274">
                  <c:v>61180.399999999994</c:v>
                </c:pt>
                <c:pt idx="275">
                  <c:v>61180.399999999994</c:v>
                </c:pt>
                <c:pt idx="276">
                  <c:v>61180.399999999994</c:v>
                </c:pt>
                <c:pt idx="277">
                  <c:v>61180.399999999994</c:v>
                </c:pt>
                <c:pt idx="278">
                  <c:v>61180.399999999994</c:v>
                </c:pt>
                <c:pt idx="279">
                  <c:v>61180.399999999994</c:v>
                </c:pt>
                <c:pt idx="280">
                  <c:v>61180.399999999994</c:v>
                </c:pt>
                <c:pt idx="281">
                  <c:v>61180.399999999994</c:v>
                </c:pt>
                <c:pt idx="282">
                  <c:v>61180.399999999994</c:v>
                </c:pt>
                <c:pt idx="283">
                  <c:v>61180.399999999994</c:v>
                </c:pt>
                <c:pt idx="284">
                  <c:v>61180.399999999994</c:v>
                </c:pt>
                <c:pt idx="285">
                  <c:v>61180.399999999994</c:v>
                </c:pt>
                <c:pt idx="286">
                  <c:v>61180.399999999994</c:v>
                </c:pt>
                <c:pt idx="287">
                  <c:v>61180.399999999994</c:v>
                </c:pt>
                <c:pt idx="288">
                  <c:v>61180.399999999994</c:v>
                </c:pt>
                <c:pt idx="289">
                  <c:v>61180.399999999994</c:v>
                </c:pt>
                <c:pt idx="290">
                  <c:v>61180.399999999994</c:v>
                </c:pt>
                <c:pt idx="291">
                  <c:v>61180.399999999994</c:v>
                </c:pt>
                <c:pt idx="292">
                  <c:v>61180.399999999994</c:v>
                </c:pt>
                <c:pt idx="293">
                  <c:v>61180.399999999994</c:v>
                </c:pt>
                <c:pt idx="294">
                  <c:v>61180.399999999994</c:v>
                </c:pt>
                <c:pt idx="295">
                  <c:v>61180.399999999994</c:v>
                </c:pt>
                <c:pt idx="296">
                  <c:v>61180.399999999994</c:v>
                </c:pt>
                <c:pt idx="297">
                  <c:v>61180.399999999994</c:v>
                </c:pt>
                <c:pt idx="298">
                  <c:v>61180.399999999994</c:v>
                </c:pt>
                <c:pt idx="299">
                  <c:v>61180.399999999994</c:v>
                </c:pt>
                <c:pt idx="300">
                  <c:v>61180.399999999994</c:v>
                </c:pt>
                <c:pt idx="301">
                  <c:v>61180.399999999994</c:v>
                </c:pt>
                <c:pt idx="302">
                  <c:v>61180.399999999994</c:v>
                </c:pt>
                <c:pt idx="303">
                  <c:v>61180.399999999994</c:v>
                </c:pt>
                <c:pt idx="304">
                  <c:v>61180.399999999994</c:v>
                </c:pt>
                <c:pt idx="305">
                  <c:v>61180.399999999994</c:v>
                </c:pt>
                <c:pt idx="306">
                  <c:v>61180.399999999994</c:v>
                </c:pt>
                <c:pt idx="307">
                  <c:v>61180.399999999994</c:v>
                </c:pt>
                <c:pt idx="308">
                  <c:v>61180.399999999994</c:v>
                </c:pt>
                <c:pt idx="309">
                  <c:v>61180.399999999994</c:v>
                </c:pt>
                <c:pt idx="310">
                  <c:v>61180.399999999994</c:v>
                </c:pt>
                <c:pt idx="311">
                  <c:v>61180.399999999994</c:v>
                </c:pt>
                <c:pt idx="312">
                  <c:v>61180.399999999994</c:v>
                </c:pt>
                <c:pt idx="313">
                  <c:v>61180.399999999994</c:v>
                </c:pt>
                <c:pt idx="314">
                  <c:v>61180.399999999994</c:v>
                </c:pt>
                <c:pt idx="315">
                  <c:v>61180.399999999994</c:v>
                </c:pt>
                <c:pt idx="316">
                  <c:v>61180.399999999994</c:v>
                </c:pt>
                <c:pt idx="317">
                  <c:v>61180.399999999994</c:v>
                </c:pt>
                <c:pt idx="318">
                  <c:v>61180.399999999994</c:v>
                </c:pt>
                <c:pt idx="319">
                  <c:v>61180.399999999994</c:v>
                </c:pt>
                <c:pt idx="320">
                  <c:v>61180.399999999994</c:v>
                </c:pt>
                <c:pt idx="321">
                  <c:v>61180.399999999994</c:v>
                </c:pt>
                <c:pt idx="322">
                  <c:v>61180.399999999994</c:v>
                </c:pt>
                <c:pt idx="323">
                  <c:v>61180.399999999994</c:v>
                </c:pt>
                <c:pt idx="324">
                  <c:v>61180.399999999994</c:v>
                </c:pt>
                <c:pt idx="325">
                  <c:v>61180.399999999994</c:v>
                </c:pt>
                <c:pt idx="326">
                  <c:v>61180.399999999994</c:v>
                </c:pt>
                <c:pt idx="327">
                  <c:v>61180.399999999994</c:v>
                </c:pt>
                <c:pt idx="328">
                  <c:v>61180.399999999994</c:v>
                </c:pt>
                <c:pt idx="329">
                  <c:v>61180.399999999994</c:v>
                </c:pt>
                <c:pt idx="330">
                  <c:v>61180.399999999994</c:v>
                </c:pt>
                <c:pt idx="331">
                  <c:v>61180.399999999994</c:v>
                </c:pt>
                <c:pt idx="332">
                  <c:v>61180.399999999994</c:v>
                </c:pt>
                <c:pt idx="333">
                  <c:v>61180.399999999994</c:v>
                </c:pt>
                <c:pt idx="334">
                  <c:v>61180.399999999994</c:v>
                </c:pt>
                <c:pt idx="335">
                  <c:v>61180.399999999994</c:v>
                </c:pt>
                <c:pt idx="336">
                  <c:v>61180.399999999994</c:v>
                </c:pt>
                <c:pt idx="337">
                  <c:v>61180.399999999994</c:v>
                </c:pt>
                <c:pt idx="338">
                  <c:v>61180.399999999994</c:v>
                </c:pt>
                <c:pt idx="339">
                  <c:v>61180.399999999994</c:v>
                </c:pt>
                <c:pt idx="340">
                  <c:v>61180.399999999994</c:v>
                </c:pt>
                <c:pt idx="341">
                  <c:v>61180.399999999994</c:v>
                </c:pt>
                <c:pt idx="342">
                  <c:v>61180.399999999994</c:v>
                </c:pt>
                <c:pt idx="343">
                  <c:v>61180.399999999994</c:v>
                </c:pt>
                <c:pt idx="344">
                  <c:v>61180.399999999994</c:v>
                </c:pt>
                <c:pt idx="345">
                  <c:v>61180.399999999994</c:v>
                </c:pt>
                <c:pt idx="346">
                  <c:v>61180.399999999994</c:v>
                </c:pt>
                <c:pt idx="347">
                  <c:v>61180.399999999994</c:v>
                </c:pt>
                <c:pt idx="348">
                  <c:v>61180.399999999994</c:v>
                </c:pt>
                <c:pt idx="349">
                  <c:v>61180.399999999994</c:v>
                </c:pt>
                <c:pt idx="350">
                  <c:v>61180.399999999994</c:v>
                </c:pt>
                <c:pt idx="351">
                  <c:v>61180.399999999994</c:v>
                </c:pt>
                <c:pt idx="352">
                  <c:v>61180.399999999994</c:v>
                </c:pt>
                <c:pt idx="353">
                  <c:v>61180.399999999994</c:v>
                </c:pt>
                <c:pt idx="354">
                  <c:v>61180.399999999994</c:v>
                </c:pt>
                <c:pt idx="355">
                  <c:v>61180.399999999994</c:v>
                </c:pt>
                <c:pt idx="356">
                  <c:v>61180.399999999994</c:v>
                </c:pt>
                <c:pt idx="357">
                  <c:v>61180.399999999994</c:v>
                </c:pt>
                <c:pt idx="358">
                  <c:v>61180.399999999994</c:v>
                </c:pt>
                <c:pt idx="359">
                  <c:v>61180.399999999994</c:v>
                </c:pt>
                <c:pt idx="360">
                  <c:v>61180.399999999994</c:v>
                </c:pt>
                <c:pt idx="361">
                  <c:v>61180.399999999994</c:v>
                </c:pt>
                <c:pt idx="362">
                  <c:v>61180.399999999994</c:v>
                </c:pt>
                <c:pt idx="363">
                  <c:v>61180.399999999994</c:v>
                </c:pt>
                <c:pt idx="364">
                  <c:v>61180.399999999994</c:v>
                </c:pt>
                <c:pt idx="365">
                  <c:v>61180.399999999994</c:v>
                </c:pt>
                <c:pt idx="366">
                  <c:v>61180.399999999994</c:v>
                </c:pt>
                <c:pt idx="367">
                  <c:v>61180.399999999994</c:v>
                </c:pt>
                <c:pt idx="368">
                  <c:v>61180.399999999994</c:v>
                </c:pt>
                <c:pt idx="369">
                  <c:v>61180.399999999994</c:v>
                </c:pt>
                <c:pt idx="370">
                  <c:v>61180.399999999994</c:v>
                </c:pt>
                <c:pt idx="371">
                  <c:v>61180.399999999994</c:v>
                </c:pt>
                <c:pt idx="372">
                  <c:v>61180.399999999994</c:v>
                </c:pt>
                <c:pt idx="373">
                  <c:v>61180.399999999994</c:v>
                </c:pt>
                <c:pt idx="374">
                  <c:v>61180.399999999994</c:v>
                </c:pt>
                <c:pt idx="375">
                  <c:v>61180.399999999994</c:v>
                </c:pt>
                <c:pt idx="376">
                  <c:v>61180.399999999994</c:v>
                </c:pt>
                <c:pt idx="377">
                  <c:v>61180.399999999994</c:v>
                </c:pt>
                <c:pt idx="378">
                  <c:v>61180.399999999994</c:v>
                </c:pt>
                <c:pt idx="379">
                  <c:v>61180.399999999994</c:v>
                </c:pt>
                <c:pt idx="380">
                  <c:v>61180.399999999994</c:v>
                </c:pt>
                <c:pt idx="381">
                  <c:v>61180.399999999994</c:v>
                </c:pt>
                <c:pt idx="382">
                  <c:v>61180.399999999994</c:v>
                </c:pt>
                <c:pt idx="383">
                  <c:v>61180.399999999994</c:v>
                </c:pt>
                <c:pt idx="384">
                  <c:v>61180.399999999994</c:v>
                </c:pt>
                <c:pt idx="385">
                  <c:v>61180.399999999994</c:v>
                </c:pt>
                <c:pt idx="386">
                  <c:v>61180.399999999994</c:v>
                </c:pt>
                <c:pt idx="387">
                  <c:v>61180.399999999994</c:v>
                </c:pt>
                <c:pt idx="388">
                  <c:v>61180.399999999994</c:v>
                </c:pt>
                <c:pt idx="389">
                  <c:v>61180.399999999994</c:v>
                </c:pt>
                <c:pt idx="390">
                  <c:v>61180.399999999994</c:v>
                </c:pt>
                <c:pt idx="391">
                  <c:v>61180.399999999994</c:v>
                </c:pt>
                <c:pt idx="392">
                  <c:v>61180.399999999994</c:v>
                </c:pt>
                <c:pt idx="393">
                  <c:v>61180.399999999994</c:v>
                </c:pt>
                <c:pt idx="394">
                  <c:v>61180.399999999994</c:v>
                </c:pt>
                <c:pt idx="395">
                  <c:v>61180.399999999994</c:v>
                </c:pt>
                <c:pt idx="396">
                  <c:v>61180.399999999994</c:v>
                </c:pt>
                <c:pt idx="397">
                  <c:v>61180.399999999994</c:v>
                </c:pt>
                <c:pt idx="398">
                  <c:v>61180.399999999994</c:v>
                </c:pt>
                <c:pt idx="399">
                  <c:v>61180.399999999994</c:v>
                </c:pt>
                <c:pt idx="400">
                  <c:v>61180.399999999994</c:v>
                </c:pt>
                <c:pt idx="401">
                  <c:v>61180.399999999994</c:v>
                </c:pt>
                <c:pt idx="402">
                  <c:v>61180.399999999994</c:v>
                </c:pt>
                <c:pt idx="403">
                  <c:v>61180.399999999994</c:v>
                </c:pt>
                <c:pt idx="404">
                  <c:v>61180.399999999994</c:v>
                </c:pt>
                <c:pt idx="405">
                  <c:v>61180.399999999994</c:v>
                </c:pt>
                <c:pt idx="406">
                  <c:v>61180.399999999994</c:v>
                </c:pt>
                <c:pt idx="407">
                  <c:v>61180.399999999994</c:v>
                </c:pt>
                <c:pt idx="408">
                  <c:v>61180.399999999994</c:v>
                </c:pt>
                <c:pt idx="409">
                  <c:v>61180.399999999994</c:v>
                </c:pt>
                <c:pt idx="410">
                  <c:v>61180.399999999994</c:v>
                </c:pt>
                <c:pt idx="411">
                  <c:v>61180.399999999994</c:v>
                </c:pt>
                <c:pt idx="412">
                  <c:v>61180.399999999994</c:v>
                </c:pt>
                <c:pt idx="413">
                  <c:v>61180.399999999994</c:v>
                </c:pt>
                <c:pt idx="414">
                  <c:v>61180.399999999994</c:v>
                </c:pt>
                <c:pt idx="415">
                  <c:v>61180.399999999994</c:v>
                </c:pt>
                <c:pt idx="416">
                  <c:v>61180.399999999994</c:v>
                </c:pt>
                <c:pt idx="417">
                  <c:v>61180.399999999994</c:v>
                </c:pt>
                <c:pt idx="418">
                  <c:v>61180.399999999994</c:v>
                </c:pt>
                <c:pt idx="419">
                  <c:v>61180.399999999994</c:v>
                </c:pt>
                <c:pt idx="420">
                  <c:v>61180.399999999994</c:v>
                </c:pt>
                <c:pt idx="421">
                  <c:v>61180.399999999994</c:v>
                </c:pt>
                <c:pt idx="422">
                  <c:v>61180.399999999994</c:v>
                </c:pt>
                <c:pt idx="423">
                  <c:v>61180.399999999994</c:v>
                </c:pt>
                <c:pt idx="424">
                  <c:v>61180.399999999994</c:v>
                </c:pt>
                <c:pt idx="425">
                  <c:v>61180.399999999994</c:v>
                </c:pt>
                <c:pt idx="426">
                  <c:v>61180.399999999994</c:v>
                </c:pt>
                <c:pt idx="427">
                  <c:v>61180.399999999994</c:v>
                </c:pt>
                <c:pt idx="428">
                  <c:v>61180.399999999994</c:v>
                </c:pt>
                <c:pt idx="429">
                  <c:v>61180.399999999994</c:v>
                </c:pt>
                <c:pt idx="430">
                  <c:v>61180.399999999994</c:v>
                </c:pt>
                <c:pt idx="431">
                  <c:v>61180.399999999994</c:v>
                </c:pt>
                <c:pt idx="432">
                  <c:v>61180.399999999994</c:v>
                </c:pt>
                <c:pt idx="433">
                  <c:v>61180.399999999994</c:v>
                </c:pt>
                <c:pt idx="434">
                  <c:v>61180.399999999994</c:v>
                </c:pt>
                <c:pt idx="435">
                  <c:v>61180.399999999994</c:v>
                </c:pt>
                <c:pt idx="436">
                  <c:v>61180.399999999994</c:v>
                </c:pt>
                <c:pt idx="437">
                  <c:v>61180.399999999994</c:v>
                </c:pt>
                <c:pt idx="438">
                  <c:v>61180.399999999994</c:v>
                </c:pt>
                <c:pt idx="439">
                  <c:v>61180.399999999994</c:v>
                </c:pt>
                <c:pt idx="440">
                  <c:v>61180.399999999994</c:v>
                </c:pt>
                <c:pt idx="441">
                  <c:v>61180.399999999994</c:v>
                </c:pt>
                <c:pt idx="442">
                  <c:v>61180.399999999994</c:v>
                </c:pt>
                <c:pt idx="443">
                  <c:v>61180.399999999994</c:v>
                </c:pt>
                <c:pt idx="444">
                  <c:v>61180.399999999994</c:v>
                </c:pt>
                <c:pt idx="445">
                  <c:v>61180.399999999994</c:v>
                </c:pt>
                <c:pt idx="446">
                  <c:v>61180.399999999994</c:v>
                </c:pt>
                <c:pt idx="447">
                  <c:v>61180.399999999994</c:v>
                </c:pt>
                <c:pt idx="448">
                  <c:v>61180.399999999994</c:v>
                </c:pt>
                <c:pt idx="449">
                  <c:v>61180.399999999994</c:v>
                </c:pt>
                <c:pt idx="450">
                  <c:v>61180.399999999994</c:v>
                </c:pt>
                <c:pt idx="451">
                  <c:v>61180.399999999994</c:v>
                </c:pt>
                <c:pt idx="452">
                  <c:v>61180.399999999994</c:v>
                </c:pt>
                <c:pt idx="453">
                  <c:v>61180.399999999994</c:v>
                </c:pt>
                <c:pt idx="454">
                  <c:v>61180.399999999994</c:v>
                </c:pt>
                <c:pt idx="455">
                  <c:v>61180.399999999994</c:v>
                </c:pt>
                <c:pt idx="456">
                  <c:v>61180.399999999994</c:v>
                </c:pt>
                <c:pt idx="457">
                  <c:v>61180.399999999994</c:v>
                </c:pt>
                <c:pt idx="458">
                  <c:v>61180.399999999994</c:v>
                </c:pt>
                <c:pt idx="459">
                  <c:v>61180.399999999994</c:v>
                </c:pt>
                <c:pt idx="460">
                  <c:v>61180.399999999994</c:v>
                </c:pt>
                <c:pt idx="461">
                  <c:v>61180.399999999994</c:v>
                </c:pt>
                <c:pt idx="462">
                  <c:v>61180.399999999994</c:v>
                </c:pt>
                <c:pt idx="463">
                  <c:v>61180.399999999994</c:v>
                </c:pt>
                <c:pt idx="464">
                  <c:v>61180.399999999994</c:v>
                </c:pt>
                <c:pt idx="465">
                  <c:v>61180.399999999994</c:v>
                </c:pt>
                <c:pt idx="466">
                  <c:v>61180.399999999994</c:v>
                </c:pt>
                <c:pt idx="467">
                  <c:v>61180.399999999994</c:v>
                </c:pt>
                <c:pt idx="468">
                  <c:v>61180.399999999994</c:v>
                </c:pt>
                <c:pt idx="469">
                  <c:v>61180.399999999994</c:v>
                </c:pt>
                <c:pt idx="470">
                  <c:v>61180.399999999994</c:v>
                </c:pt>
                <c:pt idx="471">
                  <c:v>61180.399999999994</c:v>
                </c:pt>
                <c:pt idx="472">
                  <c:v>61180.399999999994</c:v>
                </c:pt>
                <c:pt idx="473">
                  <c:v>61180.399999999994</c:v>
                </c:pt>
                <c:pt idx="474">
                  <c:v>61180.399999999994</c:v>
                </c:pt>
                <c:pt idx="475">
                  <c:v>61180.399999999994</c:v>
                </c:pt>
                <c:pt idx="476">
                  <c:v>61180.399999999994</c:v>
                </c:pt>
                <c:pt idx="477">
                  <c:v>61180.399999999994</c:v>
                </c:pt>
                <c:pt idx="478">
                  <c:v>61180.399999999994</c:v>
                </c:pt>
                <c:pt idx="479">
                  <c:v>61180.399999999994</c:v>
                </c:pt>
                <c:pt idx="480">
                  <c:v>61180.399999999994</c:v>
                </c:pt>
                <c:pt idx="481">
                  <c:v>61180.399999999994</c:v>
                </c:pt>
                <c:pt idx="482">
                  <c:v>61180.399999999994</c:v>
                </c:pt>
                <c:pt idx="483">
                  <c:v>61180.399999999994</c:v>
                </c:pt>
                <c:pt idx="484">
                  <c:v>61180.399999999994</c:v>
                </c:pt>
                <c:pt idx="485">
                  <c:v>61180.399999999994</c:v>
                </c:pt>
                <c:pt idx="486">
                  <c:v>61180.399999999994</c:v>
                </c:pt>
                <c:pt idx="487">
                  <c:v>61180.399999999994</c:v>
                </c:pt>
                <c:pt idx="488">
                  <c:v>61180.399999999994</c:v>
                </c:pt>
                <c:pt idx="489">
                  <c:v>61180.399999999994</c:v>
                </c:pt>
                <c:pt idx="490">
                  <c:v>61180.399999999994</c:v>
                </c:pt>
                <c:pt idx="491">
                  <c:v>61180.399999999994</c:v>
                </c:pt>
                <c:pt idx="492">
                  <c:v>61180.399999999994</c:v>
                </c:pt>
                <c:pt idx="493">
                  <c:v>61180.399999999994</c:v>
                </c:pt>
                <c:pt idx="494">
                  <c:v>61180.399999999994</c:v>
                </c:pt>
                <c:pt idx="495">
                  <c:v>61180.399999999994</c:v>
                </c:pt>
                <c:pt idx="496">
                  <c:v>61180.399999999994</c:v>
                </c:pt>
                <c:pt idx="497">
                  <c:v>61180.399999999994</c:v>
                </c:pt>
                <c:pt idx="498">
                  <c:v>61180.399999999994</c:v>
                </c:pt>
                <c:pt idx="499">
                  <c:v>61180.399999999994</c:v>
                </c:pt>
                <c:pt idx="500">
                  <c:v>61180.399999999994</c:v>
                </c:pt>
                <c:pt idx="501">
                  <c:v>61180.399999999994</c:v>
                </c:pt>
                <c:pt idx="502">
                  <c:v>61180.399999999994</c:v>
                </c:pt>
                <c:pt idx="503">
                  <c:v>61180.399999999994</c:v>
                </c:pt>
                <c:pt idx="504">
                  <c:v>61180.399999999994</c:v>
                </c:pt>
                <c:pt idx="505">
                  <c:v>61180.399999999994</c:v>
                </c:pt>
                <c:pt idx="506">
                  <c:v>61180.399999999994</c:v>
                </c:pt>
                <c:pt idx="507">
                  <c:v>61180.399999999994</c:v>
                </c:pt>
                <c:pt idx="508">
                  <c:v>61180.399999999994</c:v>
                </c:pt>
                <c:pt idx="509">
                  <c:v>61180.399999999994</c:v>
                </c:pt>
                <c:pt idx="510">
                  <c:v>61180.399999999994</c:v>
                </c:pt>
                <c:pt idx="511">
                  <c:v>61180.399999999994</c:v>
                </c:pt>
                <c:pt idx="512">
                  <c:v>61180.399999999994</c:v>
                </c:pt>
                <c:pt idx="513">
                  <c:v>61180.399999999994</c:v>
                </c:pt>
                <c:pt idx="514">
                  <c:v>61180.399999999994</c:v>
                </c:pt>
                <c:pt idx="515">
                  <c:v>61180.399999999994</c:v>
                </c:pt>
                <c:pt idx="516">
                  <c:v>61180.399999999994</c:v>
                </c:pt>
                <c:pt idx="517">
                  <c:v>61180.399999999994</c:v>
                </c:pt>
                <c:pt idx="518">
                  <c:v>61180.399999999994</c:v>
                </c:pt>
                <c:pt idx="519">
                  <c:v>61180.399999999994</c:v>
                </c:pt>
                <c:pt idx="520">
                  <c:v>61180.399999999994</c:v>
                </c:pt>
                <c:pt idx="521">
                  <c:v>61180.399999999994</c:v>
                </c:pt>
                <c:pt idx="522">
                  <c:v>61180.399999999994</c:v>
                </c:pt>
                <c:pt idx="523">
                  <c:v>61180.399999999994</c:v>
                </c:pt>
                <c:pt idx="524">
                  <c:v>61180.399999999994</c:v>
                </c:pt>
              </c:numCache>
            </c:numRef>
          </c:xVal>
          <c:yVal>
            <c:numRef>
              <c:f>Modelcurrent!$C$5:$C$529</c:f>
              <c:numCache>
                <c:ptCount val="525"/>
                <c:pt idx="0">
                  <c:v>0.9986501019683699</c:v>
                </c:pt>
                <c:pt idx="1">
                  <c:v>0.9986051127645077</c:v>
                </c:pt>
                <c:pt idx="2">
                  <c:v>0.9985587580826601</c:v>
                </c:pt>
                <c:pt idx="3">
                  <c:v>0.9985110012547628</c:v>
                </c:pt>
                <c:pt idx="4">
                  <c:v>0.9984618047882619</c:v>
                </c:pt>
                <c:pt idx="5">
                  <c:v>0.9984111303526351</c:v>
                </c:pt>
                <c:pt idx="6">
                  <c:v>0.9983589387658429</c:v>
                </c:pt>
                <c:pt idx="7">
                  <c:v>0.9983051899807227</c:v>
                </c:pt>
                <c:pt idx="8">
                  <c:v>0.998249843071324</c:v>
                </c:pt>
                <c:pt idx="9">
                  <c:v>0.9981928562191935</c:v>
                </c:pt>
                <c:pt idx="10">
                  <c:v>0.9981341866996163</c:v>
                </c:pt>
                <c:pt idx="11">
                  <c:v>0.998073790867812</c:v>
                </c:pt>
                <c:pt idx="12">
                  <c:v>0.9980116241451058</c:v>
                </c:pt>
                <c:pt idx="13">
                  <c:v>0.9979476410050604</c:v>
                </c:pt>
                <c:pt idx="14">
                  <c:v>0.9978817949595953</c:v>
                </c:pt>
                <c:pt idx="15">
                  <c:v>0.9978140385450867</c:v>
                </c:pt>
                <c:pt idx="16">
                  <c:v>0.9977443233084579</c:v>
                </c:pt>
                <c:pt idx="17">
                  <c:v>0.9976725997932683</c:v>
                </c:pt>
                <c:pt idx="18">
                  <c:v>0.9975988175258108</c:v>
                </c:pt>
                <c:pt idx="19">
                  <c:v>0.9975229250012139</c:v>
                </c:pt>
                <c:pt idx="20">
                  <c:v>0.9974448696695721</c:v>
                </c:pt>
                <c:pt idx="21">
                  <c:v>0.9973645979220951</c:v>
                </c:pt>
                <c:pt idx="22">
                  <c:v>0.9972820550772985</c:v>
                </c:pt>
                <c:pt idx="23">
                  <c:v>0.997197185367235</c:v>
                </c:pt>
                <c:pt idx="24">
                  <c:v>0.9971099319237741</c:v>
                </c:pt>
                <c:pt idx="25">
                  <c:v>0.9970202367649452</c:v>
                </c:pt>
                <c:pt idx="26">
                  <c:v>0.9969280407813492</c:v>
                </c:pt>
                <c:pt idx="27">
                  <c:v>0.9968332837226421</c:v>
                </c:pt>
                <c:pt idx="28">
                  <c:v>0.9967359041841086</c:v>
                </c:pt>
                <c:pt idx="29">
                  <c:v>0.9966358395933306</c:v>
                </c:pt>
                <c:pt idx="30">
                  <c:v>0.9965330261969594</c:v>
                </c:pt>
                <c:pt idx="31">
                  <c:v>0.9964273990476</c:v>
                </c:pt>
                <c:pt idx="32">
                  <c:v>0.996318891990825</c:v>
                </c:pt>
                <c:pt idx="33">
                  <c:v>0.9962074376523147</c:v>
                </c:pt>
                <c:pt idx="34">
                  <c:v>0.9960929674251469</c:v>
                </c:pt>
                <c:pt idx="35">
                  <c:v>0.9959754114572417</c:v>
                </c:pt>
                <c:pt idx="36">
                  <c:v>0.9958546986389638</c:v>
                </c:pt>
                <c:pt idx="37">
                  <c:v>0.9957307565909104</c:v>
                </c:pt>
                <c:pt idx="38">
                  <c:v>0.9956035116518787</c:v>
                </c:pt>
                <c:pt idx="39">
                  <c:v>0.9954728888670326</c:v>
                </c:pt>
                <c:pt idx="40">
                  <c:v>0.9953388119762812</c:v>
                </c:pt>
                <c:pt idx="41">
                  <c:v>0.9952012034028738</c:v>
                </c:pt>
                <c:pt idx="42">
                  <c:v>0.9950599842422291</c:v>
                </c:pt>
                <c:pt idx="43">
                  <c:v>0.9949150742510089</c:v>
                </c:pt>
                <c:pt idx="44">
                  <c:v>0.994766391836444</c:v>
                </c:pt>
                <c:pt idx="45">
                  <c:v>0.9946138540459333</c:v>
                </c:pt>
                <c:pt idx="46">
                  <c:v>0.9944573765569173</c:v>
                </c:pt>
                <c:pt idx="47">
                  <c:v>0.9942968736670492</c:v>
                </c:pt>
                <c:pt idx="48">
                  <c:v>0.9941322582846672</c:v>
                </c:pt>
                <c:pt idx="49">
                  <c:v>0.9939634419195874</c:v>
                </c:pt>
                <c:pt idx="50">
                  <c:v>0.9937903346742238</c:v>
                </c:pt>
                <c:pt idx="51">
                  <c:v>0.9936128452350567</c:v>
                </c:pt>
                <c:pt idx="52">
                  <c:v>0.993430880864453</c:v>
                </c:pt>
                <c:pt idx="53">
                  <c:v>0.9932443473928592</c:v>
                </c:pt>
                <c:pt idx="54">
                  <c:v>0.9930531492113756</c:v>
                </c:pt>
                <c:pt idx="55">
                  <c:v>0.9928571892647284</c:v>
                </c:pt>
                <c:pt idx="56">
                  <c:v>0.9926563690446515</c:v>
                </c:pt>
                <c:pt idx="57">
                  <c:v>0.9924505885836907</c:v>
                </c:pt>
                <c:pt idx="58">
                  <c:v>0.9922397464494461</c:v>
                </c:pt>
                <c:pt idx="59">
                  <c:v>0.9920237397392659</c:v>
                </c:pt>
                <c:pt idx="60">
                  <c:v>0.9918024640754036</c:v>
                </c:pt>
                <c:pt idx="61">
                  <c:v>0.9915758136006543</c:v>
                </c:pt>
                <c:pt idx="62">
                  <c:v>0.9913436809744832</c:v>
                </c:pt>
                <c:pt idx="63">
                  <c:v>0.9911059573696629</c:v>
                </c:pt>
                <c:pt idx="64">
                  <c:v>0.990862532469427</c:v>
                </c:pt>
                <c:pt idx="65">
                  <c:v>0.9906132944651611</c:v>
                </c:pt>
                <c:pt idx="66">
                  <c:v>0.9903581300546414</c:v>
                </c:pt>
                <c:pt idx="67">
                  <c:v>0.9900969244408353</c:v>
                </c:pt>
                <c:pt idx="68">
                  <c:v>0.98982956133128</c:v>
                </c:pt>
                <c:pt idx="69">
                  <c:v>0.9895559229380484</c:v>
                </c:pt>
                <c:pt idx="70">
                  <c:v>0.9892758899783234</c:v>
                </c:pt>
                <c:pt idx="71">
                  <c:v>0.9889893416755878</c:v>
                </c:pt>
                <c:pt idx="72">
                  <c:v>0.9886961557614464</c:v>
                </c:pt>
                <c:pt idx="73">
                  <c:v>0.988396208478096</c:v>
                </c:pt>
                <c:pt idx="74">
                  <c:v>0.9880893745814523</c:v>
                </c:pt>
                <c:pt idx="75">
                  <c:v>0.9877755273449547</c:v>
                </c:pt>
                <c:pt idx="76">
                  <c:v>0.9874545385640526</c:v>
                </c:pt>
                <c:pt idx="77">
                  <c:v>0.9871262785613975</c:v>
                </c:pt>
                <c:pt idx="78">
                  <c:v>0.9867906161927431</c:v>
                </c:pt>
                <c:pt idx="79">
                  <c:v>0.9864474188535792</c:v>
                </c:pt>
                <c:pt idx="80">
                  <c:v>0.9860965524865006</c:v>
                </c:pt>
                <c:pt idx="81">
                  <c:v>0.9857378815893305</c:v>
                </c:pt>
                <c:pt idx="82">
                  <c:v>0.98537126922401</c:v>
                </c:pt>
                <c:pt idx="83">
                  <c:v>0.984996577026267</c:v>
                </c:pt>
                <c:pt idx="84">
                  <c:v>0.9846136652160737</c:v>
                </c:pt>
                <c:pt idx="85">
                  <c:v>0.9842223926089089</c:v>
                </c:pt>
                <c:pt idx="86">
                  <c:v>0.9838226166278332</c:v>
                </c:pt>
                <c:pt idx="87">
                  <c:v>0.983414193316394</c:v>
                </c:pt>
                <c:pt idx="88">
                  <c:v>0.9829969773523661</c:v>
                </c:pt>
                <c:pt idx="89">
                  <c:v>0.9825708220623419</c:v>
                </c:pt>
                <c:pt idx="90">
                  <c:v>0.9821355794371824</c:v>
                </c:pt>
                <c:pt idx="91">
                  <c:v>0.9816911001483399</c:v>
                </c:pt>
                <c:pt idx="92">
                  <c:v>0.9812372335650612</c:v>
                </c:pt>
                <c:pt idx="93">
                  <c:v>0.9807738277724818</c:v>
                </c:pt>
                <c:pt idx="94">
                  <c:v>0.9803007295906222</c:v>
                </c:pt>
                <c:pt idx="95">
                  <c:v>0.9798177845942946</c:v>
                </c:pt>
                <c:pt idx="96">
                  <c:v>0.9793248371339288</c:v>
                </c:pt>
                <c:pt idx="97">
                  <c:v>0.9788217303573266</c:v>
                </c:pt>
                <c:pt idx="98">
                  <c:v>0.9783083062323521</c:v>
                </c:pt>
                <c:pt idx="99">
                  <c:v>0.9777844055705673</c:v>
                </c:pt>
                <c:pt idx="100">
                  <c:v>0.9772498680518197</c:v>
                </c:pt>
                <c:pt idx="101">
                  <c:v>0.9767045322497869</c:v>
                </c:pt>
                <c:pt idx="102">
                  <c:v>0.9761482356584903</c:v>
                </c:pt>
                <c:pt idx="103">
                  <c:v>0.9755808147197764</c:v>
                </c:pt>
                <c:pt idx="104">
                  <c:v>0.9750021048517785</c:v>
                </c:pt>
                <c:pt idx="105">
                  <c:v>0.97441194047836</c:v>
                </c:pt>
                <c:pt idx="106">
                  <c:v>0.973810155059546</c:v>
                </c:pt>
                <c:pt idx="107">
                  <c:v>0.9731965811229437</c:v>
                </c:pt>
                <c:pt idx="108">
                  <c:v>0.9725710502961618</c:v>
                </c:pt>
                <c:pt idx="109">
                  <c:v>0.9719333933402262</c:v>
                </c:pt>
                <c:pt idx="110">
                  <c:v>0.9712834401839963</c:v>
                </c:pt>
                <c:pt idx="111">
                  <c:v>0.9706210199595886</c:v>
                </c:pt>
                <c:pt idx="112">
                  <c:v>0.9699459610387982</c:v>
                </c:pt>
                <c:pt idx="113">
                  <c:v>0.9692580910705317</c:v>
                </c:pt>
                <c:pt idx="114">
                  <c:v>0.9685572370192451</c:v>
                </c:pt>
                <c:pt idx="115">
                  <c:v>0.9678432252043843</c:v>
                </c:pt>
                <c:pt idx="116">
                  <c:v>0.967115881340834</c:v>
                </c:pt>
                <c:pt idx="117">
                  <c:v>0.9663750305803693</c:v>
                </c:pt>
                <c:pt idx="118">
                  <c:v>0.9656204975541076</c:v>
                </c:pt>
                <c:pt idx="119">
                  <c:v>0.964852106415959</c:v>
                </c:pt>
                <c:pt idx="120">
                  <c:v>0.9640696808870717</c:v>
                </c:pt>
                <c:pt idx="121">
                  <c:v>0.9632730443012714</c:v>
                </c:pt>
                <c:pt idx="122">
                  <c:v>0.9624620196514806</c:v>
                </c:pt>
                <c:pt idx="123">
                  <c:v>0.961636429637126</c:v>
                </c:pt>
                <c:pt idx="124">
                  <c:v>0.9607960967125148</c:v>
                </c:pt>
                <c:pt idx="125">
                  <c:v>0.9599408431361802</c:v>
                </c:pt>
                <c:pt idx="126">
                  <c:v>0.9590704910211899</c:v>
                </c:pt>
                <c:pt idx="127">
                  <c:v>0.9581848623864024</c:v>
                </c:pt>
                <c:pt idx="128">
                  <c:v>0.9572837792086684</c:v>
                </c:pt>
                <c:pt idx="129">
                  <c:v>0.9563670634759653</c:v>
                </c:pt>
                <c:pt idx="130">
                  <c:v>0.9554345372414541</c:v>
                </c:pt>
                <c:pt idx="131">
                  <c:v>0.9544860226784473</c:v>
                </c:pt>
                <c:pt idx="132">
                  <c:v>0.953521342136277</c:v>
                </c:pt>
                <c:pt idx="133">
                  <c:v>0.9525403181970498</c:v>
                </c:pt>
                <c:pt idx="134">
                  <c:v>0.9515427737332741</c:v>
                </c:pt>
                <c:pt idx="135">
                  <c:v>0.9505285319663488</c:v>
                </c:pt>
                <c:pt idx="136">
                  <c:v>0.9494974165258929</c:v>
                </c:pt>
                <c:pt idx="137">
                  <c:v>0.9484492515099074</c:v>
                </c:pt>
                <c:pt idx="138">
                  <c:v>0.9473838615457448</c:v>
                </c:pt>
                <c:pt idx="139">
                  <c:v>0.9463010718518771</c:v>
                </c:pt>
                <c:pt idx="140">
                  <c:v>0.9452007083004387</c:v>
                </c:pt>
                <c:pt idx="141">
                  <c:v>0.9440825974805271</c:v>
                </c:pt>
                <c:pt idx="142">
                  <c:v>0.9429465667622424</c:v>
                </c:pt>
                <c:pt idx="143">
                  <c:v>0.9417924443614434</c:v>
                </c:pt>
                <c:pt idx="144">
                  <c:v>0.9406200594052035</c:v>
                </c:pt>
                <c:pt idx="145">
                  <c:v>0.9394292419979374</c:v>
                </c:pt>
                <c:pt idx="146">
                  <c:v>0.9382198232881844</c:v>
                </c:pt>
                <c:pt idx="147">
                  <c:v>0.9369916355360177</c:v>
                </c:pt>
                <c:pt idx="148">
                  <c:v>0.9357445121810605</c:v>
                </c:pt>
                <c:pt idx="149">
                  <c:v>0.9344782879110798</c:v>
                </c:pt>
                <c:pt idx="150">
                  <c:v>0.9331927987311379</c:v>
                </c:pt>
                <c:pt idx="151">
                  <c:v>0.9318878820332707</c:v>
                </c:pt>
                <c:pt idx="152">
                  <c:v>0.9305633766666643</c:v>
                </c:pt>
                <c:pt idx="153">
                  <c:v>0.929219123008309</c:v>
                </c:pt>
                <c:pt idx="154">
                  <c:v>0.9278549630341006</c:v>
                </c:pt>
                <c:pt idx="155">
                  <c:v>0.9264707403903459</c:v>
                </c:pt>
                <c:pt idx="156">
                  <c:v>0.9250663004656672</c:v>
                </c:pt>
                <c:pt idx="157">
                  <c:v>0.923641490463255</c:v>
                </c:pt>
                <c:pt idx="158">
                  <c:v>0.9221961594734478</c:v>
                </c:pt>
                <c:pt idx="159">
                  <c:v>0.9207301585466017</c:v>
                </c:pt>
                <c:pt idx="160">
                  <c:v>0.9192433407662228</c:v>
                </c:pt>
                <c:pt idx="161">
                  <c:v>0.9177355613223249</c:v>
                </c:pt>
                <c:pt idx="162">
                  <c:v>0.9162066775849795</c:v>
                </c:pt>
                <c:pt idx="163">
                  <c:v>0.9146565491780267</c:v>
                </c:pt>
                <c:pt idx="164">
                  <c:v>0.9130850380529086</c:v>
                </c:pt>
                <c:pt idx="165">
                  <c:v>0.9114920085625915</c:v>
                </c:pt>
                <c:pt idx="166">
                  <c:v>0.909877327535541</c:v>
                </c:pt>
                <c:pt idx="167">
                  <c:v>0.9082408643497126</c:v>
                </c:pt>
                <c:pt idx="168">
                  <c:v>0.9065824910065217</c:v>
                </c:pt>
                <c:pt idx="169">
                  <c:v>0.9049020822047542</c:v>
                </c:pt>
                <c:pt idx="170">
                  <c:v>0.9031995154143828</c:v>
                </c:pt>
                <c:pt idx="171">
                  <c:v>0.9014746709502452</c:v>
                </c:pt>
                <c:pt idx="172">
                  <c:v>0.8997274320455508</c:v>
                </c:pt>
                <c:pt idx="173">
                  <c:v>0.8979576849251737</c:v>
                </c:pt>
                <c:pt idx="174">
                  <c:v>0.8961653188786924</c:v>
                </c:pt>
                <c:pt idx="175">
                  <c:v>0.8943502263331374</c:v>
                </c:pt>
                <c:pt idx="176">
                  <c:v>0.8925123029254058</c:v>
                </c:pt>
                <c:pt idx="177">
                  <c:v>0.8906514475743006</c:v>
                </c:pt>
                <c:pt idx="178">
                  <c:v>0.8887675625521576</c:v>
                </c:pt>
                <c:pt idx="179">
                  <c:v>0.886860553556015</c:v>
                </c:pt>
                <c:pt idx="180">
                  <c:v>0.8849303297782839</c:v>
                </c:pt>
                <c:pt idx="181">
                  <c:v>0.8829768039768835</c:v>
                </c:pt>
                <c:pt idx="182">
                  <c:v>0.8809998925447913</c:v>
                </c:pt>
                <c:pt idx="183">
                  <c:v>0.8789995155789738</c:v>
                </c:pt>
                <c:pt idx="184">
                  <c:v>0.8769755969486484</c:v>
                </c:pt>
                <c:pt idx="185">
                  <c:v>0.8749280643628415</c:v>
                </c:pt>
                <c:pt idx="186">
                  <c:v>0.8728568494371934</c:v>
                </c:pt>
                <c:pt idx="187">
                  <c:v>0.8707618877599739</c:v>
                </c:pt>
                <c:pt idx="188">
                  <c:v>0.8686431189572608</c:v>
                </c:pt>
                <c:pt idx="189">
                  <c:v>0.8665004867572441</c:v>
                </c:pt>
                <c:pt idx="190">
                  <c:v>0.8643339390536084</c:v>
                </c:pt>
                <c:pt idx="191">
                  <c:v>0.8621434279679556</c:v>
                </c:pt>
                <c:pt idx="192">
                  <c:v>0.859928909911222</c:v>
                </c:pt>
                <c:pt idx="193">
                  <c:v>0.8576903456440517</c:v>
                </c:pt>
                <c:pt idx="194">
                  <c:v>0.8554277003360813</c:v>
                </c:pt>
                <c:pt idx="195">
                  <c:v>0.8531409436240949</c:v>
                </c:pt>
                <c:pt idx="196">
                  <c:v>0.850830049669007</c:v>
                </c:pt>
                <c:pt idx="197">
                  <c:v>0.8484949972116446</c:v>
                </c:pt>
                <c:pt idx="198">
                  <c:v>0.8461357696272532</c:v>
                </c:pt>
                <c:pt idx="199">
                  <c:v>0.8437523549787334</c:v>
                </c:pt>
                <c:pt idx="200">
                  <c:v>0.8413447460685308</c:v>
                </c:pt>
                <c:pt idx="201">
                  <c:v>0.8389129404891569</c:v>
                </c:pt>
                <c:pt idx="202">
                  <c:v>0.8364569406722953</c:v>
                </c:pt>
                <c:pt idx="203">
                  <c:v>0.833976753936458</c:v>
                </c:pt>
                <c:pt idx="204">
                  <c:v>0.8314723925331495</c:v>
                </c:pt>
                <c:pt idx="205">
                  <c:v>0.8289438736915055</c:v>
                </c:pt>
                <c:pt idx="206">
                  <c:v>0.8263912196613625</c:v>
                </c:pt>
                <c:pt idx="207">
                  <c:v>0.8238144577547291</c:v>
                </c:pt>
                <c:pt idx="208">
                  <c:v>0.8212136203856152</c:v>
                </c:pt>
                <c:pt idx="209">
                  <c:v>0.8185887451081895</c:v>
                </c:pt>
                <c:pt idx="210">
                  <c:v>0.8159398746532271</c:v>
                </c:pt>
                <c:pt idx="211">
                  <c:v>0.813267056962814</c:v>
                </c:pt>
                <c:pt idx="212">
                  <c:v>0.8105703452232744</c:v>
                </c:pt>
                <c:pt idx="213">
                  <c:v>0.8078497978962902</c:v>
                </c:pt>
                <c:pt idx="214">
                  <c:v>0.8051054787481777</c:v>
                </c:pt>
                <c:pt idx="215">
                  <c:v>0.8023374568772939</c:v>
                </c:pt>
                <c:pt idx="216">
                  <c:v>0.7995458067395363</c:v>
                </c:pt>
                <c:pt idx="217">
                  <c:v>0.7967306081719174</c:v>
                </c:pt>
                <c:pt idx="218">
                  <c:v>0.7938919464141726</c:v>
                </c:pt>
                <c:pt idx="219">
                  <c:v>0.7910299121283839</c:v>
                </c:pt>
                <c:pt idx="220">
                  <c:v>0.7881446014165887</c:v>
                </c:pt>
                <c:pt idx="221">
                  <c:v>0.7852361158363483</c:v>
                </c:pt>
                <c:pt idx="222">
                  <c:v>0.7823045624142522</c:v>
                </c:pt>
                <c:pt idx="223">
                  <c:v>0.7793500536573357</c:v>
                </c:pt>
                <c:pt idx="224">
                  <c:v>0.7763727075623856</c:v>
                </c:pt>
                <c:pt idx="225">
                  <c:v>0.7733726476231166</c:v>
                </c:pt>
                <c:pt idx="226">
                  <c:v>0.7703500028351943</c:v>
                </c:pt>
                <c:pt idx="227">
                  <c:v>0.7673049076990872</c:v>
                </c:pt>
                <c:pt idx="228">
                  <c:v>0.7642375022207334</c:v>
                </c:pt>
                <c:pt idx="229">
                  <c:v>0.7611479319099977</c:v>
                </c:pt>
                <c:pt idx="230">
                  <c:v>0.7580363477769114</c:v>
                </c:pt>
                <c:pt idx="231">
                  <c:v>0.7549029063256748</c:v>
                </c:pt>
                <c:pt idx="232">
                  <c:v>0.7517477695464136</c:v>
                </c:pt>
                <c:pt idx="233">
                  <c:v>0.7485711049046739</c:v>
                </c:pt>
                <c:pt idx="234">
                  <c:v>0.7453730853286478</c:v>
                </c:pt>
                <c:pt idx="235">
                  <c:v>0.7421538891941191</c:v>
                </c:pt>
                <c:pt idx="236">
                  <c:v>0.7389137003071222</c:v>
                </c:pt>
                <c:pt idx="237">
                  <c:v>0.735652707884306</c:v>
                </c:pt>
                <c:pt idx="238">
                  <c:v>0.7323711065310005</c:v>
                </c:pt>
                <c:pt idx="239">
                  <c:v>0.7290690962169778</c:v>
                </c:pt>
                <c:pt idx="240">
                  <c:v>0.7257468822499065</c:v>
                </c:pt>
                <c:pt idx="241">
                  <c:v>0.722404675246515</c:v>
                </c:pt>
                <c:pt idx="242">
                  <c:v>0.7190426911014154</c:v>
                </c:pt>
                <c:pt idx="243">
                  <c:v>0.7156611509536555</c:v>
                </c:pt>
                <c:pt idx="244">
                  <c:v>0.7122602811509525</c:v>
                </c:pt>
                <c:pt idx="245">
                  <c:v>0.7088403132116331</c:v>
                </c:pt>
                <c:pt idx="246">
                  <c:v>0.7054014837842812</c:v>
                </c:pt>
                <c:pt idx="247">
                  <c:v>0.7019440346051028</c:v>
                </c:pt>
                <c:pt idx="248">
                  <c:v>0.6984682124530128</c:v>
                </c:pt>
                <c:pt idx="249">
                  <c:v>0.6949742691024595</c:v>
                </c:pt>
                <c:pt idx="250">
                  <c:v>0.6914624612739919</c:v>
                </c:pt>
                <c:pt idx="251">
                  <c:v>0.6879330505825881</c:v>
                </c:pt>
                <c:pt idx="252">
                  <c:v>0.6843863034837561</c:v>
                </c:pt>
                <c:pt idx="253">
                  <c:v>0.6808224912174228</c:v>
                </c:pt>
                <c:pt idx="254">
                  <c:v>0.6772418897496307</c:v>
                </c:pt>
                <c:pt idx="255">
                  <c:v>0.6736447797120583</c:v>
                </c:pt>
                <c:pt idx="256">
                  <c:v>0.6700314463393846</c:v>
                </c:pt>
                <c:pt idx="257">
                  <c:v>0.6664021794045205</c:v>
                </c:pt>
                <c:pt idx="258">
                  <c:v>0.6627572731517285</c:v>
                </c:pt>
                <c:pt idx="259">
                  <c:v>0.6590970262276554</c:v>
                </c:pt>
                <c:pt idx="260">
                  <c:v>0.6554217416103021</c:v>
                </c:pt>
                <c:pt idx="261">
                  <c:v>0.6517317265359602</c:v>
                </c:pt>
                <c:pt idx="262">
                  <c:v>0.6480272924241405</c:v>
                </c:pt>
                <c:pt idx="263">
                  <c:v>0.6443087548005244</c:v>
                </c:pt>
                <c:pt idx="264">
                  <c:v>0.6405764332179689</c:v>
                </c:pt>
                <c:pt idx="265">
                  <c:v>0.6368306511755966</c:v>
                </c:pt>
                <c:pt idx="266">
                  <c:v>0.6330717360360054</c:v>
                </c:pt>
                <c:pt idx="267">
                  <c:v>0.6293000189406308</c:v>
                </c:pt>
                <c:pt idx="268">
                  <c:v>0.6255158347232973</c:v>
                </c:pt>
                <c:pt idx="269">
                  <c:v>0.6217195218219964</c:v>
                </c:pt>
                <c:pt idx="270">
                  <c:v>0.6179114221889297</c:v>
                </c:pt>
                <c:pt idx="271">
                  <c:v>0.6140918811988544</c:v>
                </c:pt>
                <c:pt idx="272">
                  <c:v>0.6102612475557742</c:v>
                </c:pt>
                <c:pt idx="273">
                  <c:v>0.6064198731980164</c:v>
                </c:pt>
                <c:pt idx="274">
                  <c:v>0.6025681132017373</c:v>
                </c:pt>
                <c:pt idx="275">
                  <c:v>0.5987063256829005</c:v>
                </c:pt>
                <c:pt idx="276">
                  <c:v>0.5948348716977726</c:v>
                </c:pt>
                <c:pt idx="277">
                  <c:v>0.5909541151419826</c:v>
                </c:pt>
                <c:pt idx="278">
                  <c:v>0.5870644226481913</c:v>
                </c:pt>
                <c:pt idx="279">
                  <c:v>0.5831661634824189</c:v>
                </c:pt>
                <c:pt idx="280">
                  <c:v>0.5792597094390796</c:v>
                </c:pt>
                <c:pt idx="281">
                  <c:v>0.575345434734772</c:v>
                </c:pt>
                <c:pt idx="282">
                  <c:v>0.5714237159008771</c:v>
                </c:pt>
                <c:pt idx="283">
                  <c:v>0.5674949316750109</c:v>
                </c:pt>
                <c:pt idx="284">
                  <c:v>0.5635594628914052</c:v>
                </c:pt>
                <c:pt idx="285">
                  <c:v>0.5596176923702149</c:v>
                </c:pt>
                <c:pt idx="286">
                  <c:v>0.5556700048058788</c:v>
                </c:pt>
                <c:pt idx="287">
                  <c:v>0.5517167866545334</c:v>
                </c:pt>
                <c:pt idx="288">
                  <c:v>0.5477584260205561</c:v>
                </c:pt>
                <c:pt idx="289">
                  <c:v>0.543795312542289</c:v>
                </c:pt>
                <c:pt idx="290">
                  <c:v>0.5398278372770013</c:v>
                </c:pt>
                <c:pt idx="291">
                  <c:v>0.5358563925851443</c:v>
                </c:pt>
                <c:pt idx="292">
                  <c:v>0.5318813720139597</c:v>
                </c:pt>
                <c:pt idx="293">
                  <c:v>0.5279031701804933</c:v>
                </c:pt>
                <c:pt idx="294">
                  <c:v>0.5239221826540791</c:v>
                </c:pt>
                <c:pt idx="295">
                  <c:v>0.5199388058383446</c:v>
                </c:pt>
                <c:pt idx="296">
                  <c:v>0.5159534368528029</c:v>
                </c:pt>
                <c:pt idx="297">
                  <c:v>0.5119664734140847</c:v>
                </c:pt>
                <c:pt idx="298">
                  <c:v>0.5079783137168742</c:v>
                </c:pt>
                <c:pt idx="299">
                  <c:v>0.5039893563146037</c:v>
                </c:pt>
                <c:pt idx="300">
                  <c:v>0.49999999999997213</c:v>
                </c:pt>
                <c:pt idx="301">
                  <c:v>0.4960106436853404</c:v>
                </c:pt>
                <c:pt idx="302">
                  <c:v>0.4920216862830702</c:v>
                </c:pt>
                <c:pt idx="303">
                  <c:v>0.4880335265858594</c:v>
                </c:pt>
                <c:pt idx="304">
                  <c:v>0.48404656314714145</c:v>
                </c:pt>
                <c:pt idx="305">
                  <c:v>0.48006119416159965</c:v>
                </c:pt>
                <c:pt idx="306">
                  <c:v>0.4760778173458654</c:v>
                </c:pt>
                <c:pt idx="307">
                  <c:v>0.472096829819451</c:v>
                </c:pt>
                <c:pt idx="308">
                  <c:v>0.4681186279859849</c:v>
                </c:pt>
                <c:pt idx="309">
                  <c:v>0.4641436074148002</c:v>
                </c:pt>
                <c:pt idx="310">
                  <c:v>0.46017216272294326</c:v>
                </c:pt>
                <c:pt idx="311">
                  <c:v>0.4562046874576555</c:v>
                </c:pt>
                <c:pt idx="312">
                  <c:v>0.45224157397938847</c:v>
                </c:pt>
                <c:pt idx="313">
                  <c:v>0.4482832133454112</c:v>
                </c:pt>
                <c:pt idx="314">
                  <c:v>0.4443299951940659</c:v>
                </c:pt>
                <c:pt idx="315">
                  <c:v>0.44038230762972985</c:v>
                </c:pt>
                <c:pt idx="316">
                  <c:v>0.4364405371085396</c:v>
                </c:pt>
                <c:pt idx="317">
                  <c:v>0.43250506832493407</c:v>
                </c:pt>
                <c:pt idx="318">
                  <c:v>0.4285762840990718</c:v>
                </c:pt>
                <c:pt idx="319">
                  <c:v>0.4246545652651772</c:v>
                </c:pt>
                <c:pt idx="320">
                  <c:v>0.4207402905608696</c:v>
                </c:pt>
                <c:pt idx="321">
                  <c:v>0.41683383651753037</c:v>
                </c:pt>
                <c:pt idx="322">
                  <c:v>0.4129355773517581</c:v>
                </c:pt>
                <c:pt idx="323">
                  <c:v>0.409045884857967</c:v>
                </c:pt>
                <c:pt idx="324">
                  <c:v>0.405165128302177</c:v>
                </c:pt>
                <c:pt idx="325">
                  <c:v>0.4012936743170492</c:v>
                </c:pt>
                <c:pt idx="326">
                  <c:v>0.3974318867982086</c:v>
                </c:pt>
                <c:pt idx="327">
                  <c:v>0.39358012680192966</c:v>
                </c:pt>
                <c:pt idx="328">
                  <c:v>0.3897387524441721</c:v>
                </c:pt>
                <c:pt idx="329">
                  <c:v>0.3859081188010921</c:v>
                </c:pt>
                <c:pt idx="330">
                  <c:v>0.3820885778110169</c:v>
                </c:pt>
                <c:pt idx="331">
                  <c:v>0.3782804781779503</c:v>
                </c:pt>
                <c:pt idx="332">
                  <c:v>0.3744841652766496</c:v>
                </c:pt>
                <c:pt idx="333">
                  <c:v>0.37069998105931623</c:v>
                </c:pt>
                <c:pt idx="334">
                  <c:v>0.36692826396394185</c:v>
                </c:pt>
                <c:pt idx="335">
                  <c:v>0.3631693488243509</c:v>
                </c:pt>
                <c:pt idx="336">
                  <c:v>0.35942356678197884</c:v>
                </c:pt>
                <c:pt idx="337">
                  <c:v>0.3556912451994234</c:v>
                </c:pt>
                <c:pt idx="338">
                  <c:v>0.35197270757580745</c:v>
                </c:pt>
                <c:pt idx="339">
                  <c:v>0.34826827346398803</c:v>
                </c:pt>
                <c:pt idx="340">
                  <c:v>0.3445782583896464</c:v>
                </c:pt>
                <c:pt idx="341">
                  <c:v>0.3409029737722933</c:v>
                </c:pt>
                <c:pt idx="342">
                  <c:v>0.3372427268482203</c:v>
                </c:pt>
                <c:pt idx="343">
                  <c:v>0.33359782059542864</c:v>
                </c:pt>
                <c:pt idx="344">
                  <c:v>0.32996855366056477</c:v>
                </c:pt>
                <c:pt idx="345">
                  <c:v>0.3263552202878912</c:v>
                </c:pt>
                <c:pt idx="346">
                  <c:v>0.3227581102503191</c:v>
                </c:pt>
                <c:pt idx="347">
                  <c:v>0.31917750878252726</c:v>
                </c:pt>
                <c:pt idx="348">
                  <c:v>0.3156136965161942</c:v>
                </c:pt>
                <c:pt idx="349">
                  <c:v>0.31206694941736224</c:v>
                </c:pt>
                <c:pt idx="350">
                  <c:v>0.3085375387259588</c:v>
                </c:pt>
                <c:pt idx="351">
                  <c:v>0.3050257308974914</c:v>
                </c:pt>
                <c:pt idx="352">
                  <c:v>0.3015317875469383</c:v>
                </c:pt>
                <c:pt idx="353">
                  <c:v>0.2980559653948487</c:v>
                </c:pt>
                <c:pt idx="354">
                  <c:v>0.29459851621567057</c:v>
                </c:pt>
                <c:pt idx="355">
                  <c:v>0.29115968678831883</c:v>
                </c:pt>
                <c:pt idx="356">
                  <c:v>0.28773971884899974</c:v>
                </c:pt>
                <c:pt idx="357">
                  <c:v>0.284338849046297</c:v>
                </c:pt>
                <c:pt idx="358">
                  <c:v>0.2809573088985373</c:v>
                </c:pt>
                <c:pt idx="359">
                  <c:v>0.2775953247534382</c:v>
                </c:pt>
                <c:pt idx="360">
                  <c:v>0.2742531177500469</c:v>
                </c:pt>
                <c:pt idx="361">
                  <c:v>0.2709309037829791</c:v>
                </c:pt>
                <c:pt idx="362">
                  <c:v>0.2676288934689568</c:v>
                </c:pt>
                <c:pt idx="363">
                  <c:v>0.26434729211565133</c:v>
                </c:pt>
                <c:pt idx="364">
                  <c:v>0.2610862996928356</c:v>
                </c:pt>
                <c:pt idx="365">
                  <c:v>0.25784611080583897</c:v>
                </c:pt>
                <c:pt idx="366">
                  <c:v>0.2546269146713105</c:v>
                </c:pt>
                <c:pt idx="367">
                  <c:v>0.25142889509528465</c:v>
                </c:pt>
                <c:pt idx="368">
                  <c:v>0.24825223045354528</c:v>
                </c:pt>
                <c:pt idx="369">
                  <c:v>0.24509709367428434</c:v>
                </c:pt>
                <c:pt idx="370">
                  <c:v>0.24196365222304494</c:v>
                </c:pt>
                <c:pt idx="371">
                  <c:v>0.23885206808995885</c:v>
                </c:pt>
                <c:pt idx="372">
                  <c:v>0.23576249777922342</c:v>
                </c:pt>
                <c:pt idx="373">
                  <c:v>0.23269509230086993</c:v>
                </c:pt>
                <c:pt idx="374">
                  <c:v>0.2296499971647632</c:v>
                </c:pt>
                <c:pt idx="375">
                  <c:v>0.22662735237684117</c:v>
                </c:pt>
                <c:pt idx="376">
                  <c:v>0.22362729243757262</c:v>
                </c:pt>
                <c:pt idx="377">
                  <c:v>0.22064994634262292</c:v>
                </c:pt>
                <c:pt idx="378">
                  <c:v>0.21769543758570675</c:v>
                </c:pt>
                <c:pt idx="379">
                  <c:v>0.2147638841636108</c:v>
                </c:pt>
                <c:pt idx="380">
                  <c:v>0.21185539858337066</c:v>
                </c:pt>
                <c:pt idx="381">
                  <c:v>0.20897008787157567</c:v>
                </c:pt>
                <c:pt idx="382">
                  <c:v>0.20610805358578743</c:v>
                </c:pt>
                <c:pt idx="383">
                  <c:v>0.20326939182804304</c:v>
                </c:pt>
                <c:pt idx="384">
                  <c:v>0.20045419326042446</c:v>
                </c:pt>
                <c:pt idx="385">
                  <c:v>0.1976625431226673</c:v>
                </c:pt>
                <c:pt idx="386">
                  <c:v>0.19489452125178364</c:v>
                </c:pt>
                <c:pt idx="387">
                  <c:v>0.1921502021036714</c:v>
                </c:pt>
                <c:pt idx="388">
                  <c:v>0.18942965477668772</c:v>
                </c:pt>
                <c:pt idx="389">
                  <c:v>0.1867329430371485</c:v>
                </c:pt>
                <c:pt idx="390">
                  <c:v>0.18406012534673566</c:v>
                </c:pt>
                <c:pt idx="391">
                  <c:v>0.18141125489177368</c:v>
                </c:pt>
                <c:pt idx="392">
                  <c:v>0.1787863796143483</c:v>
                </c:pt>
                <c:pt idx="393">
                  <c:v>0.17618554224523475</c:v>
                </c:pt>
                <c:pt idx="394">
                  <c:v>0.1736087803386015</c:v>
                </c:pt>
                <c:pt idx="395">
                  <c:v>0.171056126308459</c:v>
                </c:pt>
                <c:pt idx="396">
                  <c:v>0.16852760746681517</c:v>
                </c:pt>
                <c:pt idx="397">
                  <c:v>0.16602324606350716</c:v>
                </c:pt>
                <c:pt idx="398">
                  <c:v>0.16354305932767021</c:v>
                </c:pt>
                <c:pt idx="399">
                  <c:v>0.16108705951080893</c:v>
                </c:pt>
                <c:pt idx="400">
                  <c:v>0.1586552539314352</c:v>
                </c:pt>
                <c:pt idx="401">
                  <c:v>0.15624764502123312</c:v>
                </c:pt>
                <c:pt idx="402">
                  <c:v>0.15386423037271357</c:v>
                </c:pt>
                <c:pt idx="403">
                  <c:v>0.15150500278832268</c:v>
                </c:pt>
                <c:pt idx="404">
                  <c:v>0.14916995033096048</c:v>
                </c:pt>
                <c:pt idx="405">
                  <c:v>0.14685905637587526</c:v>
                </c:pt>
                <c:pt idx="406">
                  <c:v>0.14457229966388918</c:v>
                </c:pt>
                <c:pt idx="407">
                  <c:v>0.14230965435591902</c:v>
                </c:pt>
                <c:pt idx="408">
                  <c:v>0.14007109008874907</c:v>
                </c:pt>
                <c:pt idx="409">
                  <c:v>0.13785657203201573</c:v>
                </c:pt>
                <c:pt idx="410">
                  <c:v>0.13566606094636313</c:v>
                </c:pt>
                <c:pt idx="411">
                  <c:v>0.1334995132427278</c:v>
                </c:pt>
                <c:pt idx="412">
                  <c:v>0.13135688104270926</c:v>
                </c:pt>
                <c:pt idx="413">
                  <c:v>0.1292381122399967</c:v>
                </c:pt>
                <c:pt idx="414">
                  <c:v>0.12714315056277958</c:v>
                </c:pt>
                <c:pt idx="415">
                  <c:v>0.1250719356371296</c:v>
                </c:pt>
                <c:pt idx="416">
                  <c:v>0.123024403051323</c:v>
                </c:pt>
                <c:pt idx="417">
                  <c:v>0.1210004844209982</c:v>
                </c:pt>
                <c:pt idx="418">
                  <c:v>0.11900010745518086</c:v>
                </c:pt>
                <c:pt idx="419">
                  <c:v>0.1170231960230892</c:v>
                </c:pt>
                <c:pt idx="420">
                  <c:v>0.11506967022168879</c:v>
                </c:pt>
                <c:pt idx="421">
                  <c:v>0.11313944644395812</c:v>
                </c:pt>
                <c:pt idx="422">
                  <c:v>0.11123243744781575</c:v>
                </c:pt>
                <c:pt idx="423">
                  <c:v>0.1093485524256732</c:v>
                </c:pt>
                <c:pt idx="424">
                  <c:v>0.1074876970745684</c:v>
                </c:pt>
                <c:pt idx="425">
                  <c:v>0.10564977366683703</c:v>
                </c:pt>
                <c:pt idx="426">
                  <c:v>0.10383468112128247</c:v>
                </c:pt>
                <c:pt idx="427">
                  <c:v>0.10204231507480133</c:v>
                </c:pt>
                <c:pt idx="428">
                  <c:v>0.10027256795442452</c:v>
                </c:pt>
                <c:pt idx="429">
                  <c:v>0.09852532904973055</c:v>
                </c:pt>
                <c:pt idx="430">
                  <c:v>0.0968004845855932</c:v>
                </c:pt>
                <c:pt idx="431">
                  <c:v>0.09509791779522203</c:v>
                </c:pt>
                <c:pt idx="432">
                  <c:v>0.09341750899345502</c:v>
                </c:pt>
                <c:pt idx="433">
                  <c:v>0.09175913565026428</c:v>
                </c:pt>
                <c:pt idx="434">
                  <c:v>0.09012267246443628</c:v>
                </c:pt>
                <c:pt idx="435">
                  <c:v>0.08850799143738597</c:v>
                </c:pt>
                <c:pt idx="436">
                  <c:v>0.08691496194706916</c:v>
                </c:pt>
                <c:pt idx="437">
                  <c:v>0.0853434508219515</c:v>
                </c:pt>
                <c:pt idx="438">
                  <c:v>0.0837933224149987</c:v>
                </c:pt>
                <c:pt idx="439">
                  <c:v>0.08226443867765387</c:v>
                </c:pt>
                <c:pt idx="440">
                  <c:v>0.08075665923375608</c:v>
                </c:pt>
                <c:pt idx="441">
                  <c:v>0.07926984145337768</c:v>
                </c:pt>
                <c:pt idx="442">
                  <c:v>0.07780384052653189</c:v>
                </c:pt>
                <c:pt idx="443">
                  <c:v>0.07635850953672452</c:v>
                </c:pt>
                <c:pt idx="444">
                  <c:v>0.07493369953431306</c:v>
                </c:pt>
                <c:pt idx="445">
                  <c:v>0.07352925960963441</c:v>
                </c:pt>
                <c:pt idx="446">
                  <c:v>0.07214503696588004</c:v>
                </c:pt>
                <c:pt idx="447">
                  <c:v>0.07078087699167201</c:v>
                </c:pt>
                <c:pt idx="448">
                  <c:v>0.06943662333331835</c:v>
                </c:pt>
                <c:pt idx="449">
                  <c:v>0.06811211796671235</c:v>
                </c:pt>
                <c:pt idx="450">
                  <c:v>0.0668072012688452</c:v>
                </c:pt>
                <c:pt idx="451">
                  <c:v>0.06552171208890378</c:v>
                </c:pt>
                <c:pt idx="452">
                  <c:v>0.06425548781892332</c:v>
                </c:pt>
                <c:pt idx="453">
                  <c:v>0.06300836446396607</c:v>
                </c:pt>
                <c:pt idx="454">
                  <c:v>0.061780176711799806</c:v>
                </c:pt>
                <c:pt idx="455">
                  <c:v>0.06057075800204692</c:v>
                </c:pt>
                <c:pt idx="456">
                  <c:v>0.05937994059477991</c:v>
                </c:pt>
                <c:pt idx="457">
                  <c:v>0.05820755563854019</c:v>
                </c:pt>
                <c:pt idx="458">
                  <c:v>0.0570534332377417</c:v>
                </c:pt>
                <c:pt idx="459">
                  <c:v>0.05591740251945709</c:v>
                </c:pt>
                <c:pt idx="460">
                  <c:v>0.05479929169954578</c:v>
                </c:pt>
                <c:pt idx="461">
                  <c:v>0.05369892814810773</c:v>
                </c:pt>
                <c:pt idx="462">
                  <c:v>0.05261613845424029</c:v>
                </c:pt>
                <c:pt idx="463">
                  <c:v>0.0515507484900779</c:v>
                </c:pt>
                <c:pt idx="464">
                  <c:v>0.05050258347409242</c:v>
                </c:pt>
                <c:pt idx="465">
                  <c:v>0.04947146803363678</c:v>
                </c:pt>
                <c:pt idx="466">
                  <c:v>0.048457226266711784</c:v>
                </c:pt>
                <c:pt idx="467">
                  <c:v>0.04745968180293647</c:v>
                </c:pt>
                <c:pt idx="468">
                  <c:v>0.046478657863709305</c:v>
                </c:pt>
                <c:pt idx="469">
                  <c:v>0.04551397732153939</c:v>
                </c:pt>
                <c:pt idx="470">
                  <c:v>0.04456546275853279</c:v>
                </c:pt>
                <c:pt idx="471">
                  <c:v>0.04363293652402178</c:v>
                </c:pt>
                <c:pt idx="472">
                  <c:v>0.04271622079131898</c:v>
                </c:pt>
                <c:pt idx="473">
                  <c:v>0.04181513761358513</c:v>
                </c:pt>
                <c:pt idx="474">
                  <c:v>0.04092950897879777</c:v>
                </c:pt>
                <c:pt idx="475">
                  <c:v>0.040059156863807566</c:v>
                </c:pt>
                <c:pt idx="476">
                  <c:v>0.03920390328747325</c:v>
                </c:pt>
                <c:pt idx="477">
                  <c:v>0.0383635703628622</c:v>
                </c:pt>
                <c:pt idx="478">
                  <c:v>0.03753798034850786</c:v>
                </c:pt>
                <c:pt idx="479">
                  <c:v>0.03672695569871742</c:v>
                </c:pt>
                <c:pt idx="480">
                  <c:v>0.03593031911291722</c:v>
                </c:pt>
                <c:pt idx="481">
                  <c:v>0.03514789358403014</c:v>
                </c:pt>
                <c:pt idx="482">
                  <c:v>0.034379502445881505</c:v>
                </c:pt>
                <c:pt idx="483">
                  <c:v>0.03362496941962012</c:v>
                </c:pt>
                <c:pt idx="484">
                  <c:v>0.03288411865915575</c:v>
                </c:pt>
                <c:pt idx="485">
                  <c:v>0.03215677479560575</c:v>
                </c:pt>
                <c:pt idx="486">
                  <c:v>0.031442762980745</c:v>
                </c:pt>
                <c:pt idx="487">
                  <c:v>0.030741908929458495</c:v>
                </c:pt>
                <c:pt idx="488">
                  <c:v>0.030054038961192298</c:v>
                </c:pt>
                <c:pt idx="489">
                  <c:v>0.02937898004040207</c:v>
                </c:pt>
                <c:pt idx="490">
                  <c:v>0.028716559815994636</c:v>
                </c:pt>
                <c:pt idx="491">
                  <c:v>0.02806660665976546</c:v>
                </c:pt>
                <c:pt idx="492">
                  <c:v>0.027428949703829808</c:v>
                </c:pt>
                <c:pt idx="493">
                  <c:v>0.02680341887704807</c:v>
                </c:pt>
                <c:pt idx="494">
                  <c:v>0.026189844940446072</c:v>
                </c:pt>
                <c:pt idx="495">
                  <c:v>0.025588059521632234</c:v>
                </c:pt>
                <c:pt idx="496">
                  <c:v>0.024997895148213933</c:v>
                </c:pt>
                <c:pt idx="497">
                  <c:v>0.024419185280216138</c:v>
                </c:pt>
                <c:pt idx="498">
                  <c:v>0.02385176434150227</c:v>
                </c:pt>
                <c:pt idx="499">
                  <c:v>0.0232954677502053</c:v>
                </c:pt>
                <c:pt idx="500">
                  <c:v>0.02275013194817277</c:v>
                </c:pt>
                <c:pt idx="501">
                  <c:v>0.022215594429425334</c:v>
                </c:pt>
                <c:pt idx="502">
                  <c:v>0.021691693767640685</c:v>
                </c:pt>
                <c:pt idx="503">
                  <c:v>0.021178269642666336</c:v>
                </c:pt>
                <c:pt idx="504">
                  <c:v>0.020675162866063967</c:v>
                </c:pt>
                <c:pt idx="505">
                  <c:v>0.020182215405698756</c:v>
                </c:pt>
                <c:pt idx="506">
                  <c:v>0.01969927040937125</c:v>
                </c:pt>
                <c:pt idx="507">
                  <c:v>0.019226172227511662</c:v>
                </c:pt>
                <c:pt idx="508">
                  <c:v>0.018762766434932354</c:v>
                </c:pt>
                <c:pt idx="509">
                  <c:v>0.018308899851653626</c:v>
                </c:pt>
                <c:pt idx="510">
                  <c:v>0.017864420562811234</c:v>
                </c:pt>
                <c:pt idx="511">
                  <c:v>0.017429177937651863</c:v>
                </c:pt>
                <c:pt idx="512">
                  <c:v>0.017003022647627875</c:v>
                </c:pt>
                <c:pt idx="513">
                  <c:v>0.0165858066836001</c:v>
                </c:pt>
                <c:pt idx="514">
                  <c:v>0.016177383372161236</c:v>
                </c:pt>
                <c:pt idx="515">
                  <c:v>0.01577760739108569</c:v>
                </c:pt>
                <c:pt idx="516">
                  <c:v>0.01538633478392093</c:v>
                </c:pt>
                <c:pt idx="517">
                  <c:v>0.015003422973727809</c:v>
                </c:pt>
                <c:pt idx="518">
                  <c:v>0.01462873077598481</c:v>
                </c:pt>
                <c:pt idx="519">
                  <c:v>0.014262118410664604</c:v>
                </c:pt>
                <c:pt idx="520">
                  <c:v>0.01390344751349426</c:v>
                </c:pt>
                <c:pt idx="521">
                  <c:v>0.013552581146415776</c:v>
                </c:pt>
                <c:pt idx="522">
                  <c:v>0.013209383807252117</c:v>
                </c:pt>
                <c:pt idx="523">
                  <c:v>0.012873721438597996</c:v>
                </c:pt>
                <c:pt idx="524">
                  <c:v>0.012545461435942595</c:v>
                </c:pt>
              </c:numCache>
            </c:numRef>
          </c:yVal>
          <c:smooth val="1"/>
        </c:ser>
        <c:axId val="17312475"/>
        <c:axId val="21594548"/>
      </c:scatterChart>
      <c:scatterChart>
        <c:scatterStyle val="lineMarker"/>
        <c:varyColors val="0"/>
        <c:ser>
          <c:idx val="1"/>
          <c:order val="0"/>
          <c:spPr>
            <a:ln w="38100">
              <a:solidFill>
                <a:srgbClr val="4600A5"/>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Modelcurrent!$B$6:$B$529</c:f>
              <c:numCache>
                <c:ptCount val="524"/>
                <c:pt idx="0">
                  <c:v>12095.77967505714</c:v>
                </c:pt>
                <c:pt idx="1">
                  <c:v>12161.732631711237</c:v>
                </c:pt>
                <c:pt idx="2">
                  <c:v>12228.045200776274</c:v>
                </c:pt>
                <c:pt idx="3">
                  <c:v>12294.719343060291</c:v>
                </c:pt>
                <c:pt idx="4">
                  <c:v>12361.757030062747</c:v>
                </c:pt>
                <c:pt idx="5">
                  <c:v>12429.160244032755</c:v>
                </c:pt>
                <c:pt idx="6">
                  <c:v>12496.930978027845</c:v>
                </c:pt>
                <c:pt idx="7">
                  <c:v>12565.071235972726</c:v>
                </c:pt>
                <c:pt idx="8">
                  <c:v>12633.58303271869</c:v>
                </c:pt>
                <c:pt idx="9">
                  <c:v>12702.468394103127</c:v>
                </c:pt>
                <c:pt idx="10">
                  <c:v>12771.729357009357</c:v>
                </c:pt>
                <c:pt idx="11">
                  <c:v>12841.367969427016</c:v>
                </c:pt>
                <c:pt idx="12">
                  <c:v>12911.386290512437</c:v>
                </c:pt>
                <c:pt idx="13">
                  <c:v>12981.786390649713</c:v>
                </c:pt>
                <c:pt idx="14">
                  <c:v>13052.570351511744</c:v>
                </c:pt>
                <c:pt idx="15">
                  <c:v>13123.740266121938</c:v>
                </c:pt>
                <c:pt idx="16">
                  <c:v>13195.298238916039</c:v>
                </c:pt>
                <c:pt idx="17">
                  <c:v>13267.246385804281</c:v>
                </c:pt>
                <c:pt idx="18">
                  <c:v>13339.586834234098</c:v>
                </c:pt>
                <c:pt idx="19">
                  <c:v>13412.321723252953</c:v>
                </c:pt>
                <c:pt idx="20">
                  <c:v>13485.453203571524</c:v>
                </c:pt>
                <c:pt idx="21">
                  <c:v>13558.983437627463</c:v>
                </c:pt>
                <c:pt idx="22">
                  <c:v>13632.91459964914</c:v>
                </c:pt>
                <c:pt idx="23">
                  <c:v>13707.248875720139</c:v>
                </c:pt>
                <c:pt idx="24">
                  <c:v>13781.988463843765</c:v>
                </c:pt>
                <c:pt idx="25">
                  <c:v>13857.13557400792</c:v>
                </c:pt>
                <c:pt idx="26">
                  <c:v>13932.692428250817</c:v>
                </c:pt>
                <c:pt idx="27">
                  <c:v>14008.661260726318</c:v>
                </c:pt>
                <c:pt idx="28">
                  <c:v>14085.044317770242</c:v>
                </c:pt>
                <c:pt idx="29">
                  <c:v>14161.843857966584</c:v>
                </c:pt>
                <c:pt idx="30">
                  <c:v>14239.062152214477</c:v>
                </c:pt>
                <c:pt idx="31">
                  <c:v>14316.701483795272</c:v>
                </c:pt>
                <c:pt idx="32">
                  <c:v>14394.764148439966</c:v>
                </c:pt>
                <c:pt idx="33">
                  <c:v>14473.252454397269</c:v>
                </c:pt>
                <c:pt idx="34">
                  <c:v>14552.168722501652</c:v>
                </c:pt>
                <c:pt idx="35">
                  <c:v>14631.515286242151</c:v>
                </c:pt>
                <c:pt idx="36">
                  <c:v>14711.294491831288</c:v>
                </c:pt>
                <c:pt idx="37">
                  <c:v>14791.508698274372</c:v>
                </c:pt>
                <c:pt idx="38">
                  <c:v>14872.160277439432</c:v>
                </c:pt>
                <c:pt idx="39">
                  <c:v>14953.251614127143</c:v>
                </c:pt>
                <c:pt idx="40">
                  <c:v>15034.785106141526</c:v>
                </c:pt>
                <c:pt idx="41">
                  <c:v>15116.763164360773</c:v>
                </c:pt>
                <c:pt idx="42">
                  <c:v>15199.18821280845</c:v>
                </c:pt>
                <c:pt idx="43">
                  <c:v>15282.062688725366</c:v>
                </c:pt>
                <c:pt idx="44">
                  <c:v>15365.389042641415</c:v>
                </c:pt>
                <c:pt idx="45">
                  <c:v>15449.169738448267</c:v>
                </c:pt>
                <c:pt idx="46">
                  <c:v>15533.407253471996</c:v>
                </c:pt>
                <c:pt idx="47">
                  <c:v>15618.104078546523</c:v>
                </c:pt>
                <c:pt idx="48">
                  <c:v>15703.262718087193</c:v>
                </c:pt>
                <c:pt idx="49">
                  <c:v>15788.88569016474</c:v>
                </c:pt>
                <c:pt idx="50">
                  <c:v>15874.975526579909</c:v>
                </c:pt>
                <c:pt idx="51">
                  <c:v>15961.534772938241</c:v>
                </c:pt>
                <c:pt idx="52">
                  <c:v>16048.565988725259</c:v>
                </c:pt>
                <c:pt idx="53">
                  <c:v>16136.071747382342</c:v>
                </c:pt>
                <c:pt idx="54">
                  <c:v>16224.054636382603</c:v>
                </c:pt>
                <c:pt idx="55">
                  <c:v>16312.517257307587</c:v>
                </c:pt>
                <c:pt idx="56">
                  <c:v>16401.46222592412</c:v>
                </c:pt>
                <c:pt idx="57">
                  <c:v>16490.892172261556</c:v>
                </c:pt>
                <c:pt idx="58">
                  <c:v>16580.80974068977</c:v>
                </c:pt>
                <c:pt idx="59">
                  <c:v>16671.217589997097</c:v>
                </c:pt>
                <c:pt idx="60">
                  <c:v>16762.11839346919</c:v>
                </c:pt>
                <c:pt idx="61">
                  <c:v>16853.514838967832</c:v>
                </c:pt>
                <c:pt idx="62">
                  <c:v>16945.409629010628</c:v>
                </c:pt>
                <c:pt idx="63">
                  <c:v>17037.80548085081</c:v>
                </c:pt>
                <c:pt idx="64">
                  <c:v>17130.70512655751</c:v>
                </c:pt>
                <c:pt idx="65">
                  <c:v>17224.11131309672</c:v>
                </c:pt>
                <c:pt idx="66">
                  <c:v>17318.026802412525</c:v>
                </c:pt>
                <c:pt idx="67">
                  <c:v>17412.4543715082</c:v>
                </c:pt>
                <c:pt idx="68">
                  <c:v>17507.396812529576</c:v>
                </c:pt>
                <c:pt idx="69">
                  <c:v>17602.856932846043</c:v>
                </c:pt>
                <c:pt idx="70">
                  <c:v>17698.83755513485</c:v>
                </c:pt>
                <c:pt idx="71">
                  <c:v>17795.34151746383</c:v>
                </c:pt>
                <c:pt idx="72">
                  <c:v>17892.371673375645</c:v>
                </c:pt>
                <c:pt idx="73">
                  <c:v>17989.93089197207</c:v>
                </c:pt>
                <c:pt idx="74">
                  <c:v>18088.022057998744</c:v>
                </c:pt>
                <c:pt idx="75">
                  <c:v>18186.648071930656</c:v>
                </c:pt>
                <c:pt idx="76">
                  <c:v>18285.8118500577</c:v>
                </c:pt>
                <c:pt idx="77">
                  <c:v>18385.5163245711</c:v>
                </c:pt>
                <c:pt idx="78">
                  <c:v>18485.76444365003</c:v>
                </c:pt>
                <c:pt idx="79">
                  <c:v>18586.55917154869</c:v>
                </c:pt>
                <c:pt idx="80">
                  <c:v>18687.903488684176</c:v>
                </c:pt>
                <c:pt idx="81">
                  <c:v>18789.800391724362</c:v>
                </c:pt>
                <c:pt idx="82">
                  <c:v>18892.252893676723</c:v>
                </c:pt>
                <c:pt idx="83">
                  <c:v>18995.264023977343</c:v>
                </c:pt>
                <c:pt idx="84">
                  <c:v>19098.836828580384</c:v>
                </c:pt>
                <c:pt idx="85">
                  <c:v>19202.97437004838</c:v>
                </c:pt>
                <c:pt idx="86">
                  <c:v>19307.67972764255</c:v>
                </c:pt>
                <c:pt idx="87">
                  <c:v>19412.955997414054</c:v>
                </c:pt>
                <c:pt idx="88">
                  <c:v>19518.806292295463</c:v>
                </c:pt>
                <c:pt idx="89">
                  <c:v>19625.23374219269</c:v>
                </c:pt>
                <c:pt idx="90">
                  <c:v>19732.241494077793</c:v>
                </c:pt>
                <c:pt idx="91">
                  <c:v>19839.83271208173</c:v>
                </c:pt>
                <c:pt idx="92">
                  <c:v>19948.01057758822</c:v>
                </c:pt>
                <c:pt idx="93">
                  <c:v>20056.77828932752</c:v>
                </c:pt>
                <c:pt idx="94">
                  <c:v>20166.139063471266</c:v>
                </c:pt>
                <c:pt idx="95">
                  <c:v>20276.096133727453</c:v>
                </c:pt>
                <c:pt idx="96">
                  <c:v>20386.65275143596</c:v>
                </c:pt>
                <c:pt idx="97">
                  <c:v>20497.81218566489</c:v>
                </c:pt>
                <c:pt idx="98">
                  <c:v>20609.577723307142</c:v>
                </c:pt>
                <c:pt idx="99">
                  <c:v>20721.95266917748</c:v>
                </c:pt>
                <c:pt idx="100">
                  <c:v>20834.940346110514</c:v>
                </c:pt>
                <c:pt idx="101">
                  <c:v>20948.54409505866</c:v>
                </c:pt>
                <c:pt idx="102">
                  <c:v>21062.76727519122</c:v>
                </c:pt>
                <c:pt idx="103">
                  <c:v>21177.61326399343</c:v>
                </c:pt>
                <c:pt idx="104">
                  <c:v>21293.085457366557</c:v>
                </c:pt>
                <c:pt idx="105">
                  <c:v>21409.187269728234</c:v>
                </c:pt>
                <c:pt idx="106">
                  <c:v>21525.922134113298</c:v>
                </c:pt>
                <c:pt idx="107">
                  <c:v>21643.293502275552</c:v>
                </c:pt>
                <c:pt idx="108">
                  <c:v>21761.30484478955</c:v>
                </c:pt>
                <c:pt idx="109">
                  <c:v>21879.959651153586</c:v>
                </c:pt>
                <c:pt idx="110">
                  <c:v>21999.2614298923</c:v>
                </c:pt>
                <c:pt idx="111">
                  <c:v>22119.213708661013</c:v>
                </c:pt>
                <c:pt idx="112">
                  <c:v>22239.82003434982</c:v>
                </c:pt>
                <c:pt idx="113">
                  <c:v>22361.083973188306</c:v>
                </c:pt>
                <c:pt idx="114">
                  <c:v>22483.00911085124</c:v>
                </c:pt>
                <c:pt idx="115">
                  <c:v>22605.599052564496</c:v>
                </c:pt>
                <c:pt idx="116">
                  <c:v>22728.857423211542</c:v>
                </c:pt>
                <c:pt idx="117">
                  <c:v>22852.787867440897</c:v>
                </c:pt>
                <c:pt idx="118">
                  <c:v>22977.39404977358</c:v>
                </c:pt>
                <c:pt idx="119">
                  <c:v>23102.67965471175</c:v>
                </c:pt>
                <c:pt idx="120">
                  <c:v>23228.64838684753</c:v>
                </c:pt>
                <c:pt idx="121">
                  <c:v>23355.303970972433</c:v>
                </c:pt>
                <c:pt idx="122">
                  <c:v>23482.650152187787</c:v>
                </c:pt>
                <c:pt idx="123">
                  <c:v>23610.690696015132</c:v>
                </c:pt>
                <c:pt idx="124">
                  <c:v>23739.42938850787</c:v>
                </c:pt>
                <c:pt idx="125">
                  <c:v>23868.870036363078</c:v>
                </c:pt>
                <c:pt idx="126">
                  <c:v>23999.016467033955</c:v>
                </c:pt>
                <c:pt idx="127">
                  <c:v>24129.87252884328</c:v>
                </c:pt>
                <c:pt idx="128">
                  <c:v>24261.442091096873</c:v>
                </c:pt>
                <c:pt idx="129">
                  <c:v>24393.729044198342</c:v>
                </c:pt>
                <c:pt idx="130">
                  <c:v>24526.737299763783</c:v>
                </c:pt>
                <c:pt idx="131">
                  <c:v>24660.47079073774</c:v>
                </c:pt>
                <c:pt idx="132">
                  <c:v>24794.93347150937</c:v>
                </c:pt>
                <c:pt idx="133">
                  <c:v>24930.129318029238</c:v>
                </c:pt>
                <c:pt idx="134">
                  <c:v>25066.062327927193</c:v>
                </c:pt>
                <c:pt idx="135">
                  <c:v>25202.73652063022</c:v>
                </c:pt>
                <c:pt idx="136">
                  <c:v>25340.15593748161</c:v>
                </c:pt>
                <c:pt idx="137">
                  <c:v>25478.3246418603</c:v>
                </c:pt>
                <c:pt idx="138">
                  <c:v>25617.246719300932</c:v>
                </c:pt>
                <c:pt idx="139">
                  <c:v>25756.926277614926</c:v>
                </c:pt>
                <c:pt idx="140">
                  <c:v>25897.367447011617</c:v>
                </c:pt>
                <c:pt idx="141">
                  <c:v>26038.57438022069</c:v>
                </c:pt>
                <c:pt idx="142">
                  <c:v>26180.551252614827</c:v>
                </c:pt>
                <c:pt idx="143">
                  <c:v>26323.302262333043</c:v>
                </c:pt>
                <c:pt idx="144">
                  <c:v>26466.831630405148</c:v>
                </c:pt>
                <c:pt idx="145">
                  <c:v>26611.14360087617</c:v>
                </c:pt>
                <c:pt idx="146">
                  <c:v>26756.24244093219</c:v>
                </c:pt>
                <c:pt idx="147">
                  <c:v>26902.132441026373</c:v>
                </c:pt>
                <c:pt idx="148">
                  <c:v>27048.817915005697</c:v>
                </c:pt>
                <c:pt idx="149">
                  <c:v>27196.30320023883</c:v>
                </c:pt>
                <c:pt idx="150">
                  <c:v>27344.592657744015</c:v>
                </c:pt>
                <c:pt idx="151">
                  <c:v>27493.690672318346</c:v>
                </c:pt>
                <c:pt idx="152">
                  <c:v>27643.60165266743</c:v>
                </c:pt>
                <c:pt idx="153">
                  <c:v>27794.33003153502</c:v>
                </c:pt>
                <c:pt idx="154">
                  <c:v>27945.8802658353</c:v>
                </c:pt>
                <c:pt idx="155">
                  <c:v>28098.25683678371</c:v>
                </c:pt>
                <c:pt idx="156">
                  <c:v>28251.46425002991</c:v>
                </c:pt>
                <c:pt idx="157">
                  <c:v>28405.507035790903</c:v>
                </c:pt>
                <c:pt idx="158">
                  <c:v>28560.38974898481</c:v>
                </c:pt>
                <c:pt idx="159">
                  <c:v>28716.116969365914</c:v>
                </c:pt>
                <c:pt idx="160">
                  <c:v>28872.693301659685</c:v>
                </c:pt>
                <c:pt idx="161">
                  <c:v>29030.123375699324</c:v>
                </c:pt>
                <c:pt idx="162">
                  <c:v>29188.411846562274</c:v>
                </c:pt>
                <c:pt idx="163">
                  <c:v>29347.56339470822</c:v>
                </c:pt>
                <c:pt idx="164">
                  <c:v>29507.582726117333</c:v>
                </c:pt>
                <c:pt idx="165">
                  <c:v>29668.474572429255</c:v>
                </c:pt>
                <c:pt idx="166">
                  <c:v>29830.243691083342</c:v>
                </c:pt>
                <c:pt idx="167">
                  <c:v>29992.89486545916</c:v>
                </c:pt>
                <c:pt idx="168">
                  <c:v>30156.43290501778</c:v>
                </c:pt>
                <c:pt idx="169">
                  <c:v>30320.862645444366</c:v>
                </c:pt>
                <c:pt idx="170">
                  <c:v>30486.18894879072</c:v>
                </c:pt>
                <c:pt idx="171">
                  <c:v>30652.416703619492</c:v>
                </c:pt>
                <c:pt idx="172">
                  <c:v>30819.550825148282</c:v>
                </c:pt>
                <c:pt idx="173">
                  <c:v>30987.596255395383</c:v>
                </c:pt>
                <c:pt idx="174">
                  <c:v>31156.557963325722</c:v>
                </c:pt>
                <c:pt idx="175">
                  <c:v>31326.440944997652</c:v>
                </c:pt>
                <c:pt idx="176">
                  <c:v>31497.25022371104</c:v>
                </c:pt>
                <c:pt idx="177">
                  <c:v>31668.990850155376</c:v>
                </c:pt>
                <c:pt idx="178">
                  <c:v>31841.667902559504</c:v>
                </c:pt>
                <c:pt idx="179">
                  <c:v>32015.286486841607</c:v>
                </c:pt>
                <c:pt idx="180">
                  <c:v>32189.851736760025</c:v>
                </c:pt>
                <c:pt idx="181">
                  <c:v>32365.36881406545</c:v>
                </c:pt>
                <c:pt idx="182">
                  <c:v>32541.842908653085</c:v>
                </c:pt>
                <c:pt idx="183">
                  <c:v>32719.27923871653</c:v>
                </c:pt>
                <c:pt idx="184">
                  <c:v>32897.68305090189</c:v>
                </c:pt>
                <c:pt idx="185">
                  <c:v>33077.05962046274</c:v>
                </c:pt>
                <c:pt idx="186">
                  <c:v>33257.414251416536</c:v>
                </c:pt>
                <c:pt idx="187">
                  <c:v>33438.752276700965</c:v>
                </c:pt>
                <c:pt idx="188">
                  <c:v>33621.07905833203</c:v>
                </c:pt>
                <c:pt idx="189">
                  <c:v>33804.399987562465</c:v>
                </c:pt>
                <c:pt idx="190">
                  <c:v>33988.72048504096</c:v>
                </c:pt>
                <c:pt idx="191">
                  <c:v>34174.04600097283</c:v>
                </c:pt>
                <c:pt idx="192">
                  <c:v>34360.38201528072</c:v>
                </c:pt>
                <c:pt idx="193">
                  <c:v>34547.73403776707</c:v>
                </c:pt>
                <c:pt idx="194">
                  <c:v>34736.10760827685</c:v>
                </c:pt>
                <c:pt idx="195">
                  <c:v>34925.50829686135</c:v>
                </c:pt>
                <c:pt idx="196">
                  <c:v>35115.9417039426</c:v>
                </c:pt>
                <c:pt idx="197">
                  <c:v>35307.413460479554</c:v>
                </c:pt>
                <c:pt idx="198">
                  <c:v>35499.929228134315</c:v>
                </c:pt>
                <c:pt idx="199">
                  <c:v>35693.49469943955</c:v>
                </c:pt>
                <c:pt idx="200">
                  <c:v>35888.11559796658</c:v>
                </c:pt>
                <c:pt idx="201">
                  <c:v>36083.79767849511</c:v>
                </c:pt>
                <c:pt idx="202">
                  <c:v>36280.54672718287</c:v>
                </c:pt>
                <c:pt idx="203">
                  <c:v>36478.3685617372</c:v>
                </c:pt>
                <c:pt idx="204">
                  <c:v>36677.269031586606</c:v>
                </c:pt>
                <c:pt idx="205">
                  <c:v>36877.2540180541</c:v>
                </c:pt>
                <c:pt idx="206">
                  <c:v>37078.32943453099</c:v>
                </c:pt>
                <c:pt idx="207">
                  <c:v>37280.501226651504</c:v>
                </c:pt>
                <c:pt idx="208">
                  <c:v>37483.77537246904</c:v>
                </c:pt>
                <c:pt idx="209">
                  <c:v>37688.15788263243</c:v>
                </c:pt>
                <c:pt idx="210">
                  <c:v>37893.654800564145</c:v>
                </c:pt>
                <c:pt idx="211">
                  <c:v>38100.272202638735</c:v>
                </c:pt>
                <c:pt idx="212">
                  <c:v>38308.01619836237</c:v>
                </c:pt>
                <c:pt idx="213">
                  <c:v>38516.89293055393</c:v>
                </c:pt>
                <c:pt idx="214">
                  <c:v>38726.90857552611</c:v>
                </c:pt>
                <c:pt idx="215">
                  <c:v>38938.069343268515</c:v>
                </c:pt>
                <c:pt idx="216">
                  <c:v>39150.38147763109</c:v>
                </c:pt>
                <c:pt idx="217">
                  <c:v>39363.85125650853</c:v>
                </c:pt>
                <c:pt idx="218">
                  <c:v>39578.48499202642</c:v>
                </c:pt>
                <c:pt idx="219">
                  <c:v>39794.289030727276</c:v>
                </c:pt>
                <c:pt idx="220">
                  <c:v>40011.26975375875</c:v>
                </c:pt>
                <c:pt idx="221">
                  <c:v>40229.433577062075</c:v>
                </c:pt>
                <c:pt idx="222">
                  <c:v>40448.78695156155</c:v>
                </c:pt>
                <c:pt idx="223">
                  <c:v>40669.33636335584</c:v>
                </c:pt>
                <c:pt idx="224">
                  <c:v>40891.08833390914</c:v>
                </c:pt>
                <c:pt idx="225">
                  <c:v>41114.049420244526</c:v>
                </c:pt>
                <c:pt idx="226">
                  <c:v>41338.22621513766</c:v>
                </c:pt>
                <c:pt idx="227">
                  <c:v>41563.625347311456</c:v>
                </c:pt>
                <c:pt idx="228">
                  <c:v>41790.25348163265</c:v>
                </c:pt>
                <c:pt idx="229">
                  <c:v>42018.11731930824</c:v>
                </c:pt>
                <c:pt idx="230">
                  <c:v>42247.2235980842</c:v>
                </c:pt>
                <c:pt idx="231">
                  <c:v>42477.579092444445</c:v>
                </c:pt>
                <c:pt idx="232">
                  <c:v>42709.190613810955</c:v>
                </c:pt>
                <c:pt idx="233">
                  <c:v>42942.06501074568</c:v>
                </c:pt>
                <c:pt idx="234">
                  <c:v>43176.20916915247</c:v>
                </c:pt>
                <c:pt idx="235">
                  <c:v>43411.6300124812</c:v>
                </c:pt>
                <c:pt idx="236">
                  <c:v>43648.33450193225</c:v>
                </c:pt>
                <c:pt idx="237">
                  <c:v>43886.329636662165</c:v>
                </c:pt>
                <c:pt idx="238">
                  <c:v>44125.622453991076</c:v>
                </c:pt>
                <c:pt idx="239">
                  <c:v>44366.220029610464</c:v>
                </c:pt>
                <c:pt idx="240">
                  <c:v>44608.12947779205</c:v>
                </c:pt>
                <c:pt idx="241">
                  <c:v>44851.35795159891</c:v>
                </c:pt>
                <c:pt idx="242">
                  <c:v>45095.91264309665</c:v>
                </c:pt>
                <c:pt idx="243">
                  <c:v>45341.80078356603</c:v>
                </c:pt>
                <c:pt idx="244">
                  <c:v>45589.02964371655</c:v>
                </c:pt>
                <c:pt idx="245">
                  <c:v>45837.60653390203</c:v>
                </c:pt>
                <c:pt idx="246">
                  <c:v>46087.53880433607</c:v>
                </c:pt>
                <c:pt idx="247">
                  <c:v>46338.83384531003</c:v>
                </c:pt>
                <c:pt idx="248">
                  <c:v>46591.49908741123</c:v>
                </c:pt>
                <c:pt idx="249">
                  <c:v>46845.542001742506</c:v>
                </c:pt>
                <c:pt idx="250">
                  <c:v>47100.97010014361</c:v>
                </c:pt>
                <c:pt idx="251">
                  <c:v>47357.790935412755</c:v>
                </c:pt>
                <c:pt idx="252">
                  <c:v>47616.012101530454</c:v>
                </c:pt>
                <c:pt idx="253">
                  <c:v>47875.64123388388</c:v>
                </c:pt>
                <c:pt idx="254">
                  <c:v>48136.68600949232</c:v>
                </c:pt>
                <c:pt idx="255">
                  <c:v>48399.154147234825</c:v>
                </c:pt>
                <c:pt idx="256">
                  <c:v>48663.05340807776</c:v>
                </c:pt>
                <c:pt idx="257">
                  <c:v>48928.39159530484</c:v>
                </c:pt>
                <c:pt idx="258">
                  <c:v>49195.1765547477</c:v>
                </c:pt>
                <c:pt idx="259">
                  <c:v>49463.41617501753</c:v>
                </c:pt>
                <c:pt idx="260">
                  <c:v>49733.11838773902</c:v>
                </c:pt>
                <c:pt idx="261">
                  <c:v>50004.29116778415</c:v>
                </c:pt>
                <c:pt idx="262">
                  <c:v>50276.94253350862</c:v>
                </c:pt>
                <c:pt idx="263">
                  <c:v>50551.08054698871</c:v>
                </c:pt>
                <c:pt idx="264">
                  <c:v>50826.713314259374</c:v>
                </c:pt>
                <c:pt idx="265">
                  <c:v>51103.848985554556</c:v>
                </c:pt>
                <c:pt idx="266">
                  <c:v>51382.495755547476</c:v>
                </c:pt>
                <c:pt idx="267">
                  <c:v>51662.661863593574</c:v>
                </c:pt>
                <c:pt idx="268">
                  <c:v>51944.35559397386</c:v>
                </c:pt>
                <c:pt idx="269">
                  <c:v>52227.5852761396</c:v>
                </c:pt>
                <c:pt idx="270">
                  <c:v>52512.35928495926</c:v>
                </c:pt>
                <c:pt idx="271">
                  <c:v>52798.686040965404</c:v>
                </c:pt>
                <c:pt idx="272">
                  <c:v>53086.57401060433</c:v>
                </c:pt>
                <c:pt idx="273">
                  <c:v>53376.03170648612</c:v>
                </c:pt>
                <c:pt idx="274">
                  <c:v>53667.067687636125</c:v>
                </c:pt>
                <c:pt idx="275">
                  <c:v>53959.69055974862</c:v>
                </c:pt>
                <c:pt idx="276">
                  <c:v>54253.90897544059</c:v>
                </c:pt>
                <c:pt idx="277">
                  <c:v>54549.7316345082</c:v>
                </c:pt>
                <c:pt idx="278">
                  <c:v>54847.167284183786</c:v>
                </c:pt>
                <c:pt idx="279">
                  <c:v>55146.22471939418</c:v>
                </c:pt>
                <c:pt idx="280">
                  <c:v>55446.91278302148</c:v>
                </c:pt>
                <c:pt idx="281">
                  <c:v>55749.24036616371</c:v>
                </c:pt>
                <c:pt idx="282">
                  <c:v>56053.21640839885</c:v>
                </c:pt>
                <c:pt idx="283">
                  <c:v>56358.84989804714</c:v>
                </c:pt>
                <c:pt idx="284">
                  <c:v>56666.1498724394</c:v>
                </c:pt>
                <c:pt idx="285">
                  <c:v>56975.1254181827</c:v>
                </c:pt>
                <c:pt idx="286">
                  <c:v>57285.785671429105</c:v>
                </c:pt>
                <c:pt idx="287">
                  <c:v>57598.13981814647</c:v>
                </c:pt>
                <c:pt idx="288">
                  <c:v>57912.19709438928</c:v>
                </c:pt>
                <c:pt idx="289">
                  <c:v>58227.96678657248</c:v>
                </c:pt>
                <c:pt idx="290">
                  <c:v>58545.45823174572</c:v>
                </c:pt>
                <c:pt idx="291">
                  <c:v>58864.68081786918</c:v>
                </c:pt>
                <c:pt idx="292">
                  <c:v>59185.643984091854</c:v>
                </c:pt>
                <c:pt idx="293">
                  <c:v>59508.35722102984</c:v>
                </c:pt>
                <c:pt idx="294">
                  <c:v>59832.83007104769</c:v>
                </c:pt>
                <c:pt idx="295">
                  <c:v>60159.07212854029</c:v>
                </c:pt>
                <c:pt idx="296">
                  <c:v>60487.09304021619</c:v>
                </c:pt>
                <c:pt idx="297">
                  <c:v>60816.90250538362</c:v>
                </c:pt>
                <c:pt idx="298">
                  <c:v>61148.510276236455</c:v>
                </c:pt>
                <c:pt idx="299">
                  <c:v>61481.92615814329</c:v>
                </c:pt>
                <c:pt idx="300">
                  <c:v>61817.16000993708</c:v>
                </c:pt>
                <c:pt idx="301">
                  <c:v>62154.22174420633</c:v>
                </c:pt>
                <c:pt idx="302">
                  <c:v>62493.12132758894</c:v>
                </c:pt>
                <c:pt idx="303">
                  <c:v>62833.86878106609</c:v>
                </c:pt>
                <c:pt idx="304">
                  <c:v>63176.474180259254</c:v>
                </c:pt>
                <c:pt idx="305">
                  <c:v>63520.947655727854</c:v>
                </c:pt>
                <c:pt idx="306">
                  <c:v>63867.299393268426</c:v>
                </c:pt>
                <c:pt idx="307">
                  <c:v>64215.53963421665</c:v>
                </c:pt>
                <c:pt idx="308">
                  <c:v>64565.678675749215</c:v>
                </c:pt>
                <c:pt idx="309">
                  <c:v>64917.72687118913</c:v>
                </c:pt>
                <c:pt idx="310">
                  <c:v>65271.69463031151</c:v>
                </c:pt>
                <c:pt idx="311">
                  <c:v>65627.59241965106</c:v>
                </c:pt>
                <c:pt idx="312">
                  <c:v>65985.4307628123</c:v>
                </c:pt>
                <c:pt idx="313">
                  <c:v>66345.22024077993</c:v>
                </c:pt>
                <c:pt idx="314">
                  <c:v>66706.9714922324</c:v>
                </c:pt>
                <c:pt idx="315">
                  <c:v>67070.6952138562</c:v>
                </c:pt>
                <c:pt idx="316">
                  <c:v>67436.40216066179</c:v>
                </c:pt>
                <c:pt idx="317">
                  <c:v>67804.10314630243</c:v>
                </c:pt>
                <c:pt idx="318">
                  <c:v>68173.80904339296</c:v>
                </c:pt>
                <c:pt idx="319">
                  <c:v>68545.53078383235</c:v>
                </c:pt>
                <c:pt idx="320">
                  <c:v>68919.27935912585</c:v>
                </c:pt>
                <c:pt idx="321">
                  <c:v>69295.06582071094</c:v>
                </c:pt>
                <c:pt idx="322">
                  <c:v>69672.90128028371</c:v>
                </c:pt>
                <c:pt idx="323">
                  <c:v>70052.79691012707</c:v>
                </c:pt>
                <c:pt idx="324">
                  <c:v>70434.76394344194</c:v>
                </c:pt>
                <c:pt idx="325">
                  <c:v>70818.81367467884</c:v>
                </c:pt>
                <c:pt idx="326">
                  <c:v>71204.95745987118</c:v>
                </c:pt>
                <c:pt idx="327">
                  <c:v>71593.20671697296</c:v>
                </c:pt>
                <c:pt idx="328">
                  <c:v>71983.57292619448</c:v>
                </c:pt>
                <c:pt idx="329">
                  <c:v>72376.0676303431</c:v>
                </c:pt>
                <c:pt idx="330">
                  <c:v>72770.70243516348</c:v>
                </c:pt>
                <c:pt idx="331">
                  <c:v>73167.48900968168</c:v>
                </c:pt>
                <c:pt idx="332">
                  <c:v>73566.43908654987</c:v>
                </c:pt>
                <c:pt idx="333">
                  <c:v>73967.56446239275</c:v>
                </c:pt>
                <c:pt idx="334">
                  <c:v>74370.87699815736</c:v>
                </c:pt>
                <c:pt idx="335">
                  <c:v>74776.38861946274</c:v>
                </c:pt>
                <c:pt idx="336">
                  <c:v>75184.11131695347</c:v>
                </c:pt>
                <c:pt idx="337">
                  <c:v>75594.05714665381</c:v>
                </c:pt>
                <c:pt idx="338">
                  <c:v>76006.23823032384</c:v>
                </c:pt>
                <c:pt idx="339">
                  <c:v>76420.66675581878</c:v>
                </c:pt>
                <c:pt idx="340">
                  <c:v>76837.3549774483</c:v>
                </c:pt>
                <c:pt idx="341">
                  <c:v>77256.31521633985</c:v>
                </c:pt>
                <c:pt idx="342">
                  <c:v>77677.55986080253</c:v>
                </c:pt>
                <c:pt idx="343">
                  <c:v>78101.10136669308</c:v>
                </c:pt>
                <c:pt idx="344">
                  <c:v>78526.95225778501</c:v>
                </c:pt>
                <c:pt idx="345">
                  <c:v>78955.12512613795</c:v>
                </c:pt>
                <c:pt idx="346">
                  <c:v>79385.63263247086</c:v>
                </c:pt>
                <c:pt idx="347">
                  <c:v>79818.48750653608</c:v>
                </c:pt>
                <c:pt idx="348">
                  <c:v>80253.7025474952</c:v>
                </c:pt>
                <c:pt idx="349">
                  <c:v>80691.29062429859</c:v>
                </c:pt>
                <c:pt idx="350">
                  <c:v>81131.26467606476</c:v>
                </c:pt>
                <c:pt idx="351">
                  <c:v>81573.63771246397</c:v>
                </c:pt>
                <c:pt idx="352">
                  <c:v>82018.42281410247</c:v>
                </c:pt>
                <c:pt idx="353">
                  <c:v>82465.63313290886</c:v>
                </c:pt>
                <c:pt idx="354">
                  <c:v>82915.281892524</c:v>
                </c:pt>
                <c:pt idx="355">
                  <c:v>83367.38238869084</c:v>
                </c:pt>
                <c:pt idx="356">
                  <c:v>83821.94798964875</c:v>
                </c:pt>
                <c:pt idx="357">
                  <c:v>84278.99213652764</c:v>
                </c:pt>
                <c:pt idx="358">
                  <c:v>84738.52834374641</c:v>
                </c:pt>
                <c:pt idx="359">
                  <c:v>85200.57019941212</c:v>
                </c:pt>
                <c:pt idx="360">
                  <c:v>85665.13136572138</c:v>
                </c:pt>
                <c:pt idx="361">
                  <c:v>86132.2255793653</c:v>
                </c:pt>
                <c:pt idx="362">
                  <c:v>86601.86665193454</c:v>
                </c:pt>
                <c:pt idx="363">
                  <c:v>87074.0684703287</c:v>
                </c:pt>
                <c:pt idx="364">
                  <c:v>87548.84499716655</c:v>
                </c:pt>
                <c:pt idx="365">
                  <c:v>88026.21027119839</c:v>
                </c:pt>
                <c:pt idx="366">
                  <c:v>88506.1784077223</c:v>
                </c:pt>
                <c:pt idx="367">
                  <c:v>88988.76359900016</c:v>
                </c:pt>
                <c:pt idx="368">
                  <c:v>89473.98011467855</c:v>
                </c:pt>
                <c:pt idx="369">
                  <c:v>89961.84230221057</c:v>
                </c:pt>
                <c:pt idx="370">
                  <c:v>90452.36458727777</c:v>
                </c:pt>
                <c:pt idx="371">
                  <c:v>90945.56147422067</c:v>
                </c:pt>
                <c:pt idx="372">
                  <c:v>91441.44754646442</c:v>
                </c:pt>
                <c:pt idx="373">
                  <c:v>91940.03746695166</c:v>
                </c:pt>
                <c:pt idx="374">
                  <c:v>92441.3459785756</c:v>
                </c:pt>
                <c:pt idx="375">
                  <c:v>92945.38790461545</c:v>
                </c:pt>
                <c:pt idx="376">
                  <c:v>93452.17814917587</c:v>
                </c:pt>
                <c:pt idx="377">
                  <c:v>93961.73169762644</c:v>
                </c:pt>
                <c:pt idx="378">
                  <c:v>94474.06361704577</c:v>
                </c:pt>
                <c:pt idx="379">
                  <c:v>94989.18905666668</c:v>
                </c:pt>
                <c:pt idx="380">
                  <c:v>95507.12324832354</c:v>
                </c:pt>
                <c:pt idx="381">
                  <c:v>96027.88150690388</c:v>
                </c:pt>
                <c:pt idx="382">
                  <c:v>96551.47923079989</c:v>
                </c:pt>
                <c:pt idx="383">
                  <c:v>97077.93190236493</c:v>
                </c:pt>
                <c:pt idx="384">
                  <c:v>97607.25508837077</c:v>
                </c:pt>
                <c:pt idx="385">
                  <c:v>98139.46444046748</c:v>
                </c:pt>
                <c:pt idx="386">
                  <c:v>98674.5756956473</c:v>
                </c:pt>
                <c:pt idx="387">
                  <c:v>99212.60467670872</c:v>
                </c:pt>
                <c:pt idx="388">
                  <c:v>99753.56729272562</c:v>
                </c:pt>
                <c:pt idx="389">
                  <c:v>100297.47953951641</c:v>
                </c:pt>
                <c:pt idx="390">
                  <c:v>100844.35750011812</c:v>
                </c:pt>
                <c:pt idx="391">
                  <c:v>101394.21734526151</c:v>
                </c:pt>
                <c:pt idx="392">
                  <c:v>101947.0753338487</c:v>
                </c:pt>
                <c:pt idx="393">
                  <c:v>102502.94781343515</c:v>
                </c:pt>
                <c:pt idx="394">
                  <c:v>103061.85122071159</c:v>
                </c:pt>
                <c:pt idx="395">
                  <c:v>103623.80208199132</c:v>
                </c:pt>
                <c:pt idx="396">
                  <c:v>104188.81701369841</c:v>
                </c:pt>
                <c:pt idx="397">
                  <c:v>104756.91272285834</c:v>
                </c:pt>
                <c:pt idx="398">
                  <c:v>105328.10600759342</c:v>
                </c:pt>
                <c:pt idx="399">
                  <c:v>105902.41375761796</c:v>
                </c:pt>
                <c:pt idx="400">
                  <c:v>106479.85295473902</c:v>
                </c:pt>
                <c:pt idx="401">
                  <c:v>107060.44067335795</c:v>
                </c:pt>
                <c:pt idx="402">
                  <c:v>107644.19408097472</c:v>
                </c:pt>
                <c:pt idx="403">
                  <c:v>108231.13043869687</c:v>
                </c:pt>
                <c:pt idx="404">
                  <c:v>108821.26710174842</c:v>
                </c:pt>
                <c:pt idx="405">
                  <c:v>109414.62151998433</c:v>
                </c:pt>
                <c:pt idx="406">
                  <c:v>110011.21123840593</c:v>
                </c:pt>
                <c:pt idx="407">
                  <c:v>110611.05389767911</c:v>
                </c:pt>
                <c:pt idx="408">
                  <c:v>111214.16723465739</c:v>
                </c:pt>
                <c:pt idx="409">
                  <c:v>111820.56908290467</c:v>
                </c:pt>
                <c:pt idx="410">
                  <c:v>112430.27737322403</c:v>
                </c:pt>
                <c:pt idx="411">
                  <c:v>113043.31013418797</c:v>
                </c:pt>
                <c:pt idx="412">
                  <c:v>113659.68549266837</c:v>
                </c:pt>
                <c:pt idx="413">
                  <c:v>114279.42167437702</c:v>
                </c:pt>
                <c:pt idx="414">
                  <c:v>114902.53700440346</c:v>
                </c:pt>
                <c:pt idx="415">
                  <c:v>115529.04990775287</c:v>
                </c:pt>
                <c:pt idx="416">
                  <c:v>116158.97890989626</c:v>
                </c:pt>
                <c:pt idx="417">
                  <c:v>116792.34263731468</c:v>
                </c:pt>
                <c:pt idx="418">
                  <c:v>117429.15981805196</c:v>
                </c:pt>
                <c:pt idx="419">
                  <c:v>118069.44928226693</c:v>
                </c:pt>
                <c:pt idx="420">
                  <c:v>118713.22996279174</c:v>
                </c:pt>
                <c:pt idx="421">
                  <c:v>119360.52089569015</c:v>
                </c:pt>
                <c:pt idx="422">
                  <c:v>120011.34122082178</c:v>
                </c:pt>
                <c:pt idx="423">
                  <c:v>120665.7101824075</c:v>
                </c:pt>
                <c:pt idx="424">
                  <c:v>121323.64712959781</c:v>
                </c:pt>
                <c:pt idx="425">
                  <c:v>121985.1715170462</c:v>
                </c:pt>
                <c:pt idx="426">
                  <c:v>122650.30290548383</c:v>
                </c:pt>
                <c:pt idx="427">
                  <c:v>123319.06096229726</c:v>
                </c:pt>
                <c:pt idx="428">
                  <c:v>123991.46546211152</c:v>
                </c:pt>
                <c:pt idx="429">
                  <c:v>124667.53628737309</c:v>
                </c:pt>
                <c:pt idx="430">
                  <c:v>125347.29342893952</c:v>
                </c:pt>
                <c:pt idx="431">
                  <c:v>126030.75698666884</c:v>
                </c:pt>
                <c:pt idx="432">
                  <c:v>126717.94717001541</c:v>
                </c:pt>
                <c:pt idx="433">
                  <c:v>127408.88429862681</c:v>
                </c:pt>
                <c:pt idx="434">
                  <c:v>128103.58880294408</c:v>
                </c:pt>
                <c:pt idx="435">
                  <c:v>128802.08122480733</c:v>
                </c:pt>
                <c:pt idx="436">
                  <c:v>129504.38221806135</c:v>
                </c:pt>
                <c:pt idx="437">
                  <c:v>130210.51254916796</c:v>
                </c:pt>
                <c:pt idx="438">
                  <c:v>130920.49309781932</c:v>
                </c:pt>
                <c:pt idx="439">
                  <c:v>131634.34485755468</c:v>
                </c:pt>
                <c:pt idx="440">
                  <c:v>132352.08893638273</c:v>
                </c:pt>
                <c:pt idx="441">
                  <c:v>133073.74655740385</c:v>
                </c:pt>
                <c:pt idx="442">
                  <c:v>133799.33905943946</c:v>
                </c:pt>
                <c:pt idx="443">
                  <c:v>134528.887897662</c:v>
                </c:pt>
                <c:pt idx="444">
                  <c:v>135262.414644229</c:v>
                </c:pt>
                <c:pt idx="445">
                  <c:v>135999.9409889222</c:v>
                </c:pt>
                <c:pt idx="446">
                  <c:v>136741.48873978737</c:v>
                </c:pt>
                <c:pt idx="447">
                  <c:v>137487.07982378057</c:v>
                </c:pt>
                <c:pt idx="448">
                  <c:v>138236.736287416</c:v>
                </c:pt>
                <c:pt idx="449">
                  <c:v>138990.48029741686</c:v>
                </c:pt>
                <c:pt idx="450">
                  <c:v>139748.33414137294</c:v>
                </c:pt>
                <c:pt idx="451">
                  <c:v>140510.32022839726</c:v>
                </c:pt>
                <c:pt idx="452">
                  <c:v>141276.46108979074</c:v>
                </c:pt>
                <c:pt idx="453">
                  <c:v>142046.77937970744</c:v>
                </c:pt>
                <c:pt idx="454">
                  <c:v>142821.29787582386</c:v>
                </c:pt>
                <c:pt idx="455">
                  <c:v>143600.0394800149</c:v>
                </c:pt>
                <c:pt idx="456">
                  <c:v>144383.02721902597</c:v>
                </c:pt>
                <c:pt idx="457">
                  <c:v>145170.28424516023</c:v>
                </c:pt>
                <c:pt idx="458">
                  <c:v>145961.83383695938</c:v>
                </c:pt>
                <c:pt idx="459">
                  <c:v>146757.699399892</c:v>
                </c:pt>
                <c:pt idx="460">
                  <c:v>147557.90446704742</c:v>
                </c:pt>
                <c:pt idx="461">
                  <c:v>148362.47269982944</c:v>
                </c:pt>
                <c:pt idx="462">
                  <c:v>149171.42788865816</c:v>
                </c:pt>
                <c:pt idx="463">
                  <c:v>149984.79395367132</c:v>
                </c:pt>
                <c:pt idx="464">
                  <c:v>150802.59494543337</c:v>
                </c:pt>
                <c:pt idx="465">
                  <c:v>151624.85504564593</c:v>
                </c:pt>
                <c:pt idx="466">
                  <c:v>152451.59856786198</c:v>
                </c:pt>
                <c:pt idx="467">
                  <c:v>153282.84995820664</c:v>
                </c:pt>
                <c:pt idx="468">
                  <c:v>154118.63379609794</c:v>
                </c:pt>
                <c:pt idx="469">
                  <c:v>154958.97479497542</c:v>
                </c:pt>
                <c:pt idx="470">
                  <c:v>155803.89780303012</c:v>
                </c:pt>
                <c:pt idx="471">
                  <c:v>156653.42780393854</c:v>
                </c:pt>
                <c:pt idx="472">
                  <c:v>157507.5899176032</c:v>
                </c:pt>
                <c:pt idx="473">
                  <c:v>158366.40940089332</c:v>
                </c:pt>
                <c:pt idx="474">
                  <c:v>159229.9116483935</c:v>
                </c:pt>
                <c:pt idx="475">
                  <c:v>160098.12219315383</c:v>
                </c:pt>
                <c:pt idx="476">
                  <c:v>160971.06670744403</c:v>
                </c:pt>
                <c:pt idx="477">
                  <c:v>161848.77100351453</c:v>
                </c:pt>
                <c:pt idx="478">
                  <c:v>162731.26103435742</c:v>
                </c:pt>
                <c:pt idx="479">
                  <c:v>163618.56289447597</c:v>
                </c:pt>
                <c:pt idx="480">
                  <c:v>164510.70282065513</c:v>
                </c:pt>
                <c:pt idx="481">
                  <c:v>165407.70719273677</c:v>
                </c:pt>
                <c:pt idx="482">
                  <c:v>166309.6025344014</c:v>
                </c:pt>
                <c:pt idx="483">
                  <c:v>167216.41551395052</c:v>
                </c:pt>
                <c:pt idx="484">
                  <c:v>168128.1729450968</c:v>
                </c:pt>
                <c:pt idx="485">
                  <c:v>169044.9017877564</c:v>
                </c:pt>
                <c:pt idx="486">
                  <c:v>169966.62914884507</c:v>
                </c:pt>
                <c:pt idx="487">
                  <c:v>170893.38228308185</c:v>
                </c:pt>
                <c:pt idx="488">
                  <c:v>171825.18859379255</c:v>
                </c:pt>
                <c:pt idx="489">
                  <c:v>172762.07563372212</c:v>
                </c:pt>
                <c:pt idx="490">
                  <c:v>173704.07110584856</c:v>
                </c:pt>
                <c:pt idx="491">
                  <c:v>174651.202864201</c:v>
                </c:pt>
                <c:pt idx="492">
                  <c:v>175603.4989146856</c:v>
                </c:pt>
                <c:pt idx="493">
                  <c:v>176560.98741591108</c:v>
                </c:pt>
                <c:pt idx="494">
                  <c:v>177523.69668002368</c:v>
                </c:pt>
                <c:pt idx="495">
                  <c:v>178491.65517354323</c:v>
                </c:pt>
                <c:pt idx="496">
                  <c:v>179464.89151820404</c:v>
                </c:pt>
                <c:pt idx="497">
                  <c:v>180443.43449180332</c:v>
                </c:pt>
                <c:pt idx="498">
                  <c:v>181427.31302905074</c:v>
                </c:pt>
                <c:pt idx="499">
                  <c:v>182416.55622242246</c:v>
                </c:pt>
                <c:pt idx="500">
                  <c:v>183411.19332302478</c:v>
                </c:pt>
                <c:pt idx="501">
                  <c:v>184411.25374145733</c:v>
                </c:pt>
                <c:pt idx="502">
                  <c:v>185416.76704868287</c:v>
                </c:pt>
                <c:pt idx="503">
                  <c:v>186427.76297690053</c:v>
                </c:pt>
                <c:pt idx="504">
                  <c:v>187444.27142042737</c:v>
                </c:pt>
                <c:pt idx="505">
                  <c:v>188466.32243657965</c:v>
                </c:pt>
                <c:pt idx="506">
                  <c:v>189493.94624656392</c:v>
                </c:pt>
                <c:pt idx="507">
                  <c:v>190527.17323636974</c:v>
                </c:pt>
                <c:pt idx="508">
                  <c:v>191566.03395766692</c:v>
                </c:pt>
                <c:pt idx="509">
                  <c:v>192610.55912871158</c:v>
                </c:pt>
                <c:pt idx="510">
                  <c:v>193660.77963525144</c:v>
                </c:pt>
                <c:pt idx="511">
                  <c:v>194716.72653144173</c:v>
                </c:pt>
                <c:pt idx="512">
                  <c:v>195778.43104076228</c:v>
                </c:pt>
                <c:pt idx="513">
                  <c:v>196845.92455693972</c:v>
                </c:pt>
                <c:pt idx="514">
                  <c:v>197919.23864487826</c:v>
                </c:pt>
                <c:pt idx="515">
                  <c:v>198998.40504159025</c:v>
                </c:pt>
                <c:pt idx="516">
                  <c:v>200083.45565713695</c:v>
                </c:pt>
                <c:pt idx="517">
                  <c:v>201174.42257557125</c:v>
                </c:pt>
                <c:pt idx="518">
                  <c:v>202271.33805588505</c:v>
                </c:pt>
                <c:pt idx="519">
                  <c:v>203374.23453296584</c:v>
                </c:pt>
                <c:pt idx="520">
                  <c:v>204483.14461855282</c:v>
                </c:pt>
                <c:pt idx="521">
                  <c:v>205598.1011022036</c:v>
                </c:pt>
                <c:pt idx="522">
                  <c:v>206719.13695226295</c:v>
                </c:pt>
                <c:pt idx="523">
                  <c:v>207846.28531683635</c:v>
                </c:pt>
              </c:numCache>
            </c:numRef>
          </c:xVal>
          <c:yVal>
            <c:numRef>
              <c:f>Modelcurrent!$C$6:$C$529</c:f>
              <c:numCache>
                <c:ptCount val="524"/>
                <c:pt idx="0">
                  <c:v>0.9986051127645077</c:v>
                </c:pt>
                <c:pt idx="1">
                  <c:v>0.9985587580826601</c:v>
                </c:pt>
                <c:pt idx="2">
                  <c:v>0.9985110012547628</c:v>
                </c:pt>
                <c:pt idx="3">
                  <c:v>0.9984618047882619</c:v>
                </c:pt>
                <c:pt idx="4">
                  <c:v>0.9984111303526351</c:v>
                </c:pt>
                <c:pt idx="5">
                  <c:v>0.9983589387658429</c:v>
                </c:pt>
                <c:pt idx="6">
                  <c:v>0.9983051899807227</c:v>
                </c:pt>
                <c:pt idx="7">
                  <c:v>0.998249843071324</c:v>
                </c:pt>
                <c:pt idx="8">
                  <c:v>0.9981928562191935</c:v>
                </c:pt>
                <c:pt idx="9">
                  <c:v>0.9981341866996163</c:v>
                </c:pt>
                <c:pt idx="10">
                  <c:v>0.998073790867812</c:v>
                </c:pt>
                <c:pt idx="11">
                  <c:v>0.9980116241451058</c:v>
                </c:pt>
                <c:pt idx="12">
                  <c:v>0.9979476410050604</c:v>
                </c:pt>
                <c:pt idx="13">
                  <c:v>0.9978817949595953</c:v>
                </c:pt>
                <c:pt idx="14">
                  <c:v>0.9978140385450867</c:v>
                </c:pt>
                <c:pt idx="15">
                  <c:v>0.9977443233084579</c:v>
                </c:pt>
                <c:pt idx="16">
                  <c:v>0.9976725997932683</c:v>
                </c:pt>
                <c:pt idx="17">
                  <c:v>0.9975988175258108</c:v>
                </c:pt>
                <c:pt idx="18">
                  <c:v>0.9975229250012139</c:v>
                </c:pt>
                <c:pt idx="19">
                  <c:v>0.9974448696695721</c:v>
                </c:pt>
                <c:pt idx="20">
                  <c:v>0.9973645979220951</c:v>
                </c:pt>
                <c:pt idx="21">
                  <c:v>0.9972820550772985</c:v>
                </c:pt>
                <c:pt idx="22">
                  <c:v>0.997197185367235</c:v>
                </c:pt>
                <c:pt idx="23">
                  <c:v>0.9971099319237741</c:v>
                </c:pt>
                <c:pt idx="24">
                  <c:v>0.9970202367649452</c:v>
                </c:pt>
                <c:pt idx="25">
                  <c:v>0.9969280407813492</c:v>
                </c:pt>
                <c:pt idx="26">
                  <c:v>0.9968332837226421</c:v>
                </c:pt>
                <c:pt idx="27">
                  <c:v>0.9967359041841086</c:v>
                </c:pt>
                <c:pt idx="28">
                  <c:v>0.9966358395933306</c:v>
                </c:pt>
                <c:pt idx="29">
                  <c:v>0.9965330261969594</c:v>
                </c:pt>
                <c:pt idx="30">
                  <c:v>0.9964273990476</c:v>
                </c:pt>
                <c:pt idx="31">
                  <c:v>0.996318891990825</c:v>
                </c:pt>
                <c:pt idx="32">
                  <c:v>0.9962074376523147</c:v>
                </c:pt>
                <c:pt idx="33">
                  <c:v>0.9960929674251469</c:v>
                </c:pt>
                <c:pt idx="34">
                  <c:v>0.9959754114572417</c:v>
                </c:pt>
                <c:pt idx="35">
                  <c:v>0.9958546986389638</c:v>
                </c:pt>
                <c:pt idx="36">
                  <c:v>0.9957307565909104</c:v>
                </c:pt>
                <c:pt idx="37">
                  <c:v>0.9956035116518787</c:v>
                </c:pt>
                <c:pt idx="38">
                  <c:v>0.9954728888670326</c:v>
                </c:pt>
                <c:pt idx="39">
                  <c:v>0.9953388119762812</c:v>
                </c:pt>
                <c:pt idx="40">
                  <c:v>0.9952012034028738</c:v>
                </c:pt>
                <c:pt idx="41">
                  <c:v>0.9950599842422291</c:v>
                </c:pt>
                <c:pt idx="42">
                  <c:v>0.9949150742510089</c:v>
                </c:pt>
                <c:pt idx="43">
                  <c:v>0.994766391836444</c:v>
                </c:pt>
                <c:pt idx="44">
                  <c:v>0.9946138540459333</c:v>
                </c:pt>
                <c:pt idx="45">
                  <c:v>0.9944573765569173</c:v>
                </c:pt>
                <c:pt idx="46">
                  <c:v>0.9942968736670492</c:v>
                </c:pt>
                <c:pt idx="47">
                  <c:v>0.9941322582846672</c:v>
                </c:pt>
                <c:pt idx="48">
                  <c:v>0.9939634419195874</c:v>
                </c:pt>
                <c:pt idx="49">
                  <c:v>0.9937903346742238</c:v>
                </c:pt>
                <c:pt idx="50">
                  <c:v>0.9936128452350567</c:v>
                </c:pt>
                <c:pt idx="51">
                  <c:v>0.993430880864453</c:v>
                </c:pt>
                <c:pt idx="52">
                  <c:v>0.9932443473928592</c:v>
                </c:pt>
                <c:pt idx="53">
                  <c:v>0.9930531492113756</c:v>
                </c:pt>
                <c:pt idx="54">
                  <c:v>0.9928571892647284</c:v>
                </c:pt>
                <c:pt idx="55">
                  <c:v>0.9926563690446515</c:v>
                </c:pt>
                <c:pt idx="56">
                  <c:v>0.9924505885836907</c:v>
                </c:pt>
                <c:pt idx="57">
                  <c:v>0.9922397464494461</c:v>
                </c:pt>
                <c:pt idx="58">
                  <c:v>0.9920237397392659</c:v>
                </c:pt>
                <c:pt idx="59">
                  <c:v>0.9918024640754036</c:v>
                </c:pt>
                <c:pt idx="60">
                  <c:v>0.9915758136006543</c:v>
                </c:pt>
                <c:pt idx="61">
                  <c:v>0.9913436809744832</c:v>
                </c:pt>
                <c:pt idx="62">
                  <c:v>0.9911059573696629</c:v>
                </c:pt>
                <c:pt idx="63">
                  <c:v>0.990862532469427</c:v>
                </c:pt>
                <c:pt idx="64">
                  <c:v>0.9906132944651611</c:v>
                </c:pt>
                <c:pt idx="65">
                  <c:v>0.9903581300546414</c:v>
                </c:pt>
                <c:pt idx="66">
                  <c:v>0.9900969244408353</c:v>
                </c:pt>
                <c:pt idx="67">
                  <c:v>0.98982956133128</c:v>
                </c:pt>
                <c:pt idx="68">
                  <c:v>0.9895559229380484</c:v>
                </c:pt>
                <c:pt idx="69">
                  <c:v>0.9892758899783234</c:v>
                </c:pt>
                <c:pt idx="70">
                  <c:v>0.9889893416755878</c:v>
                </c:pt>
                <c:pt idx="71">
                  <c:v>0.9886961557614464</c:v>
                </c:pt>
                <c:pt idx="72">
                  <c:v>0.988396208478096</c:v>
                </c:pt>
                <c:pt idx="73">
                  <c:v>0.9880893745814523</c:v>
                </c:pt>
                <c:pt idx="74">
                  <c:v>0.9877755273449547</c:v>
                </c:pt>
                <c:pt idx="75">
                  <c:v>0.9874545385640526</c:v>
                </c:pt>
                <c:pt idx="76">
                  <c:v>0.9871262785613975</c:v>
                </c:pt>
                <c:pt idx="77">
                  <c:v>0.9867906161927431</c:v>
                </c:pt>
                <c:pt idx="78">
                  <c:v>0.9864474188535792</c:v>
                </c:pt>
                <c:pt idx="79">
                  <c:v>0.9860965524865006</c:v>
                </c:pt>
                <c:pt idx="80">
                  <c:v>0.9857378815893305</c:v>
                </c:pt>
                <c:pt idx="81">
                  <c:v>0.98537126922401</c:v>
                </c:pt>
                <c:pt idx="82">
                  <c:v>0.984996577026267</c:v>
                </c:pt>
                <c:pt idx="83">
                  <c:v>0.9846136652160737</c:v>
                </c:pt>
                <c:pt idx="84">
                  <c:v>0.9842223926089089</c:v>
                </c:pt>
                <c:pt idx="85">
                  <c:v>0.9838226166278332</c:v>
                </c:pt>
                <c:pt idx="86">
                  <c:v>0.983414193316394</c:v>
                </c:pt>
                <c:pt idx="87">
                  <c:v>0.9829969773523661</c:v>
                </c:pt>
                <c:pt idx="88">
                  <c:v>0.9825708220623419</c:v>
                </c:pt>
                <c:pt idx="89">
                  <c:v>0.9821355794371824</c:v>
                </c:pt>
                <c:pt idx="90">
                  <c:v>0.9816911001483399</c:v>
                </c:pt>
                <c:pt idx="91">
                  <c:v>0.9812372335650612</c:v>
                </c:pt>
                <c:pt idx="92">
                  <c:v>0.9807738277724818</c:v>
                </c:pt>
                <c:pt idx="93">
                  <c:v>0.9803007295906222</c:v>
                </c:pt>
                <c:pt idx="94">
                  <c:v>0.9798177845942946</c:v>
                </c:pt>
                <c:pt idx="95">
                  <c:v>0.9793248371339288</c:v>
                </c:pt>
                <c:pt idx="96">
                  <c:v>0.9788217303573266</c:v>
                </c:pt>
                <c:pt idx="97">
                  <c:v>0.9783083062323521</c:v>
                </c:pt>
                <c:pt idx="98">
                  <c:v>0.9777844055705673</c:v>
                </c:pt>
                <c:pt idx="99">
                  <c:v>0.9772498680518197</c:v>
                </c:pt>
                <c:pt idx="100">
                  <c:v>0.9767045322497869</c:v>
                </c:pt>
                <c:pt idx="101">
                  <c:v>0.9761482356584903</c:v>
                </c:pt>
                <c:pt idx="102">
                  <c:v>0.9755808147197764</c:v>
                </c:pt>
                <c:pt idx="103">
                  <c:v>0.9750021048517785</c:v>
                </c:pt>
                <c:pt idx="104">
                  <c:v>0.97441194047836</c:v>
                </c:pt>
                <c:pt idx="105">
                  <c:v>0.973810155059546</c:v>
                </c:pt>
                <c:pt idx="106">
                  <c:v>0.9731965811229437</c:v>
                </c:pt>
                <c:pt idx="107">
                  <c:v>0.9725710502961618</c:v>
                </c:pt>
                <c:pt idx="108">
                  <c:v>0.9719333933402262</c:v>
                </c:pt>
                <c:pt idx="109">
                  <c:v>0.9712834401839963</c:v>
                </c:pt>
                <c:pt idx="110">
                  <c:v>0.9706210199595886</c:v>
                </c:pt>
                <c:pt idx="111">
                  <c:v>0.9699459610387982</c:v>
                </c:pt>
                <c:pt idx="112">
                  <c:v>0.9692580910705317</c:v>
                </c:pt>
                <c:pt idx="113">
                  <c:v>0.9685572370192451</c:v>
                </c:pt>
                <c:pt idx="114">
                  <c:v>0.9678432252043843</c:v>
                </c:pt>
                <c:pt idx="115">
                  <c:v>0.967115881340834</c:v>
                </c:pt>
                <c:pt idx="116">
                  <c:v>0.9663750305803693</c:v>
                </c:pt>
                <c:pt idx="117">
                  <c:v>0.9656204975541076</c:v>
                </c:pt>
                <c:pt idx="118">
                  <c:v>0.964852106415959</c:v>
                </c:pt>
                <c:pt idx="119">
                  <c:v>0.9640696808870717</c:v>
                </c:pt>
                <c:pt idx="120">
                  <c:v>0.9632730443012714</c:v>
                </c:pt>
                <c:pt idx="121">
                  <c:v>0.9624620196514806</c:v>
                </c:pt>
                <c:pt idx="122">
                  <c:v>0.961636429637126</c:v>
                </c:pt>
                <c:pt idx="123">
                  <c:v>0.9607960967125148</c:v>
                </c:pt>
                <c:pt idx="124">
                  <c:v>0.9599408431361802</c:v>
                </c:pt>
                <c:pt idx="125">
                  <c:v>0.9590704910211899</c:v>
                </c:pt>
                <c:pt idx="126">
                  <c:v>0.9581848623864024</c:v>
                </c:pt>
                <c:pt idx="127">
                  <c:v>0.9572837792086684</c:v>
                </c:pt>
                <c:pt idx="128">
                  <c:v>0.9563670634759653</c:v>
                </c:pt>
                <c:pt idx="129">
                  <c:v>0.9554345372414541</c:v>
                </c:pt>
                <c:pt idx="130">
                  <c:v>0.9544860226784473</c:v>
                </c:pt>
                <c:pt idx="131">
                  <c:v>0.953521342136277</c:v>
                </c:pt>
                <c:pt idx="132">
                  <c:v>0.9525403181970498</c:v>
                </c:pt>
                <c:pt idx="133">
                  <c:v>0.9515427737332741</c:v>
                </c:pt>
                <c:pt idx="134">
                  <c:v>0.9505285319663488</c:v>
                </c:pt>
                <c:pt idx="135">
                  <c:v>0.9494974165258929</c:v>
                </c:pt>
                <c:pt idx="136">
                  <c:v>0.9484492515099074</c:v>
                </c:pt>
                <c:pt idx="137">
                  <c:v>0.9473838615457448</c:v>
                </c:pt>
                <c:pt idx="138">
                  <c:v>0.9463010718518771</c:v>
                </c:pt>
                <c:pt idx="139">
                  <c:v>0.9452007083004387</c:v>
                </c:pt>
                <c:pt idx="140">
                  <c:v>0.9440825974805271</c:v>
                </c:pt>
                <c:pt idx="141">
                  <c:v>0.9429465667622424</c:v>
                </c:pt>
                <c:pt idx="142">
                  <c:v>0.9417924443614434</c:v>
                </c:pt>
                <c:pt idx="143">
                  <c:v>0.9406200594052035</c:v>
                </c:pt>
                <c:pt idx="144">
                  <c:v>0.9394292419979374</c:v>
                </c:pt>
                <c:pt idx="145">
                  <c:v>0.9382198232881844</c:v>
                </c:pt>
                <c:pt idx="146">
                  <c:v>0.9369916355360177</c:v>
                </c:pt>
                <c:pt idx="147">
                  <c:v>0.9357445121810605</c:v>
                </c:pt>
                <c:pt idx="148">
                  <c:v>0.9344782879110798</c:v>
                </c:pt>
                <c:pt idx="149">
                  <c:v>0.9331927987311379</c:v>
                </c:pt>
                <c:pt idx="150">
                  <c:v>0.9318878820332707</c:v>
                </c:pt>
                <c:pt idx="151">
                  <c:v>0.9305633766666643</c:v>
                </c:pt>
                <c:pt idx="152">
                  <c:v>0.929219123008309</c:v>
                </c:pt>
                <c:pt idx="153">
                  <c:v>0.9278549630341006</c:v>
                </c:pt>
                <c:pt idx="154">
                  <c:v>0.9264707403903459</c:v>
                </c:pt>
                <c:pt idx="155">
                  <c:v>0.9250663004656672</c:v>
                </c:pt>
                <c:pt idx="156">
                  <c:v>0.923641490463255</c:v>
                </c:pt>
                <c:pt idx="157">
                  <c:v>0.9221961594734478</c:v>
                </c:pt>
                <c:pt idx="158">
                  <c:v>0.9207301585466017</c:v>
                </c:pt>
                <c:pt idx="159">
                  <c:v>0.9192433407662228</c:v>
                </c:pt>
                <c:pt idx="160">
                  <c:v>0.9177355613223249</c:v>
                </c:pt>
                <c:pt idx="161">
                  <c:v>0.9162066775849795</c:v>
                </c:pt>
                <c:pt idx="162">
                  <c:v>0.9146565491780267</c:v>
                </c:pt>
                <c:pt idx="163">
                  <c:v>0.9130850380529086</c:v>
                </c:pt>
                <c:pt idx="164">
                  <c:v>0.9114920085625915</c:v>
                </c:pt>
                <c:pt idx="165">
                  <c:v>0.909877327535541</c:v>
                </c:pt>
                <c:pt idx="166">
                  <c:v>0.9082408643497126</c:v>
                </c:pt>
                <c:pt idx="167">
                  <c:v>0.9065824910065217</c:v>
                </c:pt>
                <c:pt idx="168">
                  <c:v>0.9049020822047542</c:v>
                </c:pt>
                <c:pt idx="169">
                  <c:v>0.9031995154143828</c:v>
                </c:pt>
                <c:pt idx="170">
                  <c:v>0.9014746709502452</c:v>
                </c:pt>
                <c:pt idx="171">
                  <c:v>0.8997274320455508</c:v>
                </c:pt>
                <c:pt idx="172">
                  <c:v>0.8979576849251737</c:v>
                </c:pt>
                <c:pt idx="173">
                  <c:v>0.8961653188786924</c:v>
                </c:pt>
                <c:pt idx="174">
                  <c:v>0.8943502263331374</c:v>
                </c:pt>
                <c:pt idx="175">
                  <c:v>0.8925123029254058</c:v>
                </c:pt>
                <c:pt idx="176">
                  <c:v>0.8906514475743006</c:v>
                </c:pt>
                <c:pt idx="177">
                  <c:v>0.8887675625521576</c:v>
                </c:pt>
                <c:pt idx="178">
                  <c:v>0.886860553556015</c:v>
                </c:pt>
                <c:pt idx="179">
                  <c:v>0.8849303297782839</c:v>
                </c:pt>
                <c:pt idx="180">
                  <c:v>0.8829768039768835</c:v>
                </c:pt>
                <c:pt idx="181">
                  <c:v>0.8809998925447913</c:v>
                </c:pt>
                <c:pt idx="182">
                  <c:v>0.8789995155789738</c:v>
                </c:pt>
                <c:pt idx="183">
                  <c:v>0.8769755969486484</c:v>
                </c:pt>
                <c:pt idx="184">
                  <c:v>0.8749280643628415</c:v>
                </c:pt>
                <c:pt idx="185">
                  <c:v>0.8728568494371934</c:v>
                </c:pt>
                <c:pt idx="186">
                  <c:v>0.8707618877599739</c:v>
                </c:pt>
                <c:pt idx="187">
                  <c:v>0.8686431189572608</c:v>
                </c:pt>
                <c:pt idx="188">
                  <c:v>0.8665004867572441</c:v>
                </c:pt>
                <c:pt idx="189">
                  <c:v>0.8643339390536084</c:v>
                </c:pt>
                <c:pt idx="190">
                  <c:v>0.8621434279679556</c:v>
                </c:pt>
                <c:pt idx="191">
                  <c:v>0.859928909911222</c:v>
                </c:pt>
                <c:pt idx="192">
                  <c:v>0.8576903456440517</c:v>
                </c:pt>
                <c:pt idx="193">
                  <c:v>0.8554277003360813</c:v>
                </c:pt>
                <c:pt idx="194">
                  <c:v>0.8531409436240949</c:v>
                </c:pt>
                <c:pt idx="195">
                  <c:v>0.850830049669007</c:v>
                </c:pt>
                <c:pt idx="196">
                  <c:v>0.8484949972116446</c:v>
                </c:pt>
                <c:pt idx="197">
                  <c:v>0.8461357696272532</c:v>
                </c:pt>
                <c:pt idx="198">
                  <c:v>0.8437523549787334</c:v>
                </c:pt>
                <c:pt idx="199">
                  <c:v>0.8413447460685308</c:v>
                </c:pt>
                <c:pt idx="200">
                  <c:v>0.8389129404891569</c:v>
                </c:pt>
                <c:pt idx="201">
                  <c:v>0.8364569406722953</c:v>
                </c:pt>
                <c:pt idx="202">
                  <c:v>0.833976753936458</c:v>
                </c:pt>
                <c:pt idx="203">
                  <c:v>0.8314723925331495</c:v>
                </c:pt>
                <c:pt idx="204">
                  <c:v>0.8289438736915055</c:v>
                </c:pt>
                <c:pt idx="205">
                  <c:v>0.8263912196613625</c:v>
                </c:pt>
                <c:pt idx="206">
                  <c:v>0.8238144577547291</c:v>
                </c:pt>
                <c:pt idx="207">
                  <c:v>0.8212136203856152</c:v>
                </c:pt>
                <c:pt idx="208">
                  <c:v>0.8185887451081895</c:v>
                </c:pt>
                <c:pt idx="209">
                  <c:v>0.8159398746532271</c:v>
                </c:pt>
                <c:pt idx="210">
                  <c:v>0.813267056962814</c:v>
                </c:pt>
                <c:pt idx="211">
                  <c:v>0.8105703452232744</c:v>
                </c:pt>
                <c:pt idx="212">
                  <c:v>0.8078497978962902</c:v>
                </c:pt>
                <c:pt idx="213">
                  <c:v>0.8051054787481777</c:v>
                </c:pt>
                <c:pt idx="214">
                  <c:v>0.8023374568772939</c:v>
                </c:pt>
                <c:pt idx="215">
                  <c:v>0.7995458067395363</c:v>
                </c:pt>
                <c:pt idx="216">
                  <c:v>0.7967306081719174</c:v>
                </c:pt>
                <c:pt idx="217">
                  <c:v>0.7938919464141726</c:v>
                </c:pt>
                <c:pt idx="218">
                  <c:v>0.7910299121283839</c:v>
                </c:pt>
                <c:pt idx="219">
                  <c:v>0.7881446014165887</c:v>
                </c:pt>
                <c:pt idx="220">
                  <c:v>0.7852361158363483</c:v>
                </c:pt>
                <c:pt idx="221">
                  <c:v>0.7823045624142522</c:v>
                </c:pt>
                <c:pt idx="222">
                  <c:v>0.7793500536573357</c:v>
                </c:pt>
                <c:pt idx="223">
                  <c:v>0.7763727075623856</c:v>
                </c:pt>
                <c:pt idx="224">
                  <c:v>0.7733726476231166</c:v>
                </c:pt>
                <c:pt idx="225">
                  <c:v>0.7703500028351943</c:v>
                </c:pt>
                <c:pt idx="226">
                  <c:v>0.7673049076990872</c:v>
                </c:pt>
                <c:pt idx="227">
                  <c:v>0.7642375022207334</c:v>
                </c:pt>
                <c:pt idx="228">
                  <c:v>0.7611479319099977</c:v>
                </c:pt>
                <c:pt idx="229">
                  <c:v>0.7580363477769114</c:v>
                </c:pt>
                <c:pt idx="230">
                  <c:v>0.7549029063256748</c:v>
                </c:pt>
                <c:pt idx="231">
                  <c:v>0.7517477695464136</c:v>
                </c:pt>
                <c:pt idx="232">
                  <c:v>0.7485711049046739</c:v>
                </c:pt>
                <c:pt idx="233">
                  <c:v>0.7453730853286478</c:v>
                </c:pt>
                <c:pt idx="234">
                  <c:v>0.7421538891941191</c:v>
                </c:pt>
                <c:pt idx="235">
                  <c:v>0.7389137003071222</c:v>
                </c:pt>
                <c:pt idx="236">
                  <c:v>0.735652707884306</c:v>
                </c:pt>
                <c:pt idx="237">
                  <c:v>0.7323711065310005</c:v>
                </c:pt>
                <c:pt idx="238">
                  <c:v>0.7290690962169778</c:v>
                </c:pt>
                <c:pt idx="239">
                  <c:v>0.7257468822499065</c:v>
                </c:pt>
                <c:pt idx="240">
                  <c:v>0.722404675246515</c:v>
                </c:pt>
                <c:pt idx="241">
                  <c:v>0.7190426911014154</c:v>
                </c:pt>
                <c:pt idx="242">
                  <c:v>0.7156611509536555</c:v>
                </c:pt>
                <c:pt idx="243">
                  <c:v>0.7122602811509525</c:v>
                </c:pt>
                <c:pt idx="244">
                  <c:v>0.7088403132116331</c:v>
                </c:pt>
                <c:pt idx="245">
                  <c:v>0.7054014837842812</c:v>
                </c:pt>
                <c:pt idx="246">
                  <c:v>0.7019440346051028</c:v>
                </c:pt>
                <c:pt idx="247">
                  <c:v>0.6984682124530128</c:v>
                </c:pt>
                <c:pt idx="248">
                  <c:v>0.6949742691024595</c:v>
                </c:pt>
                <c:pt idx="249">
                  <c:v>0.6914624612739919</c:v>
                </c:pt>
                <c:pt idx="250">
                  <c:v>0.6879330505825881</c:v>
                </c:pt>
                <c:pt idx="251">
                  <c:v>0.6843863034837561</c:v>
                </c:pt>
                <c:pt idx="252">
                  <c:v>0.6808224912174228</c:v>
                </c:pt>
                <c:pt idx="253">
                  <c:v>0.6772418897496307</c:v>
                </c:pt>
                <c:pt idx="254">
                  <c:v>0.6736447797120583</c:v>
                </c:pt>
                <c:pt idx="255">
                  <c:v>0.6700314463393846</c:v>
                </c:pt>
                <c:pt idx="256">
                  <c:v>0.6664021794045205</c:v>
                </c:pt>
                <c:pt idx="257">
                  <c:v>0.6627572731517285</c:v>
                </c:pt>
                <c:pt idx="258">
                  <c:v>0.6590970262276554</c:v>
                </c:pt>
                <c:pt idx="259">
                  <c:v>0.6554217416103021</c:v>
                </c:pt>
                <c:pt idx="260">
                  <c:v>0.6517317265359602</c:v>
                </c:pt>
                <c:pt idx="261">
                  <c:v>0.6480272924241405</c:v>
                </c:pt>
                <c:pt idx="262">
                  <c:v>0.6443087548005244</c:v>
                </c:pt>
                <c:pt idx="263">
                  <c:v>0.6405764332179689</c:v>
                </c:pt>
                <c:pt idx="264">
                  <c:v>0.6368306511755966</c:v>
                </c:pt>
                <c:pt idx="265">
                  <c:v>0.6330717360360054</c:v>
                </c:pt>
                <c:pt idx="266">
                  <c:v>0.6293000189406308</c:v>
                </c:pt>
                <c:pt idx="267">
                  <c:v>0.6255158347232973</c:v>
                </c:pt>
                <c:pt idx="268">
                  <c:v>0.6217195218219964</c:v>
                </c:pt>
                <c:pt idx="269">
                  <c:v>0.6179114221889297</c:v>
                </c:pt>
                <c:pt idx="270">
                  <c:v>0.6140918811988544</c:v>
                </c:pt>
                <c:pt idx="271">
                  <c:v>0.6102612475557742</c:v>
                </c:pt>
                <c:pt idx="272">
                  <c:v>0.6064198731980164</c:v>
                </c:pt>
                <c:pt idx="273">
                  <c:v>0.6025681132017373</c:v>
                </c:pt>
                <c:pt idx="274">
                  <c:v>0.5987063256829005</c:v>
                </c:pt>
                <c:pt idx="275">
                  <c:v>0.5948348716977726</c:v>
                </c:pt>
                <c:pt idx="276">
                  <c:v>0.5909541151419826</c:v>
                </c:pt>
                <c:pt idx="277">
                  <c:v>0.5870644226481913</c:v>
                </c:pt>
                <c:pt idx="278">
                  <c:v>0.5831661634824189</c:v>
                </c:pt>
                <c:pt idx="279">
                  <c:v>0.5792597094390796</c:v>
                </c:pt>
                <c:pt idx="280">
                  <c:v>0.575345434734772</c:v>
                </c:pt>
                <c:pt idx="281">
                  <c:v>0.5714237159008771</c:v>
                </c:pt>
                <c:pt idx="282">
                  <c:v>0.5674949316750109</c:v>
                </c:pt>
                <c:pt idx="283">
                  <c:v>0.5635594628914052</c:v>
                </c:pt>
                <c:pt idx="284">
                  <c:v>0.5596176923702149</c:v>
                </c:pt>
                <c:pt idx="285">
                  <c:v>0.5556700048058788</c:v>
                </c:pt>
                <c:pt idx="286">
                  <c:v>0.5517167866545334</c:v>
                </c:pt>
                <c:pt idx="287">
                  <c:v>0.5477584260205561</c:v>
                </c:pt>
                <c:pt idx="288">
                  <c:v>0.543795312542289</c:v>
                </c:pt>
                <c:pt idx="289">
                  <c:v>0.5398278372770013</c:v>
                </c:pt>
                <c:pt idx="290">
                  <c:v>0.5358563925851443</c:v>
                </c:pt>
                <c:pt idx="291">
                  <c:v>0.5318813720139597</c:v>
                </c:pt>
                <c:pt idx="292">
                  <c:v>0.5279031701804933</c:v>
                </c:pt>
                <c:pt idx="293">
                  <c:v>0.5239221826540791</c:v>
                </c:pt>
                <c:pt idx="294">
                  <c:v>0.5199388058383446</c:v>
                </c:pt>
                <c:pt idx="295">
                  <c:v>0.5159534368528029</c:v>
                </c:pt>
                <c:pt idx="296">
                  <c:v>0.5119664734140847</c:v>
                </c:pt>
                <c:pt idx="297">
                  <c:v>0.5079783137168742</c:v>
                </c:pt>
                <c:pt idx="298">
                  <c:v>0.5039893563146037</c:v>
                </c:pt>
                <c:pt idx="299">
                  <c:v>0.49999999999997213</c:v>
                </c:pt>
                <c:pt idx="300">
                  <c:v>0.4960106436853404</c:v>
                </c:pt>
                <c:pt idx="301">
                  <c:v>0.4920216862830702</c:v>
                </c:pt>
                <c:pt idx="302">
                  <c:v>0.4880335265858594</c:v>
                </c:pt>
                <c:pt idx="303">
                  <c:v>0.48404656314714145</c:v>
                </c:pt>
                <c:pt idx="304">
                  <c:v>0.48006119416159965</c:v>
                </c:pt>
                <c:pt idx="305">
                  <c:v>0.4760778173458654</c:v>
                </c:pt>
                <c:pt idx="306">
                  <c:v>0.472096829819451</c:v>
                </c:pt>
                <c:pt idx="307">
                  <c:v>0.4681186279859849</c:v>
                </c:pt>
                <c:pt idx="308">
                  <c:v>0.4641436074148002</c:v>
                </c:pt>
                <c:pt idx="309">
                  <c:v>0.46017216272294326</c:v>
                </c:pt>
                <c:pt idx="310">
                  <c:v>0.4562046874576555</c:v>
                </c:pt>
                <c:pt idx="311">
                  <c:v>0.45224157397938847</c:v>
                </c:pt>
                <c:pt idx="312">
                  <c:v>0.4482832133454112</c:v>
                </c:pt>
                <c:pt idx="313">
                  <c:v>0.4443299951940659</c:v>
                </c:pt>
                <c:pt idx="314">
                  <c:v>0.44038230762972985</c:v>
                </c:pt>
                <c:pt idx="315">
                  <c:v>0.4364405371085396</c:v>
                </c:pt>
                <c:pt idx="316">
                  <c:v>0.43250506832493407</c:v>
                </c:pt>
                <c:pt idx="317">
                  <c:v>0.4285762840990718</c:v>
                </c:pt>
                <c:pt idx="318">
                  <c:v>0.4246545652651772</c:v>
                </c:pt>
                <c:pt idx="319">
                  <c:v>0.4207402905608696</c:v>
                </c:pt>
                <c:pt idx="320">
                  <c:v>0.41683383651753037</c:v>
                </c:pt>
                <c:pt idx="321">
                  <c:v>0.4129355773517581</c:v>
                </c:pt>
                <c:pt idx="322">
                  <c:v>0.409045884857967</c:v>
                </c:pt>
                <c:pt idx="323">
                  <c:v>0.405165128302177</c:v>
                </c:pt>
                <c:pt idx="324">
                  <c:v>0.4012936743170492</c:v>
                </c:pt>
                <c:pt idx="325">
                  <c:v>0.3974318867982086</c:v>
                </c:pt>
                <c:pt idx="326">
                  <c:v>0.39358012680192966</c:v>
                </c:pt>
                <c:pt idx="327">
                  <c:v>0.3897387524441721</c:v>
                </c:pt>
                <c:pt idx="328">
                  <c:v>0.3859081188010921</c:v>
                </c:pt>
                <c:pt idx="329">
                  <c:v>0.3820885778110169</c:v>
                </c:pt>
                <c:pt idx="330">
                  <c:v>0.3782804781779503</c:v>
                </c:pt>
                <c:pt idx="331">
                  <c:v>0.3744841652766496</c:v>
                </c:pt>
                <c:pt idx="332">
                  <c:v>0.37069998105931623</c:v>
                </c:pt>
                <c:pt idx="333">
                  <c:v>0.36692826396394185</c:v>
                </c:pt>
                <c:pt idx="334">
                  <c:v>0.3631693488243509</c:v>
                </c:pt>
                <c:pt idx="335">
                  <c:v>0.35942356678197884</c:v>
                </c:pt>
                <c:pt idx="336">
                  <c:v>0.3556912451994234</c:v>
                </c:pt>
                <c:pt idx="337">
                  <c:v>0.35197270757580745</c:v>
                </c:pt>
                <c:pt idx="338">
                  <c:v>0.34826827346398803</c:v>
                </c:pt>
                <c:pt idx="339">
                  <c:v>0.3445782583896464</c:v>
                </c:pt>
                <c:pt idx="340">
                  <c:v>0.3409029737722933</c:v>
                </c:pt>
                <c:pt idx="341">
                  <c:v>0.3372427268482203</c:v>
                </c:pt>
                <c:pt idx="342">
                  <c:v>0.33359782059542864</c:v>
                </c:pt>
                <c:pt idx="343">
                  <c:v>0.32996855366056477</c:v>
                </c:pt>
                <c:pt idx="344">
                  <c:v>0.3263552202878912</c:v>
                </c:pt>
                <c:pt idx="345">
                  <c:v>0.3227581102503191</c:v>
                </c:pt>
                <c:pt idx="346">
                  <c:v>0.31917750878252726</c:v>
                </c:pt>
                <c:pt idx="347">
                  <c:v>0.3156136965161942</c:v>
                </c:pt>
                <c:pt idx="348">
                  <c:v>0.31206694941736224</c:v>
                </c:pt>
                <c:pt idx="349">
                  <c:v>0.3085375387259588</c:v>
                </c:pt>
                <c:pt idx="350">
                  <c:v>0.3050257308974914</c:v>
                </c:pt>
                <c:pt idx="351">
                  <c:v>0.3015317875469383</c:v>
                </c:pt>
                <c:pt idx="352">
                  <c:v>0.2980559653948487</c:v>
                </c:pt>
                <c:pt idx="353">
                  <c:v>0.29459851621567057</c:v>
                </c:pt>
                <c:pt idx="354">
                  <c:v>0.29115968678831883</c:v>
                </c:pt>
                <c:pt idx="355">
                  <c:v>0.28773971884899974</c:v>
                </c:pt>
                <c:pt idx="356">
                  <c:v>0.284338849046297</c:v>
                </c:pt>
                <c:pt idx="357">
                  <c:v>0.2809573088985373</c:v>
                </c:pt>
                <c:pt idx="358">
                  <c:v>0.2775953247534382</c:v>
                </c:pt>
                <c:pt idx="359">
                  <c:v>0.2742531177500469</c:v>
                </c:pt>
                <c:pt idx="360">
                  <c:v>0.2709309037829791</c:v>
                </c:pt>
                <c:pt idx="361">
                  <c:v>0.2676288934689568</c:v>
                </c:pt>
                <c:pt idx="362">
                  <c:v>0.26434729211565133</c:v>
                </c:pt>
                <c:pt idx="363">
                  <c:v>0.2610862996928356</c:v>
                </c:pt>
                <c:pt idx="364">
                  <c:v>0.25784611080583897</c:v>
                </c:pt>
                <c:pt idx="365">
                  <c:v>0.2546269146713105</c:v>
                </c:pt>
                <c:pt idx="366">
                  <c:v>0.25142889509528465</c:v>
                </c:pt>
                <c:pt idx="367">
                  <c:v>0.24825223045354528</c:v>
                </c:pt>
                <c:pt idx="368">
                  <c:v>0.24509709367428434</c:v>
                </c:pt>
                <c:pt idx="369">
                  <c:v>0.24196365222304494</c:v>
                </c:pt>
                <c:pt idx="370">
                  <c:v>0.23885206808995885</c:v>
                </c:pt>
                <c:pt idx="371">
                  <c:v>0.23576249777922342</c:v>
                </c:pt>
                <c:pt idx="372">
                  <c:v>0.23269509230086993</c:v>
                </c:pt>
                <c:pt idx="373">
                  <c:v>0.2296499971647632</c:v>
                </c:pt>
                <c:pt idx="374">
                  <c:v>0.22662735237684117</c:v>
                </c:pt>
                <c:pt idx="375">
                  <c:v>0.22362729243757262</c:v>
                </c:pt>
                <c:pt idx="376">
                  <c:v>0.22064994634262292</c:v>
                </c:pt>
                <c:pt idx="377">
                  <c:v>0.21769543758570675</c:v>
                </c:pt>
                <c:pt idx="378">
                  <c:v>0.2147638841636108</c:v>
                </c:pt>
                <c:pt idx="379">
                  <c:v>0.21185539858337066</c:v>
                </c:pt>
                <c:pt idx="380">
                  <c:v>0.20897008787157567</c:v>
                </c:pt>
                <c:pt idx="381">
                  <c:v>0.20610805358578743</c:v>
                </c:pt>
                <c:pt idx="382">
                  <c:v>0.20326939182804304</c:v>
                </c:pt>
                <c:pt idx="383">
                  <c:v>0.20045419326042446</c:v>
                </c:pt>
                <c:pt idx="384">
                  <c:v>0.1976625431226673</c:v>
                </c:pt>
                <c:pt idx="385">
                  <c:v>0.19489452125178364</c:v>
                </c:pt>
                <c:pt idx="386">
                  <c:v>0.1921502021036714</c:v>
                </c:pt>
                <c:pt idx="387">
                  <c:v>0.18942965477668772</c:v>
                </c:pt>
                <c:pt idx="388">
                  <c:v>0.1867329430371485</c:v>
                </c:pt>
                <c:pt idx="389">
                  <c:v>0.18406012534673566</c:v>
                </c:pt>
                <c:pt idx="390">
                  <c:v>0.18141125489177368</c:v>
                </c:pt>
                <c:pt idx="391">
                  <c:v>0.1787863796143483</c:v>
                </c:pt>
                <c:pt idx="392">
                  <c:v>0.17618554224523475</c:v>
                </c:pt>
                <c:pt idx="393">
                  <c:v>0.1736087803386015</c:v>
                </c:pt>
                <c:pt idx="394">
                  <c:v>0.171056126308459</c:v>
                </c:pt>
                <c:pt idx="395">
                  <c:v>0.16852760746681517</c:v>
                </c:pt>
                <c:pt idx="396">
                  <c:v>0.16602324606350716</c:v>
                </c:pt>
                <c:pt idx="397">
                  <c:v>0.16354305932767021</c:v>
                </c:pt>
                <c:pt idx="398">
                  <c:v>0.16108705951080893</c:v>
                </c:pt>
                <c:pt idx="399">
                  <c:v>0.1586552539314352</c:v>
                </c:pt>
                <c:pt idx="400">
                  <c:v>0.15624764502123312</c:v>
                </c:pt>
                <c:pt idx="401">
                  <c:v>0.15386423037271357</c:v>
                </c:pt>
                <c:pt idx="402">
                  <c:v>0.15150500278832268</c:v>
                </c:pt>
                <c:pt idx="403">
                  <c:v>0.14916995033096048</c:v>
                </c:pt>
                <c:pt idx="404">
                  <c:v>0.14685905637587526</c:v>
                </c:pt>
                <c:pt idx="405">
                  <c:v>0.14457229966388918</c:v>
                </c:pt>
                <c:pt idx="406">
                  <c:v>0.14230965435591902</c:v>
                </c:pt>
                <c:pt idx="407">
                  <c:v>0.14007109008874907</c:v>
                </c:pt>
                <c:pt idx="408">
                  <c:v>0.13785657203201573</c:v>
                </c:pt>
                <c:pt idx="409">
                  <c:v>0.13566606094636313</c:v>
                </c:pt>
                <c:pt idx="410">
                  <c:v>0.1334995132427278</c:v>
                </c:pt>
                <c:pt idx="411">
                  <c:v>0.13135688104270926</c:v>
                </c:pt>
                <c:pt idx="412">
                  <c:v>0.1292381122399967</c:v>
                </c:pt>
                <c:pt idx="413">
                  <c:v>0.12714315056277958</c:v>
                </c:pt>
                <c:pt idx="414">
                  <c:v>0.1250719356371296</c:v>
                </c:pt>
                <c:pt idx="415">
                  <c:v>0.123024403051323</c:v>
                </c:pt>
                <c:pt idx="416">
                  <c:v>0.1210004844209982</c:v>
                </c:pt>
                <c:pt idx="417">
                  <c:v>0.11900010745518086</c:v>
                </c:pt>
                <c:pt idx="418">
                  <c:v>0.1170231960230892</c:v>
                </c:pt>
                <c:pt idx="419">
                  <c:v>0.11506967022168879</c:v>
                </c:pt>
                <c:pt idx="420">
                  <c:v>0.11313944644395812</c:v>
                </c:pt>
                <c:pt idx="421">
                  <c:v>0.11123243744781575</c:v>
                </c:pt>
                <c:pt idx="422">
                  <c:v>0.1093485524256732</c:v>
                </c:pt>
                <c:pt idx="423">
                  <c:v>0.1074876970745684</c:v>
                </c:pt>
                <c:pt idx="424">
                  <c:v>0.10564977366683703</c:v>
                </c:pt>
                <c:pt idx="425">
                  <c:v>0.10383468112128247</c:v>
                </c:pt>
                <c:pt idx="426">
                  <c:v>0.10204231507480133</c:v>
                </c:pt>
                <c:pt idx="427">
                  <c:v>0.10027256795442452</c:v>
                </c:pt>
                <c:pt idx="428">
                  <c:v>0.09852532904973055</c:v>
                </c:pt>
                <c:pt idx="429">
                  <c:v>0.0968004845855932</c:v>
                </c:pt>
                <c:pt idx="430">
                  <c:v>0.09509791779522203</c:v>
                </c:pt>
                <c:pt idx="431">
                  <c:v>0.09341750899345502</c:v>
                </c:pt>
                <c:pt idx="432">
                  <c:v>0.09175913565026428</c:v>
                </c:pt>
                <c:pt idx="433">
                  <c:v>0.09012267246443628</c:v>
                </c:pt>
                <c:pt idx="434">
                  <c:v>0.08850799143738597</c:v>
                </c:pt>
                <c:pt idx="435">
                  <c:v>0.08691496194706916</c:v>
                </c:pt>
                <c:pt idx="436">
                  <c:v>0.0853434508219515</c:v>
                </c:pt>
                <c:pt idx="437">
                  <c:v>0.0837933224149987</c:v>
                </c:pt>
                <c:pt idx="438">
                  <c:v>0.08226443867765387</c:v>
                </c:pt>
                <c:pt idx="439">
                  <c:v>0.08075665923375608</c:v>
                </c:pt>
                <c:pt idx="440">
                  <c:v>0.07926984145337768</c:v>
                </c:pt>
                <c:pt idx="441">
                  <c:v>0.07780384052653189</c:v>
                </c:pt>
                <c:pt idx="442">
                  <c:v>0.07635850953672452</c:v>
                </c:pt>
                <c:pt idx="443">
                  <c:v>0.07493369953431306</c:v>
                </c:pt>
                <c:pt idx="444">
                  <c:v>0.07352925960963441</c:v>
                </c:pt>
                <c:pt idx="445">
                  <c:v>0.07214503696588004</c:v>
                </c:pt>
                <c:pt idx="446">
                  <c:v>0.07078087699167201</c:v>
                </c:pt>
                <c:pt idx="447">
                  <c:v>0.06943662333331835</c:v>
                </c:pt>
                <c:pt idx="448">
                  <c:v>0.06811211796671235</c:v>
                </c:pt>
                <c:pt idx="449">
                  <c:v>0.0668072012688452</c:v>
                </c:pt>
                <c:pt idx="450">
                  <c:v>0.06552171208890378</c:v>
                </c:pt>
                <c:pt idx="451">
                  <c:v>0.06425548781892332</c:v>
                </c:pt>
                <c:pt idx="452">
                  <c:v>0.06300836446396607</c:v>
                </c:pt>
                <c:pt idx="453">
                  <c:v>0.061780176711799806</c:v>
                </c:pt>
                <c:pt idx="454">
                  <c:v>0.06057075800204692</c:v>
                </c:pt>
                <c:pt idx="455">
                  <c:v>0.05937994059477991</c:v>
                </c:pt>
                <c:pt idx="456">
                  <c:v>0.05820755563854019</c:v>
                </c:pt>
                <c:pt idx="457">
                  <c:v>0.0570534332377417</c:v>
                </c:pt>
                <c:pt idx="458">
                  <c:v>0.05591740251945709</c:v>
                </c:pt>
                <c:pt idx="459">
                  <c:v>0.05479929169954578</c:v>
                </c:pt>
                <c:pt idx="460">
                  <c:v>0.05369892814810773</c:v>
                </c:pt>
                <c:pt idx="461">
                  <c:v>0.05261613845424029</c:v>
                </c:pt>
                <c:pt idx="462">
                  <c:v>0.0515507484900779</c:v>
                </c:pt>
                <c:pt idx="463">
                  <c:v>0.05050258347409242</c:v>
                </c:pt>
                <c:pt idx="464">
                  <c:v>0.04947146803363678</c:v>
                </c:pt>
                <c:pt idx="465">
                  <c:v>0.048457226266711784</c:v>
                </c:pt>
                <c:pt idx="466">
                  <c:v>0.04745968180293647</c:v>
                </c:pt>
                <c:pt idx="467">
                  <c:v>0.046478657863709305</c:v>
                </c:pt>
                <c:pt idx="468">
                  <c:v>0.04551397732153939</c:v>
                </c:pt>
                <c:pt idx="469">
                  <c:v>0.04456546275853279</c:v>
                </c:pt>
                <c:pt idx="470">
                  <c:v>0.04363293652402178</c:v>
                </c:pt>
                <c:pt idx="471">
                  <c:v>0.04271622079131898</c:v>
                </c:pt>
                <c:pt idx="472">
                  <c:v>0.04181513761358513</c:v>
                </c:pt>
                <c:pt idx="473">
                  <c:v>0.04092950897879777</c:v>
                </c:pt>
                <c:pt idx="474">
                  <c:v>0.040059156863807566</c:v>
                </c:pt>
                <c:pt idx="475">
                  <c:v>0.03920390328747325</c:v>
                </c:pt>
                <c:pt idx="476">
                  <c:v>0.0383635703628622</c:v>
                </c:pt>
                <c:pt idx="477">
                  <c:v>0.03753798034850786</c:v>
                </c:pt>
                <c:pt idx="478">
                  <c:v>0.03672695569871742</c:v>
                </c:pt>
                <c:pt idx="479">
                  <c:v>0.03593031911291722</c:v>
                </c:pt>
                <c:pt idx="480">
                  <c:v>0.03514789358403014</c:v>
                </c:pt>
                <c:pt idx="481">
                  <c:v>0.034379502445881505</c:v>
                </c:pt>
                <c:pt idx="482">
                  <c:v>0.03362496941962012</c:v>
                </c:pt>
                <c:pt idx="483">
                  <c:v>0.03288411865915575</c:v>
                </c:pt>
                <c:pt idx="484">
                  <c:v>0.03215677479560575</c:v>
                </c:pt>
                <c:pt idx="485">
                  <c:v>0.031442762980745</c:v>
                </c:pt>
                <c:pt idx="486">
                  <c:v>0.030741908929458495</c:v>
                </c:pt>
                <c:pt idx="487">
                  <c:v>0.030054038961192298</c:v>
                </c:pt>
                <c:pt idx="488">
                  <c:v>0.02937898004040207</c:v>
                </c:pt>
                <c:pt idx="489">
                  <c:v>0.028716559815994636</c:v>
                </c:pt>
                <c:pt idx="490">
                  <c:v>0.02806660665976546</c:v>
                </c:pt>
                <c:pt idx="491">
                  <c:v>0.027428949703829808</c:v>
                </c:pt>
                <c:pt idx="492">
                  <c:v>0.02680341887704807</c:v>
                </c:pt>
                <c:pt idx="493">
                  <c:v>0.026189844940446072</c:v>
                </c:pt>
                <c:pt idx="494">
                  <c:v>0.025588059521632234</c:v>
                </c:pt>
                <c:pt idx="495">
                  <c:v>0.024997895148213933</c:v>
                </c:pt>
                <c:pt idx="496">
                  <c:v>0.024419185280216138</c:v>
                </c:pt>
                <c:pt idx="497">
                  <c:v>0.02385176434150227</c:v>
                </c:pt>
                <c:pt idx="498">
                  <c:v>0.0232954677502053</c:v>
                </c:pt>
                <c:pt idx="499">
                  <c:v>0.02275013194817277</c:v>
                </c:pt>
                <c:pt idx="500">
                  <c:v>0.022215594429425334</c:v>
                </c:pt>
                <c:pt idx="501">
                  <c:v>0.021691693767640685</c:v>
                </c:pt>
                <c:pt idx="502">
                  <c:v>0.021178269642666336</c:v>
                </c:pt>
                <c:pt idx="503">
                  <c:v>0.020675162866063967</c:v>
                </c:pt>
                <c:pt idx="504">
                  <c:v>0.020182215405698756</c:v>
                </c:pt>
                <c:pt idx="505">
                  <c:v>0.01969927040937125</c:v>
                </c:pt>
                <c:pt idx="506">
                  <c:v>0.019226172227511662</c:v>
                </c:pt>
                <c:pt idx="507">
                  <c:v>0.018762766434932354</c:v>
                </c:pt>
                <c:pt idx="508">
                  <c:v>0.018308899851653626</c:v>
                </c:pt>
                <c:pt idx="509">
                  <c:v>0.017864420562811234</c:v>
                </c:pt>
                <c:pt idx="510">
                  <c:v>0.017429177937651863</c:v>
                </c:pt>
                <c:pt idx="511">
                  <c:v>0.017003022647627875</c:v>
                </c:pt>
                <c:pt idx="512">
                  <c:v>0.0165858066836001</c:v>
                </c:pt>
                <c:pt idx="513">
                  <c:v>0.016177383372161236</c:v>
                </c:pt>
                <c:pt idx="514">
                  <c:v>0.01577760739108569</c:v>
                </c:pt>
                <c:pt idx="515">
                  <c:v>0.01538633478392093</c:v>
                </c:pt>
                <c:pt idx="516">
                  <c:v>0.015003422973727809</c:v>
                </c:pt>
                <c:pt idx="517">
                  <c:v>0.01462873077598481</c:v>
                </c:pt>
                <c:pt idx="518">
                  <c:v>0.014262118410664604</c:v>
                </c:pt>
                <c:pt idx="519">
                  <c:v>0.01390344751349426</c:v>
                </c:pt>
                <c:pt idx="520">
                  <c:v>0.013552581146415776</c:v>
                </c:pt>
                <c:pt idx="521">
                  <c:v>0.013209383807252117</c:v>
                </c:pt>
                <c:pt idx="522">
                  <c:v>0.012873721438597996</c:v>
                </c:pt>
                <c:pt idx="523">
                  <c:v>0.012545461435942595</c:v>
                </c:pt>
              </c:numCache>
            </c:numRef>
          </c:yVal>
          <c:smooth val="1"/>
        </c:ser>
        <c:ser>
          <c:idx val="5"/>
          <c:order val="2"/>
          <c:tx>
            <c:v>EPI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Modelcurrent!$R$5:$R$405</c:f>
              <c:numCache>
                <c:ptCount val="401"/>
                <c:pt idx="0">
                  <c:v>0</c:v>
                </c:pt>
                <c:pt idx="1">
                  <c:v>519.6157132920908</c:v>
                </c:pt>
                <c:pt idx="2">
                  <c:v>1039.2314265841817</c:v>
                </c:pt>
                <c:pt idx="3">
                  <c:v>1558.8471398762726</c:v>
                </c:pt>
                <c:pt idx="4">
                  <c:v>2078.4628531683634</c:v>
                </c:pt>
                <c:pt idx="5">
                  <c:v>2598.078566460454</c:v>
                </c:pt>
                <c:pt idx="6">
                  <c:v>3117.694279752545</c:v>
                </c:pt>
                <c:pt idx="7">
                  <c:v>3637.3099930446356</c:v>
                </c:pt>
                <c:pt idx="8">
                  <c:v>4156.925706336727</c:v>
                </c:pt>
                <c:pt idx="9">
                  <c:v>4676.5414196288175</c:v>
                </c:pt>
                <c:pt idx="10">
                  <c:v>5196.157132920908</c:v>
                </c:pt>
                <c:pt idx="11">
                  <c:v>5715.772846212999</c:v>
                </c:pt>
                <c:pt idx="12">
                  <c:v>6235.38855950509</c:v>
                </c:pt>
                <c:pt idx="13">
                  <c:v>6755.00427279718</c:v>
                </c:pt>
                <c:pt idx="14">
                  <c:v>7274.619986089271</c:v>
                </c:pt>
                <c:pt idx="15">
                  <c:v>7794.235699381362</c:v>
                </c:pt>
                <c:pt idx="16">
                  <c:v>8313.851412673454</c:v>
                </c:pt>
                <c:pt idx="17">
                  <c:v>8833.467125965544</c:v>
                </c:pt>
                <c:pt idx="18">
                  <c:v>9353.082839257635</c:v>
                </c:pt>
                <c:pt idx="19">
                  <c:v>9872.698552549726</c:v>
                </c:pt>
                <c:pt idx="20">
                  <c:v>10392.314265841816</c:v>
                </c:pt>
                <c:pt idx="21">
                  <c:v>10911.929979133907</c:v>
                </c:pt>
                <c:pt idx="22">
                  <c:v>11431.545692425998</c:v>
                </c:pt>
                <c:pt idx="23">
                  <c:v>11951.161405718089</c:v>
                </c:pt>
                <c:pt idx="24">
                  <c:v>12470.77711901018</c:v>
                </c:pt>
                <c:pt idx="25">
                  <c:v>12990.39283230227</c:v>
                </c:pt>
                <c:pt idx="26">
                  <c:v>13510.00854559436</c:v>
                </c:pt>
                <c:pt idx="27">
                  <c:v>14029.624258886452</c:v>
                </c:pt>
                <c:pt idx="28">
                  <c:v>14549.239972178542</c:v>
                </c:pt>
                <c:pt idx="29">
                  <c:v>15068.855685470633</c:v>
                </c:pt>
                <c:pt idx="30">
                  <c:v>15588.471398762724</c:v>
                </c:pt>
                <c:pt idx="31">
                  <c:v>16108.087112054814</c:v>
                </c:pt>
                <c:pt idx="32">
                  <c:v>16627.702825346907</c:v>
                </c:pt>
                <c:pt idx="33">
                  <c:v>17147.318538639</c:v>
                </c:pt>
                <c:pt idx="34">
                  <c:v>17666.934251931092</c:v>
                </c:pt>
                <c:pt idx="35">
                  <c:v>18186.549965223185</c:v>
                </c:pt>
                <c:pt idx="36">
                  <c:v>18706.165678515277</c:v>
                </c:pt>
                <c:pt idx="37">
                  <c:v>19225.78139180737</c:v>
                </c:pt>
                <c:pt idx="38">
                  <c:v>19745.397105099462</c:v>
                </c:pt>
                <c:pt idx="39">
                  <c:v>20265.012818391555</c:v>
                </c:pt>
                <c:pt idx="40">
                  <c:v>20784.628531683647</c:v>
                </c:pt>
                <c:pt idx="41">
                  <c:v>21304.24424497574</c:v>
                </c:pt>
                <c:pt idx="42">
                  <c:v>21823.859958267833</c:v>
                </c:pt>
                <c:pt idx="43">
                  <c:v>22343.475671559925</c:v>
                </c:pt>
                <c:pt idx="44">
                  <c:v>22863.091384852018</c:v>
                </c:pt>
                <c:pt idx="45">
                  <c:v>23382.70709814411</c:v>
                </c:pt>
                <c:pt idx="46">
                  <c:v>23902.322811436203</c:v>
                </c:pt>
                <c:pt idx="47">
                  <c:v>24421.938524728295</c:v>
                </c:pt>
                <c:pt idx="48">
                  <c:v>24941.554238020388</c:v>
                </c:pt>
                <c:pt idx="49">
                  <c:v>25461.16995131248</c:v>
                </c:pt>
                <c:pt idx="50">
                  <c:v>25980.785664604573</c:v>
                </c:pt>
                <c:pt idx="51">
                  <c:v>26500.401377896666</c:v>
                </c:pt>
                <c:pt idx="52">
                  <c:v>27020.017091188758</c:v>
                </c:pt>
                <c:pt idx="53">
                  <c:v>27539.63280448085</c:v>
                </c:pt>
                <c:pt idx="54">
                  <c:v>28059.248517772943</c:v>
                </c:pt>
                <c:pt idx="55">
                  <c:v>28578.864231065036</c:v>
                </c:pt>
                <c:pt idx="56">
                  <c:v>29098.47994435713</c:v>
                </c:pt>
                <c:pt idx="57">
                  <c:v>29618.09565764922</c:v>
                </c:pt>
                <c:pt idx="58">
                  <c:v>30137.711370941313</c:v>
                </c:pt>
                <c:pt idx="59">
                  <c:v>30657.327084233406</c:v>
                </c:pt>
                <c:pt idx="60">
                  <c:v>31176.9427975255</c:v>
                </c:pt>
                <c:pt idx="61">
                  <c:v>31696.55851081759</c:v>
                </c:pt>
                <c:pt idx="62">
                  <c:v>32216.174224109684</c:v>
                </c:pt>
                <c:pt idx="63">
                  <c:v>32735.789937401776</c:v>
                </c:pt>
                <c:pt idx="64">
                  <c:v>33255.405650693865</c:v>
                </c:pt>
                <c:pt idx="65">
                  <c:v>33775.02136398596</c:v>
                </c:pt>
                <c:pt idx="66">
                  <c:v>34294.63707727805</c:v>
                </c:pt>
                <c:pt idx="67">
                  <c:v>34814.25279057014</c:v>
                </c:pt>
                <c:pt idx="68">
                  <c:v>35333.868503862235</c:v>
                </c:pt>
                <c:pt idx="69">
                  <c:v>35853.48421715433</c:v>
                </c:pt>
                <c:pt idx="70">
                  <c:v>36373.09993044642</c:v>
                </c:pt>
                <c:pt idx="71">
                  <c:v>36892.71564373851</c:v>
                </c:pt>
                <c:pt idx="72">
                  <c:v>37412.331357030605</c:v>
                </c:pt>
                <c:pt idx="73">
                  <c:v>37931.9470703227</c:v>
                </c:pt>
                <c:pt idx="74">
                  <c:v>38451.56278361479</c:v>
                </c:pt>
                <c:pt idx="75">
                  <c:v>38971.17849690688</c:v>
                </c:pt>
                <c:pt idx="76">
                  <c:v>39490.794210198976</c:v>
                </c:pt>
                <c:pt idx="77">
                  <c:v>40010.40992349107</c:v>
                </c:pt>
                <c:pt idx="78">
                  <c:v>40530.02563678316</c:v>
                </c:pt>
                <c:pt idx="79">
                  <c:v>41049.64135007525</c:v>
                </c:pt>
                <c:pt idx="80">
                  <c:v>41569.257063367346</c:v>
                </c:pt>
                <c:pt idx="81">
                  <c:v>42088.87277665944</c:v>
                </c:pt>
                <c:pt idx="82">
                  <c:v>42608.48848995153</c:v>
                </c:pt>
                <c:pt idx="83">
                  <c:v>43128.10420324362</c:v>
                </c:pt>
                <c:pt idx="84">
                  <c:v>43647.719916535716</c:v>
                </c:pt>
                <c:pt idx="85">
                  <c:v>44167.33562982781</c:v>
                </c:pt>
                <c:pt idx="86">
                  <c:v>44686.9513431199</c:v>
                </c:pt>
                <c:pt idx="87">
                  <c:v>45206.567056411994</c:v>
                </c:pt>
                <c:pt idx="88">
                  <c:v>45726.182769704086</c:v>
                </c:pt>
                <c:pt idx="89">
                  <c:v>46245.79848299618</c:v>
                </c:pt>
                <c:pt idx="90">
                  <c:v>46765.41419628827</c:v>
                </c:pt>
                <c:pt idx="91">
                  <c:v>47285.029909580364</c:v>
                </c:pt>
                <c:pt idx="92">
                  <c:v>47804.64562287246</c:v>
                </c:pt>
                <c:pt idx="93">
                  <c:v>48324.26133616455</c:v>
                </c:pt>
                <c:pt idx="94">
                  <c:v>48843.87704945664</c:v>
                </c:pt>
                <c:pt idx="95">
                  <c:v>49363.492762748734</c:v>
                </c:pt>
                <c:pt idx="96">
                  <c:v>49883.10847604083</c:v>
                </c:pt>
                <c:pt idx="97">
                  <c:v>50402.72418933292</c:v>
                </c:pt>
                <c:pt idx="98">
                  <c:v>50922.33990262501</c:v>
                </c:pt>
                <c:pt idx="99">
                  <c:v>51441.955615917104</c:v>
                </c:pt>
                <c:pt idx="100">
                  <c:v>51961.5713292092</c:v>
                </c:pt>
                <c:pt idx="101">
                  <c:v>52481.18704250129</c:v>
                </c:pt>
                <c:pt idx="102">
                  <c:v>53000.80275579338</c:v>
                </c:pt>
                <c:pt idx="103">
                  <c:v>53520.418469085474</c:v>
                </c:pt>
                <c:pt idx="104">
                  <c:v>54040.03418237757</c:v>
                </c:pt>
                <c:pt idx="105">
                  <c:v>54559.64989566966</c:v>
                </c:pt>
                <c:pt idx="106">
                  <c:v>55079.26560896175</c:v>
                </c:pt>
                <c:pt idx="107">
                  <c:v>55598.881322253845</c:v>
                </c:pt>
                <c:pt idx="108">
                  <c:v>56118.49703554594</c:v>
                </c:pt>
                <c:pt idx="109">
                  <c:v>56638.11274883803</c:v>
                </c:pt>
                <c:pt idx="110">
                  <c:v>57157.72846213012</c:v>
                </c:pt>
                <c:pt idx="111">
                  <c:v>57677.344175422215</c:v>
                </c:pt>
                <c:pt idx="112">
                  <c:v>58196.95988871431</c:v>
                </c:pt>
                <c:pt idx="113">
                  <c:v>58716.5756020064</c:v>
                </c:pt>
                <c:pt idx="114">
                  <c:v>59236.19131529849</c:v>
                </c:pt>
                <c:pt idx="115">
                  <c:v>59755.807028590585</c:v>
                </c:pt>
                <c:pt idx="116">
                  <c:v>60275.42274188268</c:v>
                </c:pt>
                <c:pt idx="117">
                  <c:v>60795.03845517477</c:v>
                </c:pt>
                <c:pt idx="118">
                  <c:v>61314.65416846686</c:v>
                </c:pt>
                <c:pt idx="119">
                  <c:v>61834.269881758955</c:v>
                </c:pt>
                <c:pt idx="120">
                  <c:v>62353.88559505105</c:v>
                </c:pt>
                <c:pt idx="121">
                  <c:v>62873.50130834314</c:v>
                </c:pt>
                <c:pt idx="122">
                  <c:v>63393.11702163523</c:v>
                </c:pt>
                <c:pt idx="123">
                  <c:v>63912.732734927326</c:v>
                </c:pt>
                <c:pt idx="124">
                  <c:v>64432.34844821942</c:v>
                </c:pt>
                <c:pt idx="125">
                  <c:v>64951.96416151151</c:v>
                </c:pt>
                <c:pt idx="126">
                  <c:v>65471.5798748036</c:v>
                </c:pt>
                <c:pt idx="127">
                  <c:v>65991.1955880957</c:v>
                </c:pt>
                <c:pt idx="128">
                  <c:v>66510.81130138779</c:v>
                </c:pt>
                <c:pt idx="129">
                  <c:v>67030.42701467988</c:v>
                </c:pt>
                <c:pt idx="130">
                  <c:v>67550.04272797197</c:v>
                </c:pt>
                <c:pt idx="131">
                  <c:v>68069.65844126407</c:v>
                </c:pt>
                <c:pt idx="132">
                  <c:v>68589.27415455616</c:v>
                </c:pt>
                <c:pt idx="133">
                  <c:v>69108.88986784825</c:v>
                </c:pt>
                <c:pt idx="134">
                  <c:v>69628.50558114034</c:v>
                </c:pt>
                <c:pt idx="135">
                  <c:v>70148.12129443244</c:v>
                </c:pt>
                <c:pt idx="136">
                  <c:v>70667.73700772453</c:v>
                </c:pt>
                <c:pt idx="137">
                  <c:v>71187.35272101662</c:v>
                </c:pt>
                <c:pt idx="138">
                  <c:v>71706.96843430871</c:v>
                </c:pt>
                <c:pt idx="139">
                  <c:v>72226.5841476008</c:v>
                </c:pt>
                <c:pt idx="140">
                  <c:v>72746.1998608929</c:v>
                </c:pt>
                <c:pt idx="141">
                  <c:v>73265.81557418499</c:v>
                </c:pt>
                <c:pt idx="142">
                  <c:v>73785.43128747708</c:v>
                </c:pt>
                <c:pt idx="143">
                  <c:v>74305.04700076918</c:v>
                </c:pt>
                <c:pt idx="144">
                  <c:v>74824.66271406127</c:v>
                </c:pt>
                <c:pt idx="145">
                  <c:v>75344.27842735336</c:v>
                </c:pt>
                <c:pt idx="146">
                  <c:v>75863.89414064545</c:v>
                </c:pt>
                <c:pt idx="147">
                  <c:v>76383.50985393755</c:v>
                </c:pt>
                <c:pt idx="148">
                  <c:v>76903.12556722964</c:v>
                </c:pt>
                <c:pt idx="149">
                  <c:v>77422.74128052173</c:v>
                </c:pt>
                <c:pt idx="150">
                  <c:v>77942.35699381382</c:v>
                </c:pt>
                <c:pt idx="151">
                  <c:v>78461.97270710592</c:v>
                </c:pt>
                <c:pt idx="152">
                  <c:v>78981.58842039801</c:v>
                </c:pt>
                <c:pt idx="153">
                  <c:v>79501.2041336901</c:v>
                </c:pt>
                <c:pt idx="154">
                  <c:v>80020.8198469822</c:v>
                </c:pt>
                <c:pt idx="155">
                  <c:v>80540.43556027429</c:v>
                </c:pt>
                <c:pt idx="156">
                  <c:v>81060.05127356638</c:v>
                </c:pt>
                <c:pt idx="157">
                  <c:v>81579.66698685847</c:v>
                </c:pt>
                <c:pt idx="158">
                  <c:v>82099.28270015056</c:v>
                </c:pt>
                <c:pt idx="159">
                  <c:v>82618.89841344266</c:v>
                </c:pt>
                <c:pt idx="160">
                  <c:v>83138.51412673475</c:v>
                </c:pt>
                <c:pt idx="161">
                  <c:v>83658.12984002684</c:v>
                </c:pt>
                <c:pt idx="162">
                  <c:v>84177.74555331893</c:v>
                </c:pt>
                <c:pt idx="163">
                  <c:v>84697.36126661103</c:v>
                </c:pt>
                <c:pt idx="164">
                  <c:v>85216.97697990312</c:v>
                </c:pt>
                <c:pt idx="165">
                  <c:v>85736.59269319521</c:v>
                </c:pt>
                <c:pt idx="166">
                  <c:v>86256.2084064873</c:v>
                </c:pt>
                <c:pt idx="167">
                  <c:v>86775.8241197794</c:v>
                </c:pt>
                <c:pt idx="168">
                  <c:v>87295.43983307149</c:v>
                </c:pt>
                <c:pt idx="169">
                  <c:v>87815.05554636358</c:v>
                </c:pt>
                <c:pt idx="170">
                  <c:v>88334.67125965568</c:v>
                </c:pt>
                <c:pt idx="171">
                  <c:v>88854.28697294777</c:v>
                </c:pt>
                <c:pt idx="172">
                  <c:v>89373.90268623986</c:v>
                </c:pt>
                <c:pt idx="173">
                  <c:v>89893.51839953195</c:v>
                </c:pt>
                <c:pt idx="174">
                  <c:v>90413.13411282405</c:v>
                </c:pt>
                <c:pt idx="175">
                  <c:v>90932.74982611614</c:v>
                </c:pt>
                <c:pt idx="176">
                  <c:v>91452.36553940823</c:v>
                </c:pt>
                <c:pt idx="177">
                  <c:v>91971.98125270032</c:v>
                </c:pt>
                <c:pt idx="178">
                  <c:v>92491.59696599242</c:v>
                </c:pt>
                <c:pt idx="179">
                  <c:v>93011.21267928451</c:v>
                </c:pt>
                <c:pt idx="180">
                  <c:v>93530.8283925766</c:v>
                </c:pt>
                <c:pt idx="181">
                  <c:v>94050.4441058687</c:v>
                </c:pt>
                <c:pt idx="182">
                  <c:v>94570.05981916079</c:v>
                </c:pt>
                <c:pt idx="183">
                  <c:v>95089.67553245288</c:v>
                </c:pt>
                <c:pt idx="184">
                  <c:v>95609.29124574497</c:v>
                </c:pt>
                <c:pt idx="185">
                  <c:v>96128.90695903706</c:v>
                </c:pt>
                <c:pt idx="186">
                  <c:v>96648.52267232916</c:v>
                </c:pt>
                <c:pt idx="187">
                  <c:v>97168.13838562125</c:v>
                </c:pt>
                <c:pt idx="188">
                  <c:v>97687.75409891334</c:v>
                </c:pt>
                <c:pt idx="189">
                  <c:v>98207.36981220543</c:v>
                </c:pt>
                <c:pt idx="190">
                  <c:v>98726.98552549753</c:v>
                </c:pt>
                <c:pt idx="191">
                  <c:v>99246.60123878962</c:v>
                </c:pt>
                <c:pt idx="192">
                  <c:v>99766.21695208171</c:v>
                </c:pt>
                <c:pt idx="193">
                  <c:v>100285.8326653738</c:v>
                </c:pt>
                <c:pt idx="194">
                  <c:v>100805.4483786659</c:v>
                </c:pt>
                <c:pt idx="195">
                  <c:v>101325.06409195799</c:v>
                </c:pt>
                <c:pt idx="196">
                  <c:v>101844.67980525008</c:v>
                </c:pt>
                <c:pt idx="197">
                  <c:v>102364.29551854217</c:v>
                </c:pt>
                <c:pt idx="198">
                  <c:v>102883.91123183427</c:v>
                </c:pt>
                <c:pt idx="199">
                  <c:v>103403.52694512636</c:v>
                </c:pt>
                <c:pt idx="200">
                  <c:v>103923.14265841845</c:v>
                </c:pt>
                <c:pt idx="201">
                  <c:v>104442.75837171054</c:v>
                </c:pt>
                <c:pt idx="202">
                  <c:v>104962.37408500264</c:v>
                </c:pt>
                <c:pt idx="203">
                  <c:v>105481.98979829473</c:v>
                </c:pt>
                <c:pt idx="204">
                  <c:v>106001.60551158682</c:v>
                </c:pt>
                <c:pt idx="205">
                  <c:v>106521.22122487891</c:v>
                </c:pt>
                <c:pt idx="206">
                  <c:v>107040.836938171</c:v>
                </c:pt>
                <c:pt idx="207">
                  <c:v>107560.4526514631</c:v>
                </c:pt>
                <c:pt idx="208">
                  <c:v>108080.06836475519</c:v>
                </c:pt>
                <c:pt idx="209">
                  <c:v>108599.68407804728</c:v>
                </c:pt>
                <c:pt idx="210">
                  <c:v>109119.29979133938</c:v>
                </c:pt>
                <c:pt idx="211">
                  <c:v>109638.91550463147</c:v>
                </c:pt>
                <c:pt idx="212">
                  <c:v>110158.53121792356</c:v>
                </c:pt>
                <c:pt idx="213">
                  <c:v>110678.14693121566</c:v>
                </c:pt>
                <c:pt idx="214">
                  <c:v>111197.76264450775</c:v>
                </c:pt>
                <c:pt idx="215">
                  <c:v>111717.37835779984</c:v>
                </c:pt>
                <c:pt idx="216">
                  <c:v>112236.99407109193</c:v>
                </c:pt>
                <c:pt idx="217">
                  <c:v>112756.60978438403</c:v>
                </c:pt>
                <c:pt idx="218">
                  <c:v>113276.22549767612</c:v>
                </c:pt>
                <c:pt idx="219">
                  <c:v>113795.84121096821</c:v>
                </c:pt>
                <c:pt idx="220">
                  <c:v>114315.4569242603</c:v>
                </c:pt>
                <c:pt idx="221">
                  <c:v>114835.0726375524</c:v>
                </c:pt>
                <c:pt idx="222">
                  <c:v>115354.68835084449</c:v>
                </c:pt>
                <c:pt idx="223">
                  <c:v>115874.30406413658</c:v>
                </c:pt>
                <c:pt idx="224">
                  <c:v>116393.91977742867</c:v>
                </c:pt>
                <c:pt idx="225">
                  <c:v>116913.53549072077</c:v>
                </c:pt>
                <c:pt idx="226">
                  <c:v>117433.15120401286</c:v>
                </c:pt>
                <c:pt idx="227">
                  <c:v>117952.76691730495</c:v>
                </c:pt>
                <c:pt idx="228">
                  <c:v>118472.38263059704</c:v>
                </c:pt>
                <c:pt idx="229">
                  <c:v>118991.99834388914</c:v>
                </c:pt>
                <c:pt idx="230">
                  <c:v>119511.61405718123</c:v>
                </c:pt>
                <c:pt idx="231">
                  <c:v>120031.22977047332</c:v>
                </c:pt>
                <c:pt idx="232">
                  <c:v>120550.84548376541</c:v>
                </c:pt>
                <c:pt idx="233">
                  <c:v>121070.4611970575</c:v>
                </c:pt>
                <c:pt idx="234">
                  <c:v>121590.0769103496</c:v>
                </c:pt>
                <c:pt idx="235">
                  <c:v>122109.69262364169</c:v>
                </c:pt>
                <c:pt idx="236">
                  <c:v>122629.30833693378</c:v>
                </c:pt>
                <c:pt idx="237">
                  <c:v>123148.92405022588</c:v>
                </c:pt>
                <c:pt idx="238">
                  <c:v>123668.53976351797</c:v>
                </c:pt>
                <c:pt idx="239">
                  <c:v>124188.15547681006</c:v>
                </c:pt>
                <c:pt idx="240">
                  <c:v>124707.77119010215</c:v>
                </c:pt>
                <c:pt idx="241">
                  <c:v>125227.38690339425</c:v>
                </c:pt>
                <c:pt idx="242">
                  <c:v>125747.00261668634</c:v>
                </c:pt>
                <c:pt idx="243">
                  <c:v>126266.61832997843</c:v>
                </c:pt>
                <c:pt idx="244">
                  <c:v>126786.23404327052</c:v>
                </c:pt>
                <c:pt idx="245">
                  <c:v>127305.84975656262</c:v>
                </c:pt>
                <c:pt idx="246">
                  <c:v>127825.46546985471</c:v>
                </c:pt>
                <c:pt idx="247">
                  <c:v>128345.0811831468</c:v>
                </c:pt>
                <c:pt idx="248">
                  <c:v>128864.6968964389</c:v>
                </c:pt>
                <c:pt idx="249">
                  <c:v>129384.31260973099</c:v>
                </c:pt>
                <c:pt idx="250">
                  <c:v>129903.92832302308</c:v>
                </c:pt>
                <c:pt idx="251">
                  <c:v>130423.54403631517</c:v>
                </c:pt>
                <c:pt idx="252">
                  <c:v>130943.15974960726</c:v>
                </c:pt>
                <c:pt idx="253">
                  <c:v>131462.77546289936</c:v>
                </c:pt>
                <c:pt idx="254">
                  <c:v>131982.39117619145</c:v>
                </c:pt>
                <c:pt idx="255">
                  <c:v>132502.00688948354</c:v>
                </c:pt>
                <c:pt idx="256">
                  <c:v>133021.62260277563</c:v>
                </c:pt>
                <c:pt idx="257">
                  <c:v>133541.23831606773</c:v>
                </c:pt>
                <c:pt idx="258">
                  <c:v>134060.85402935982</c:v>
                </c:pt>
                <c:pt idx="259">
                  <c:v>134580.4697426519</c:v>
                </c:pt>
                <c:pt idx="260">
                  <c:v>135100.085455944</c:v>
                </c:pt>
                <c:pt idx="261">
                  <c:v>135619.7011692361</c:v>
                </c:pt>
                <c:pt idx="262">
                  <c:v>136139.3168825282</c:v>
                </c:pt>
                <c:pt idx="263">
                  <c:v>136658.93259582028</c:v>
                </c:pt>
                <c:pt idx="264">
                  <c:v>137178.54830911238</c:v>
                </c:pt>
                <c:pt idx="265">
                  <c:v>137698.16402240447</c:v>
                </c:pt>
                <c:pt idx="266">
                  <c:v>138217.77973569656</c:v>
                </c:pt>
                <c:pt idx="267">
                  <c:v>138737.39544898865</c:v>
                </c:pt>
                <c:pt idx="268">
                  <c:v>139257.01116228075</c:v>
                </c:pt>
                <c:pt idx="269">
                  <c:v>139776.62687557284</c:v>
                </c:pt>
                <c:pt idx="270">
                  <c:v>140296.24258886493</c:v>
                </c:pt>
                <c:pt idx="271">
                  <c:v>140815.85830215702</c:v>
                </c:pt>
                <c:pt idx="272">
                  <c:v>141335.47401544912</c:v>
                </c:pt>
                <c:pt idx="273">
                  <c:v>141855.0897287412</c:v>
                </c:pt>
                <c:pt idx="274">
                  <c:v>142374.7054420333</c:v>
                </c:pt>
                <c:pt idx="275">
                  <c:v>142894.3211553254</c:v>
                </c:pt>
                <c:pt idx="276">
                  <c:v>143413.9368686175</c:v>
                </c:pt>
                <c:pt idx="277">
                  <c:v>143933.55258190958</c:v>
                </c:pt>
                <c:pt idx="278">
                  <c:v>144453.16829520167</c:v>
                </c:pt>
                <c:pt idx="279">
                  <c:v>144972.78400849376</c:v>
                </c:pt>
                <c:pt idx="280">
                  <c:v>145492.39972178586</c:v>
                </c:pt>
                <c:pt idx="281">
                  <c:v>146012.01543507795</c:v>
                </c:pt>
                <c:pt idx="282">
                  <c:v>146531.63114837004</c:v>
                </c:pt>
                <c:pt idx="283">
                  <c:v>147051.24686166213</c:v>
                </c:pt>
                <c:pt idx="284">
                  <c:v>147570.86257495423</c:v>
                </c:pt>
                <c:pt idx="285">
                  <c:v>148090.47828824632</c:v>
                </c:pt>
                <c:pt idx="286">
                  <c:v>148610.0940015384</c:v>
                </c:pt>
                <c:pt idx="287">
                  <c:v>149129.7097148305</c:v>
                </c:pt>
                <c:pt idx="288">
                  <c:v>149649.3254281226</c:v>
                </c:pt>
                <c:pt idx="289">
                  <c:v>150168.9411414147</c:v>
                </c:pt>
                <c:pt idx="290">
                  <c:v>150688.55685470678</c:v>
                </c:pt>
                <c:pt idx="291">
                  <c:v>151208.17256799887</c:v>
                </c:pt>
                <c:pt idx="292">
                  <c:v>151727.78828129097</c:v>
                </c:pt>
                <c:pt idx="293">
                  <c:v>152247.40399458306</c:v>
                </c:pt>
                <c:pt idx="294">
                  <c:v>152767.01970787515</c:v>
                </c:pt>
                <c:pt idx="295">
                  <c:v>153286.63542116724</c:v>
                </c:pt>
                <c:pt idx="296">
                  <c:v>153806.25113445934</c:v>
                </c:pt>
                <c:pt idx="297">
                  <c:v>154325.86684775143</c:v>
                </c:pt>
                <c:pt idx="298">
                  <c:v>154845.48256104352</c:v>
                </c:pt>
                <c:pt idx="299">
                  <c:v>155365.0982743356</c:v>
                </c:pt>
                <c:pt idx="300">
                  <c:v>155884.7139876277</c:v>
                </c:pt>
                <c:pt idx="301">
                  <c:v>156404.3297009198</c:v>
                </c:pt>
                <c:pt idx="302">
                  <c:v>156923.9454142119</c:v>
                </c:pt>
                <c:pt idx="303">
                  <c:v>157443.56112750398</c:v>
                </c:pt>
                <c:pt idx="304">
                  <c:v>157963.17684079608</c:v>
                </c:pt>
                <c:pt idx="305">
                  <c:v>158482.79255408817</c:v>
                </c:pt>
                <c:pt idx="306">
                  <c:v>159002.40826738026</c:v>
                </c:pt>
                <c:pt idx="307">
                  <c:v>159522.02398067235</c:v>
                </c:pt>
                <c:pt idx="308">
                  <c:v>160041.63969396445</c:v>
                </c:pt>
                <c:pt idx="309">
                  <c:v>160561.25540725654</c:v>
                </c:pt>
                <c:pt idx="310">
                  <c:v>161080.87112054863</c:v>
                </c:pt>
                <c:pt idx="311">
                  <c:v>161600.48683384073</c:v>
                </c:pt>
                <c:pt idx="312">
                  <c:v>162120.10254713282</c:v>
                </c:pt>
                <c:pt idx="313">
                  <c:v>162639.7182604249</c:v>
                </c:pt>
                <c:pt idx="314">
                  <c:v>163159.333973717</c:v>
                </c:pt>
                <c:pt idx="315">
                  <c:v>163678.9496870091</c:v>
                </c:pt>
                <c:pt idx="316">
                  <c:v>164198.5654003012</c:v>
                </c:pt>
                <c:pt idx="317">
                  <c:v>164718.18111359328</c:v>
                </c:pt>
                <c:pt idx="318">
                  <c:v>165237.79682688537</c:v>
                </c:pt>
                <c:pt idx="319">
                  <c:v>165757.41254017747</c:v>
                </c:pt>
                <c:pt idx="320">
                  <c:v>166277.02825346956</c:v>
                </c:pt>
                <c:pt idx="321">
                  <c:v>166796.64396676165</c:v>
                </c:pt>
                <c:pt idx="322">
                  <c:v>167316.25968005374</c:v>
                </c:pt>
                <c:pt idx="323">
                  <c:v>167835.87539334584</c:v>
                </c:pt>
                <c:pt idx="324">
                  <c:v>168355.49110663793</c:v>
                </c:pt>
                <c:pt idx="325">
                  <c:v>168875.10681993002</c:v>
                </c:pt>
                <c:pt idx="326">
                  <c:v>169394.7225332221</c:v>
                </c:pt>
                <c:pt idx="327">
                  <c:v>169914.3382465142</c:v>
                </c:pt>
                <c:pt idx="328">
                  <c:v>170433.9539598063</c:v>
                </c:pt>
                <c:pt idx="329">
                  <c:v>170953.5696730984</c:v>
                </c:pt>
                <c:pt idx="330">
                  <c:v>171473.18538639048</c:v>
                </c:pt>
                <c:pt idx="331">
                  <c:v>171992.80109968258</c:v>
                </c:pt>
                <c:pt idx="332">
                  <c:v>172512.41681297467</c:v>
                </c:pt>
                <c:pt idx="333">
                  <c:v>173032.03252626676</c:v>
                </c:pt>
                <c:pt idx="334">
                  <c:v>173551.64823955885</c:v>
                </c:pt>
                <c:pt idx="335">
                  <c:v>174071.26395285095</c:v>
                </c:pt>
                <c:pt idx="336">
                  <c:v>174590.87966614304</c:v>
                </c:pt>
                <c:pt idx="337">
                  <c:v>175110.49537943513</c:v>
                </c:pt>
                <c:pt idx="338">
                  <c:v>175630.11109272722</c:v>
                </c:pt>
                <c:pt idx="339">
                  <c:v>176149.72680601932</c:v>
                </c:pt>
                <c:pt idx="340">
                  <c:v>176669.3425193114</c:v>
                </c:pt>
                <c:pt idx="341">
                  <c:v>177188.9582326035</c:v>
                </c:pt>
                <c:pt idx="342">
                  <c:v>177708.5739458956</c:v>
                </c:pt>
                <c:pt idx="343">
                  <c:v>178228.1896591877</c:v>
                </c:pt>
                <c:pt idx="344">
                  <c:v>178747.80537247978</c:v>
                </c:pt>
                <c:pt idx="345">
                  <c:v>179267.42108577187</c:v>
                </c:pt>
                <c:pt idx="346">
                  <c:v>179787.03679906396</c:v>
                </c:pt>
                <c:pt idx="347">
                  <c:v>180306.65251235606</c:v>
                </c:pt>
                <c:pt idx="348">
                  <c:v>180826.26822564815</c:v>
                </c:pt>
                <c:pt idx="349">
                  <c:v>181345.88393894024</c:v>
                </c:pt>
                <c:pt idx="350">
                  <c:v>181865.49965223233</c:v>
                </c:pt>
                <c:pt idx="351">
                  <c:v>182385.11536552443</c:v>
                </c:pt>
                <c:pt idx="352">
                  <c:v>182904.73107881652</c:v>
                </c:pt>
                <c:pt idx="353">
                  <c:v>183424.3467921086</c:v>
                </c:pt>
                <c:pt idx="354">
                  <c:v>183943.9625054007</c:v>
                </c:pt>
                <c:pt idx="355">
                  <c:v>184463.5782186928</c:v>
                </c:pt>
                <c:pt idx="356">
                  <c:v>184983.1939319849</c:v>
                </c:pt>
                <c:pt idx="357">
                  <c:v>185502.80964527698</c:v>
                </c:pt>
                <c:pt idx="358">
                  <c:v>186022.42535856907</c:v>
                </c:pt>
                <c:pt idx="359">
                  <c:v>186542.04107186117</c:v>
                </c:pt>
                <c:pt idx="360">
                  <c:v>187061.65678515326</c:v>
                </c:pt>
                <c:pt idx="361">
                  <c:v>187581.27249844535</c:v>
                </c:pt>
                <c:pt idx="362">
                  <c:v>188100.88821173745</c:v>
                </c:pt>
                <c:pt idx="363">
                  <c:v>188620.50392502954</c:v>
                </c:pt>
                <c:pt idx="364">
                  <c:v>189140.11963832163</c:v>
                </c:pt>
                <c:pt idx="365">
                  <c:v>189659.73535161372</c:v>
                </c:pt>
                <c:pt idx="366">
                  <c:v>190179.35106490582</c:v>
                </c:pt>
                <c:pt idx="367">
                  <c:v>190698.9667781979</c:v>
                </c:pt>
                <c:pt idx="368">
                  <c:v>191218.58249149</c:v>
                </c:pt>
                <c:pt idx="369">
                  <c:v>191738.1982047821</c:v>
                </c:pt>
                <c:pt idx="370">
                  <c:v>192257.8139180742</c:v>
                </c:pt>
                <c:pt idx="371">
                  <c:v>192777.42963136628</c:v>
                </c:pt>
                <c:pt idx="372">
                  <c:v>193297.04534465837</c:v>
                </c:pt>
                <c:pt idx="373">
                  <c:v>193816.66105795046</c:v>
                </c:pt>
                <c:pt idx="374">
                  <c:v>194336.27677124256</c:v>
                </c:pt>
                <c:pt idx="375">
                  <c:v>194855.89248453465</c:v>
                </c:pt>
                <c:pt idx="376">
                  <c:v>195375.50819782674</c:v>
                </c:pt>
                <c:pt idx="377">
                  <c:v>195895.12391111883</c:v>
                </c:pt>
                <c:pt idx="378">
                  <c:v>196414.73962441093</c:v>
                </c:pt>
                <c:pt idx="379">
                  <c:v>196934.35533770302</c:v>
                </c:pt>
                <c:pt idx="380">
                  <c:v>197453.9710509951</c:v>
                </c:pt>
                <c:pt idx="381">
                  <c:v>197973.5867642872</c:v>
                </c:pt>
                <c:pt idx="382">
                  <c:v>198493.2024775793</c:v>
                </c:pt>
                <c:pt idx="383">
                  <c:v>199012.8181908714</c:v>
                </c:pt>
                <c:pt idx="384">
                  <c:v>199532.43390416348</c:v>
                </c:pt>
                <c:pt idx="385">
                  <c:v>200052.04961745557</c:v>
                </c:pt>
                <c:pt idx="386">
                  <c:v>200571.66533074767</c:v>
                </c:pt>
                <c:pt idx="387">
                  <c:v>201091.28104403976</c:v>
                </c:pt>
                <c:pt idx="388">
                  <c:v>201610.89675733185</c:v>
                </c:pt>
                <c:pt idx="389">
                  <c:v>202130.51247062394</c:v>
                </c:pt>
                <c:pt idx="390">
                  <c:v>202650.12818391604</c:v>
                </c:pt>
                <c:pt idx="391">
                  <c:v>203169.74389720813</c:v>
                </c:pt>
                <c:pt idx="392">
                  <c:v>203689.35961050022</c:v>
                </c:pt>
                <c:pt idx="393">
                  <c:v>204208.9753237923</c:v>
                </c:pt>
                <c:pt idx="394">
                  <c:v>204728.5910370844</c:v>
                </c:pt>
                <c:pt idx="395">
                  <c:v>205248.2067503765</c:v>
                </c:pt>
                <c:pt idx="396">
                  <c:v>205767.8224636686</c:v>
                </c:pt>
                <c:pt idx="397">
                  <c:v>206287.43817696068</c:v>
                </c:pt>
                <c:pt idx="398">
                  <c:v>206807.05389025278</c:v>
                </c:pt>
                <c:pt idx="399">
                  <c:v>207326.66960354487</c:v>
                </c:pt>
                <c:pt idx="400">
                  <c:v>207846.28531683696</c:v>
                </c:pt>
              </c:numCache>
            </c:numRef>
          </c:xVal>
          <c:yVal>
            <c:numRef>
              <c:f>Modelcurrent!$Q$5:$Q$405</c:f>
              <c:numCache>
                <c:ptCount val="401"/>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numCache>
            </c:numRef>
          </c:yVal>
          <c:smooth val="0"/>
        </c:ser>
        <c:axId val="60133205"/>
        <c:axId val="4327934"/>
      </c:scatterChart>
      <c:valAx>
        <c:axId val="1731247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Total Source Energy (Million Btu)</a:t>
                </a:r>
              </a:p>
            </c:rich>
          </c:tx>
          <c:layout>
            <c:manualLayout>
              <c:xMode val="factor"/>
              <c:yMode val="factor"/>
              <c:x val="-0.00125"/>
              <c:y val="-0.009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594548"/>
        <c:crosses val="autoZero"/>
        <c:crossBetween val="midCat"/>
        <c:dispUnits/>
        <c:minorUnit val="45983.19349133914"/>
      </c:valAx>
      <c:valAx>
        <c:axId val="21594548"/>
        <c:scaling>
          <c:orientation val="minMax"/>
          <c:max val="0.75"/>
          <c:min val="0"/>
        </c:scaling>
        <c:axPos val="l"/>
        <c:delete val="0"/>
        <c:numFmt formatCode="General" sourceLinked="1"/>
        <c:majorTickMark val="none"/>
        <c:minorTickMark val="none"/>
        <c:tickLblPos val="none"/>
        <c:spPr>
          <a:ln w="3175">
            <a:solidFill>
              <a:srgbClr val="000000"/>
            </a:solidFill>
          </a:ln>
        </c:spPr>
        <c:crossAx val="17312475"/>
        <c:crosses val="autoZero"/>
        <c:crossBetween val="midCat"/>
        <c:dispUnits/>
        <c:majorUnit val="1"/>
      </c:valAx>
      <c:valAx>
        <c:axId val="60133205"/>
        <c:scaling>
          <c:orientation val="minMax"/>
        </c:scaling>
        <c:axPos val="b"/>
        <c:delete val="1"/>
        <c:majorTickMark val="out"/>
        <c:minorTickMark val="none"/>
        <c:tickLblPos val="nextTo"/>
        <c:crossAx val="4327934"/>
        <c:crosses val="max"/>
        <c:crossBetween val="midCat"/>
        <c:dispUnits/>
      </c:valAx>
      <c:valAx>
        <c:axId val="4327934"/>
        <c:scaling>
          <c:orientation val="minMax"/>
          <c:max val="1"/>
        </c:scaling>
        <c:axPos val="l"/>
        <c:delete val="0"/>
        <c:numFmt formatCode="General" sourceLinked="1"/>
        <c:majorTickMark val="cross"/>
        <c:minorTickMark val="none"/>
        <c:tickLblPos val="nextTo"/>
        <c:spPr>
          <a:ln w="3175">
            <a:solidFill>
              <a:srgbClr val="000000"/>
            </a:solidFill>
          </a:ln>
        </c:spPr>
        <c:crossAx val="60133205"/>
        <c:crosses val="max"/>
        <c:crossBetween val="midCat"/>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075"/>
          <c:w val="0.92475"/>
          <c:h val="0.889"/>
        </c:manualLayout>
      </c:layout>
      <c:scatterChart>
        <c:scatterStyle val="smoothMarker"/>
        <c:varyColors val="0"/>
        <c:ser>
          <c:idx val="3"/>
          <c:order val="1"/>
          <c:tx>
            <c:v>TPE Intercept</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Modelbaseline!$E$5:$E$405</c:f>
              <c:numCache>
                <c:ptCount val="401"/>
                <c:pt idx="0">
                  <c:v>68678.44</c:v>
                </c:pt>
                <c:pt idx="1">
                  <c:v>68678.44</c:v>
                </c:pt>
                <c:pt idx="2">
                  <c:v>68678.44</c:v>
                </c:pt>
                <c:pt idx="3">
                  <c:v>68678.44</c:v>
                </c:pt>
                <c:pt idx="4">
                  <c:v>68678.44</c:v>
                </c:pt>
                <c:pt idx="5">
                  <c:v>68678.44</c:v>
                </c:pt>
                <c:pt idx="6">
                  <c:v>68678.44</c:v>
                </c:pt>
                <c:pt idx="7">
                  <c:v>68678.44</c:v>
                </c:pt>
                <c:pt idx="8">
                  <c:v>68678.44</c:v>
                </c:pt>
                <c:pt idx="9">
                  <c:v>68678.44</c:v>
                </c:pt>
                <c:pt idx="10">
                  <c:v>68678.44</c:v>
                </c:pt>
                <c:pt idx="11">
                  <c:v>68678.44</c:v>
                </c:pt>
                <c:pt idx="12">
                  <c:v>68678.44</c:v>
                </c:pt>
                <c:pt idx="13">
                  <c:v>68678.44</c:v>
                </c:pt>
                <c:pt idx="14">
                  <c:v>68678.44</c:v>
                </c:pt>
                <c:pt idx="15">
                  <c:v>68678.44</c:v>
                </c:pt>
                <c:pt idx="16">
                  <c:v>68678.44</c:v>
                </c:pt>
                <c:pt idx="17">
                  <c:v>68678.44</c:v>
                </c:pt>
                <c:pt idx="18">
                  <c:v>68678.44</c:v>
                </c:pt>
                <c:pt idx="19">
                  <c:v>68678.44</c:v>
                </c:pt>
                <c:pt idx="20">
                  <c:v>68678.44</c:v>
                </c:pt>
                <c:pt idx="21">
                  <c:v>68678.44</c:v>
                </c:pt>
                <c:pt idx="22">
                  <c:v>68678.44</c:v>
                </c:pt>
                <c:pt idx="23">
                  <c:v>68678.44</c:v>
                </c:pt>
                <c:pt idx="24">
                  <c:v>68678.44</c:v>
                </c:pt>
                <c:pt idx="25">
                  <c:v>68678.44</c:v>
                </c:pt>
                <c:pt idx="26">
                  <c:v>68678.44</c:v>
                </c:pt>
                <c:pt idx="27">
                  <c:v>68678.44</c:v>
                </c:pt>
                <c:pt idx="28">
                  <c:v>68678.44</c:v>
                </c:pt>
                <c:pt idx="29">
                  <c:v>68678.44</c:v>
                </c:pt>
                <c:pt idx="30">
                  <c:v>68678.44</c:v>
                </c:pt>
                <c:pt idx="31">
                  <c:v>68678.44</c:v>
                </c:pt>
                <c:pt idx="32">
                  <c:v>68678.44</c:v>
                </c:pt>
                <c:pt idx="33">
                  <c:v>68678.44</c:v>
                </c:pt>
                <c:pt idx="34">
                  <c:v>68678.44</c:v>
                </c:pt>
                <c:pt idx="35">
                  <c:v>68678.44</c:v>
                </c:pt>
                <c:pt idx="36">
                  <c:v>68678.44</c:v>
                </c:pt>
                <c:pt idx="37">
                  <c:v>68678.44</c:v>
                </c:pt>
                <c:pt idx="38">
                  <c:v>68678.44</c:v>
                </c:pt>
                <c:pt idx="39">
                  <c:v>68678.44</c:v>
                </c:pt>
                <c:pt idx="40">
                  <c:v>68678.44</c:v>
                </c:pt>
                <c:pt idx="41">
                  <c:v>68678.44</c:v>
                </c:pt>
                <c:pt idx="42">
                  <c:v>68678.44</c:v>
                </c:pt>
                <c:pt idx="43">
                  <c:v>68678.44</c:v>
                </c:pt>
                <c:pt idx="44">
                  <c:v>68678.44</c:v>
                </c:pt>
                <c:pt idx="45">
                  <c:v>68678.44</c:v>
                </c:pt>
                <c:pt idx="46">
                  <c:v>68678.44</c:v>
                </c:pt>
                <c:pt idx="47">
                  <c:v>68678.44</c:v>
                </c:pt>
                <c:pt idx="48">
                  <c:v>68678.44</c:v>
                </c:pt>
                <c:pt idx="49">
                  <c:v>68678.44</c:v>
                </c:pt>
                <c:pt idx="50">
                  <c:v>68678.44</c:v>
                </c:pt>
                <c:pt idx="51">
                  <c:v>68678.44</c:v>
                </c:pt>
                <c:pt idx="52">
                  <c:v>68678.44</c:v>
                </c:pt>
                <c:pt idx="53">
                  <c:v>68678.44</c:v>
                </c:pt>
                <c:pt idx="54">
                  <c:v>68678.44</c:v>
                </c:pt>
                <c:pt idx="55">
                  <c:v>68678.44</c:v>
                </c:pt>
                <c:pt idx="56">
                  <c:v>68678.44</c:v>
                </c:pt>
                <c:pt idx="57">
                  <c:v>68678.44</c:v>
                </c:pt>
                <c:pt idx="58">
                  <c:v>68678.44</c:v>
                </c:pt>
                <c:pt idx="59">
                  <c:v>68678.44</c:v>
                </c:pt>
                <c:pt idx="60">
                  <c:v>68678.44</c:v>
                </c:pt>
                <c:pt idx="61">
                  <c:v>68678.44</c:v>
                </c:pt>
                <c:pt idx="62">
                  <c:v>68678.44</c:v>
                </c:pt>
                <c:pt idx="63">
                  <c:v>68678.44</c:v>
                </c:pt>
                <c:pt idx="64">
                  <c:v>68678.44</c:v>
                </c:pt>
                <c:pt idx="65">
                  <c:v>68678.44</c:v>
                </c:pt>
                <c:pt idx="66">
                  <c:v>68678.44</c:v>
                </c:pt>
                <c:pt idx="67">
                  <c:v>68678.44</c:v>
                </c:pt>
                <c:pt idx="68">
                  <c:v>68678.44</c:v>
                </c:pt>
                <c:pt idx="69">
                  <c:v>68678.44</c:v>
                </c:pt>
                <c:pt idx="70">
                  <c:v>68678.44</c:v>
                </c:pt>
                <c:pt idx="71">
                  <c:v>68678.44</c:v>
                </c:pt>
                <c:pt idx="72">
                  <c:v>68678.44</c:v>
                </c:pt>
                <c:pt idx="73">
                  <c:v>68678.44</c:v>
                </c:pt>
                <c:pt idx="74">
                  <c:v>68678.44</c:v>
                </c:pt>
                <c:pt idx="75">
                  <c:v>68678.44</c:v>
                </c:pt>
                <c:pt idx="76">
                  <c:v>68678.44</c:v>
                </c:pt>
                <c:pt idx="77">
                  <c:v>68678.44</c:v>
                </c:pt>
                <c:pt idx="78">
                  <c:v>68678.44</c:v>
                </c:pt>
                <c:pt idx="79">
                  <c:v>68678.44</c:v>
                </c:pt>
                <c:pt idx="80">
                  <c:v>68678.44</c:v>
                </c:pt>
                <c:pt idx="81">
                  <c:v>68678.44</c:v>
                </c:pt>
                <c:pt idx="82">
                  <c:v>68678.44</c:v>
                </c:pt>
                <c:pt idx="83">
                  <c:v>68678.44</c:v>
                </c:pt>
                <c:pt idx="84">
                  <c:v>68678.44</c:v>
                </c:pt>
                <c:pt idx="85">
                  <c:v>68678.44</c:v>
                </c:pt>
                <c:pt idx="86">
                  <c:v>68678.44</c:v>
                </c:pt>
                <c:pt idx="87">
                  <c:v>68678.44</c:v>
                </c:pt>
                <c:pt idx="88">
                  <c:v>68678.44</c:v>
                </c:pt>
                <c:pt idx="89">
                  <c:v>68678.44</c:v>
                </c:pt>
                <c:pt idx="90">
                  <c:v>68678.44</c:v>
                </c:pt>
                <c:pt idx="91">
                  <c:v>68678.44</c:v>
                </c:pt>
                <c:pt idx="92">
                  <c:v>68678.44</c:v>
                </c:pt>
                <c:pt idx="93">
                  <c:v>68678.44</c:v>
                </c:pt>
                <c:pt idx="94">
                  <c:v>68678.44</c:v>
                </c:pt>
                <c:pt idx="95">
                  <c:v>68678.44</c:v>
                </c:pt>
                <c:pt idx="96">
                  <c:v>68678.44</c:v>
                </c:pt>
                <c:pt idx="97">
                  <c:v>68678.44</c:v>
                </c:pt>
                <c:pt idx="98">
                  <c:v>68678.44</c:v>
                </c:pt>
                <c:pt idx="99">
                  <c:v>68678.44</c:v>
                </c:pt>
                <c:pt idx="100">
                  <c:v>68678.44</c:v>
                </c:pt>
                <c:pt idx="101">
                  <c:v>68678.44</c:v>
                </c:pt>
                <c:pt idx="102">
                  <c:v>68678.44</c:v>
                </c:pt>
                <c:pt idx="103">
                  <c:v>68678.44</c:v>
                </c:pt>
                <c:pt idx="104">
                  <c:v>68678.44</c:v>
                </c:pt>
                <c:pt idx="105">
                  <c:v>68678.44</c:v>
                </c:pt>
                <c:pt idx="106">
                  <c:v>68678.44</c:v>
                </c:pt>
                <c:pt idx="107">
                  <c:v>68678.44</c:v>
                </c:pt>
                <c:pt idx="108">
                  <c:v>68678.44</c:v>
                </c:pt>
                <c:pt idx="109">
                  <c:v>68678.44</c:v>
                </c:pt>
                <c:pt idx="110">
                  <c:v>68678.44</c:v>
                </c:pt>
                <c:pt idx="111">
                  <c:v>68678.44</c:v>
                </c:pt>
                <c:pt idx="112">
                  <c:v>68678.44</c:v>
                </c:pt>
                <c:pt idx="113">
                  <c:v>68678.44</c:v>
                </c:pt>
                <c:pt idx="114">
                  <c:v>68678.44</c:v>
                </c:pt>
                <c:pt idx="115">
                  <c:v>68678.44</c:v>
                </c:pt>
                <c:pt idx="116">
                  <c:v>68678.44</c:v>
                </c:pt>
                <c:pt idx="117">
                  <c:v>68678.44</c:v>
                </c:pt>
                <c:pt idx="118">
                  <c:v>68678.44</c:v>
                </c:pt>
                <c:pt idx="119">
                  <c:v>68678.44</c:v>
                </c:pt>
                <c:pt idx="120">
                  <c:v>68678.44</c:v>
                </c:pt>
                <c:pt idx="121">
                  <c:v>68678.44</c:v>
                </c:pt>
                <c:pt idx="122">
                  <c:v>68678.44</c:v>
                </c:pt>
                <c:pt idx="123">
                  <c:v>68678.44</c:v>
                </c:pt>
                <c:pt idx="124">
                  <c:v>68678.44</c:v>
                </c:pt>
                <c:pt idx="125">
                  <c:v>68678.44</c:v>
                </c:pt>
                <c:pt idx="126">
                  <c:v>68678.44</c:v>
                </c:pt>
                <c:pt idx="127">
                  <c:v>68678.44</c:v>
                </c:pt>
                <c:pt idx="128">
                  <c:v>68678.44</c:v>
                </c:pt>
                <c:pt idx="129">
                  <c:v>68678.44</c:v>
                </c:pt>
                <c:pt idx="130">
                  <c:v>68678.44</c:v>
                </c:pt>
                <c:pt idx="131">
                  <c:v>68678.44</c:v>
                </c:pt>
                <c:pt idx="132">
                  <c:v>68678.44</c:v>
                </c:pt>
                <c:pt idx="133">
                  <c:v>68678.44</c:v>
                </c:pt>
                <c:pt idx="134">
                  <c:v>68678.44</c:v>
                </c:pt>
                <c:pt idx="135">
                  <c:v>68678.44</c:v>
                </c:pt>
                <c:pt idx="136">
                  <c:v>68678.44</c:v>
                </c:pt>
                <c:pt idx="137">
                  <c:v>68678.44</c:v>
                </c:pt>
                <c:pt idx="138">
                  <c:v>68678.44</c:v>
                </c:pt>
                <c:pt idx="139">
                  <c:v>68678.44</c:v>
                </c:pt>
                <c:pt idx="140">
                  <c:v>68678.44</c:v>
                </c:pt>
                <c:pt idx="141">
                  <c:v>68678.44</c:v>
                </c:pt>
                <c:pt idx="142">
                  <c:v>68678.44</c:v>
                </c:pt>
                <c:pt idx="143">
                  <c:v>68678.44</c:v>
                </c:pt>
                <c:pt idx="144">
                  <c:v>68678.44</c:v>
                </c:pt>
                <c:pt idx="145">
                  <c:v>68678.44</c:v>
                </c:pt>
                <c:pt idx="146">
                  <c:v>68678.44</c:v>
                </c:pt>
                <c:pt idx="147">
                  <c:v>68678.44</c:v>
                </c:pt>
                <c:pt idx="148">
                  <c:v>68678.44</c:v>
                </c:pt>
                <c:pt idx="149">
                  <c:v>68678.44</c:v>
                </c:pt>
                <c:pt idx="150">
                  <c:v>68678.44</c:v>
                </c:pt>
                <c:pt idx="151">
                  <c:v>68678.44</c:v>
                </c:pt>
                <c:pt idx="152">
                  <c:v>68678.44</c:v>
                </c:pt>
                <c:pt idx="153">
                  <c:v>68678.44</c:v>
                </c:pt>
                <c:pt idx="154">
                  <c:v>68678.44</c:v>
                </c:pt>
                <c:pt idx="155">
                  <c:v>68678.44</c:v>
                </c:pt>
                <c:pt idx="156">
                  <c:v>68678.44</c:v>
                </c:pt>
                <c:pt idx="157">
                  <c:v>68678.44</c:v>
                </c:pt>
                <c:pt idx="158">
                  <c:v>68678.44</c:v>
                </c:pt>
                <c:pt idx="159">
                  <c:v>68678.44</c:v>
                </c:pt>
                <c:pt idx="160">
                  <c:v>68678.44</c:v>
                </c:pt>
                <c:pt idx="161">
                  <c:v>68678.44</c:v>
                </c:pt>
                <c:pt idx="162">
                  <c:v>68678.44</c:v>
                </c:pt>
                <c:pt idx="163">
                  <c:v>68678.44</c:v>
                </c:pt>
                <c:pt idx="164">
                  <c:v>68678.44</c:v>
                </c:pt>
                <c:pt idx="165">
                  <c:v>68678.44</c:v>
                </c:pt>
                <c:pt idx="166">
                  <c:v>68678.44</c:v>
                </c:pt>
                <c:pt idx="167">
                  <c:v>68678.44</c:v>
                </c:pt>
                <c:pt idx="168">
                  <c:v>68678.44</c:v>
                </c:pt>
                <c:pt idx="169">
                  <c:v>68678.44</c:v>
                </c:pt>
                <c:pt idx="170">
                  <c:v>68678.44</c:v>
                </c:pt>
                <c:pt idx="171">
                  <c:v>68678.44</c:v>
                </c:pt>
                <c:pt idx="172">
                  <c:v>68678.44</c:v>
                </c:pt>
                <c:pt idx="173">
                  <c:v>68678.44</c:v>
                </c:pt>
                <c:pt idx="174">
                  <c:v>68678.44</c:v>
                </c:pt>
                <c:pt idx="175">
                  <c:v>68678.44</c:v>
                </c:pt>
                <c:pt idx="176">
                  <c:v>68678.44</c:v>
                </c:pt>
                <c:pt idx="177">
                  <c:v>68678.44</c:v>
                </c:pt>
                <c:pt idx="178">
                  <c:v>68678.44</c:v>
                </c:pt>
                <c:pt idx="179">
                  <c:v>68678.44</c:v>
                </c:pt>
                <c:pt idx="180">
                  <c:v>68678.44</c:v>
                </c:pt>
                <c:pt idx="181">
                  <c:v>68678.44</c:v>
                </c:pt>
                <c:pt idx="182">
                  <c:v>68678.44</c:v>
                </c:pt>
                <c:pt idx="183">
                  <c:v>68678.44</c:v>
                </c:pt>
                <c:pt idx="184">
                  <c:v>68678.44</c:v>
                </c:pt>
                <c:pt idx="185">
                  <c:v>68678.44</c:v>
                </c:pt>
                <c:pt idx="186">
                  <c:v>68678.44</c:v>
                </c:pt>
                <c:pt idx="187">
                  <c:v>68678.44</c:v>
                </c:pt>
                <c:pt idx="188">
                  <c:v>68678.44</c:v>
                </c:pt>
                <c:pt idx="189">
                  <c:v>68678.44</c:v>
                </c:pt>
                <c:pt idx="190">
                  <c:v>68678.44</c:v>
                </c:pt>
                <c:pt idx="191">
                  <c:v>68678.44</c:v>
                </c:pt>
                <c:pt idx="192">
                  <c:v>68678.44</c:v>
                </c:pt>
                <c:pt idx="193">
                  <c:v>68678.44</c:v>
                </c:pt>
                <c:pt idx="194">
                  <c:v>68678.44</c:v>
                </c:pt>
                <c:pt idx="195">
                  <c:v>68678.44</c:v>
                </c:pt>
                <c:pt idx="196">
                  <c:v>68678.44</c:v>
                </c:pt>
                <c:pt idx="197">
                  <c:v>68678.44</c:v>
                </c:pt>
                <c:pt idx="198">
                  <c:v>68678.44</c:v>
                </c:pt>
                <c:pt idx="199">
                  <c:v>68678.44</c:v>
                </c:pt>
                <c:pt idx="200">
                  <c:v>68678.44</c:v>
                </c:pt>
                <c:pt idx="201">
                  <c:v>68678.44</c:v>
                </c:pt>
                <c:pt idx="202">
                  <c:v>68678.44</c:v>
                </c:pt>
                <c:pt idx="203">
                  <c:v>68678.44</c:v>
                </c:pt>
                <c:pt idx="204">
                  <c:v>68678.44</c:v>
                </c:pt>
                <c:pt idx="205">
                  <c:v>68678.44</c:v>
                </c:pt>
                <c:pt idx="206">
                  <c:v>68678.44</c:v>
                </c:pt>
                <c:pt idx="207">
                  <c:v>68678.44</c:v>
                </c:pt>
                <c:pt idx="208">
                  <c:v>68678.44</c:v>
                </c:pt>
                <c:pt idx="209">
                  <c:v>68678.44</c:v>
                </c:pt>
                <c:pt idx="210">
                  <c:v>68678.44</c:v>
                </c:pt>
                <c:pt idx="211">
                  <c:v>68678.44</c:v>
                </c:pt>
                <c:pt idx="212">
                  <c:v>68678.44</c:v>
                </c:pt>
                <c:pt idx="213">
                  <c:v>68678.44</c:v>
                </c:pt>
                <c:pt idx="214">
                  <c:v>68678.44</c:v>
                </c:pt>
                <c:pt idx="215">
                  <c:v>68678.44</c:v>
                </c:pt>
                <c:pt idx="216">
                  <c:v>68678.44</c:v>
                </c:pt>
                <c:pt idx="217">
                  <c:v>68678.44</c:v>
                </c:pt>
                <c:pt idx="218">
                  <c:v>68678.44</c:v>
                </c:pt>
                <c:pt idx="219">
                  <c:v>68678.44</c:v>
                </c:pt>
                <c:pt idx="220">
                  <c:v>68678.44</c:v>
                </c:pt>
                <c:pt idx="221">
                  <c:v>68678.44</c:v>
                </c:pt>
                <c:pt idx="222">
                  <c:v>68678.44</c:v>
                </c:pt>
                <c:pt idx="223">
                  <c:v>68678.44</c:v>
                </c:pt>
                <c:pt idx="224">
                  <c:v>68678.44</c:v>
                </c:pt>
                <c:pt idx="225">
                  <c:v>68678.44</c:v>
                </c:pt>
                <c:pt idx="226">
                  <c:v>68678.44</c:v>
                </c:pt>
                <c:pt idx="227">
                  <c:v>68678.44</c:v>
                </c:pt>
                <c:pt idx="228">
                  <c:v>68678.44</c:v>
                </c:pt>
                <c:pt idx="229">
                  <c:v>68678.44</c:v>
                </c:pt>
                <c:pt idx="230">
                  <c:v>68678.44</c:v>
                </c:pt>
                <c:pt idx="231">
                  <c:v>68678.44</c:v>
                </c:pt>
                <c:pt idx="232">
                  <c:v>68678.44</c:v>
                </c:pt>
                <c:pt idx="233">
                  <c:v>68678.44</c:v>
                </c:pt>
                <c:pt idx="234">
                  <c:v>68678.44</c:v>
                </c:pt>
                <c:pt idx="235">
                  <c:v>68678.44</c:v>
                </c:pt>
                <c:pt idx="236">
                  <c:v>68678.44</c:v>
                </c:pt>
                <c:pt idx="237">
                  <c:v>68678.44</c:v>
                </c:pt>
                <c:pt idx="238">
                  <c:v>68678.44</c:v>
                </c:pt>
                <c:pt idx="239">
                  <c:v>68678.44</c:v>
                </c:pt>
                <c:pt idx="240">
                  <c:v>68678.44</c:v>
                </c:pt>
                <c:pt idx="241">
                  <c:v>68678.44</c:v>
                </c:pt>
                <c:pt idx="242">
                  <c:v>68678.44</c:v>
                </c:pt>
                <c:pt idx="243">
                  <c:v>68678.44</c:v>
                </c:pt>
                <c:pt idx="244">
                  <c:v>68678.44</c:v>
                </c:pt>
                <c:pt idx="245">
                  <c:v>68678.44</c:v>
                </c:pt>
                <c:pt idx="246">
                  <c:v>68678.44</c:v>
                </c:pt>
                <c:pt idx="247">
                  <c:v>68678.44</c:v>
                </c:pt>
                <c:pt idx="248">
                  <c:v>68678.44</c:v>
                </c:pt>
                <c:pt idx="249">
                  <c:v>68678.44</c:v>
                </c:pt>
                <c:pt idx="250">
                  <c:v>68678.44</c:v>
                </c:pt>
                <c:pt idx="251">
                  <c:v>68678.44</c:v>
                </c:pt>
                <c:pt idx="252">
                  <c:v>68678.44</c:v>
                </c:pt>
                <c:pt idx="253">
                  <c:v>68678.44</c:v>
                </c:pt>
                <c:pt idx="254">
                  <c:v>68678.44</c:v>
                </c:pt>
                <c:pt idx="255">
                  <c:v>68678.44</c:v>
                </c:pt>
                <c:pt idx="256">
                  <c:v>68678.44</c:v>
                </c:pt>
                <c:pt idx="257">
                  <c:v>68678.44</c:v>
                </c:pt>
                <c:pt idx="258">
                  <c:v>68678.44</c:v>
                </c:pt>
                <c:pt idx="259">
                  <c:v>68678.44</c:v>
                </c:pt>
                <c:pt idx="260">
                  <c:v>68678.44</c:v>
                </c:pt>
                <c:pt idx="261">
                  <c:v>68678.44</c:v>
                </c:pt>
                <c:pt idx="262">
                  <c:v>68678.44</c:v>
                </c:pt>
                <c:pt idx="263">
                  <c:v>68678.44</c:v>
                </c:pt>
                <c:pt idx="264">
                  <c:v>68678.44</c:v>
                </c:pt>
                <c:pt idx="265">
                  <c:v>68678.44</c:v>
                </c:pt>
                <c:pt idx="266">
                  <c:v>68678.44</c:v>
                </c:pt>
                <c:pt idx="267">
                  <c:v>68678.44</c:v>
                </c:pt>
                <c:pt idx="268">
                  <c:v>68678.44</c:v>
                </c:pt>
                <c:pt idx="269">
                  <c:v>68678.44</c:v>
                </c:pt>
                <c:pt idx="270">
                  <c:v>68678.44</c:v>
                </c:pt>
                <c:pt idx="271">
                  <c:v>68678.44</c:v>
                </c:pt>
                <c:pt idx="272">
                  <c:v>68678.44</c:v>
                </c:pt>
                <c:pt idx="273">
                  <c:v>68678.44</c:v>
                </c:pt>
                <c:pt idx="274">
                  <c:v>68678.44</c:v>
                </c:pt>
                <c:pt idx="275">
                  <c:v>68678.44</c:v>
                </c:pt>
                <c:pt idx="276">
                  <c:v>68678.44</c:v>
                </c:pt>
                <c:pt idx="277">
                  <c:v>68678.44</c:v>
                </c:pt>
                <c:pt idx="278">
                  <c:v>68678.44</c:v>
                </c:pt>
                <c:pt idx="279">
                  <c:v>68678.44</c:v>
                </c:pt>
                <c:pt idx="280">
                  <c:v>68678.44</c:v>
                </c:pt>
                <c:pt idx="281">
                  <c:v>68678.44</c:v>
                </c:pt>
                <c:pt idx="282">
                  <c:v>68678.44</c:v>
                </c:pt>
                <c:pt idx="283">
                  <c:v>68678.44</c:v>
                </c:pt>
                <c:pt idx="284">
                  <c:v>68678.44</c:v>
                </c:pt>
                <c:pt idx="285">
                  <c:v>68678.44</c:v>
                </c:pt>
                <c:pt idx="286">
                  <c:v>68678.44</c:v>
                </c:pt>
                <c:pt idx="287">
                  <c:v>68678.44</c:v>
                </c:pt>
                <c:pt idx="288">
                  <c:v>68678.44</c:v>
                </c:pt>
                <c:pt idx="289">
                  <c:v>68678.44</c:v>
                </c:pt>
                <c:pt idx="290">
                  <c:v>68678.44</c:v>
                </c:pt>
                <c:pt idx="291">
                  <c:v>68678.44</c:v>
                </c:pt>
                <c:pt idx="292">
                  <c:v>68678.44</c:v>
                </c:pt>
                <c:pt idx="293">
                  <c:v>68678.44</c:v>
                </c:pt>
                <c:pt idx="294">
                  <c:v>68678.44</c:v>
                </c:pt>
                <c:pt idx="295">
                  <c:v>68678.44</c:v>
                </c:pt>
                <c:pt idx="296">
                  <c:v>68678.44</c:v>
                </c:pt>
                <c:pt idx="297">
                  <c:v>68678.44</c:v>
                </c:pt>
                <c:pt idx="298">
                  <c:v>68678.44</c:v>
                </c:pt>
                <c:pt idx="299">
                  <c:v>68678.44</c:v>
                </c:pt>
                <c:pt idx="300">
                  <c:v>68678.44</c:v>
                </c:pt>
                <c:pt idx="301">
                  <c:v>68678.44</c:v>
                </c:pt>
                <c:pt idx="302">
                  <c:v>68678.44</c:v>
                </c:pt>
                <c:pt idx="303">
                  <c:v>68678.44</c:v>
                </c:pt>
                <c:pt idx="304">
                  <c:v>68678.44</c:v>
                </c:pt>
                <c:pt idx="305">
                  <c:v>68678.44</c:v>
                </c:pt>
                <c:pt idx="306">
                  <c:v>68678.44</c:v>
                </c:pt>
                <c:pt idx="307">
                  <c:v>68678.44</c:v>
                </c:pt>
                <c:pt idx="308">
                  <c:v>68678.44</c:v>
                </c:pt>
                <c:pt idx="309">
                  <c:v>68678.44</c:v>
                </c:pt>
                <c:pt idx="310">
                  <c:v>68678.44</c:v>
                </c:pt>
                <c:pt idx="311">
                  <c:v>68678.44</c:v>
                </c:pt>
                <c:pt idx="312">
                  <c:v>68678.44</c:v>
                </c:pt>
                <c:pt idx="313">
                  <c:v>68678.44</c:v>
                </c:pt>
                <c:pt idx="314">
                  <c:v>68678.44</c:v>
                </c:pt>
                <c:pt idx="315">
                  <c:v>68678.44</c:v>
                </c:pt>
                <c:pt idx="316">
                  <c:v>68678.44</c:v>
                </c:pt>
                <c:pt idx="317">
                  <c:v>68678.44</c:v>
                </c:pt>
                <c:pt idx="318">
                  <c:v>68678.44</c:v>
                </c:pt>
                <c:pt idx="319">
                  <c:v>68678.44</c:v>
                </c:pt>
                <c:pt idx="320">
                  <c:v>68678.44</c:v>
                </c:pt>
                <c:pt idx="321">
                  <c:v>68678.44</c:v>
                </c:pt>
                <c:pt idx="322">
                  <c:v>68678.44</c:v>
                </c:pt>
                <c:pt idx="323">
                  <c:v>68678.44</c:v>
                </c:pt>
                <c:pt idx="324">
                  <c:v>68678.44</c:v>
                </c:pt>
                <c:pt idx="325">
                  <c:v>68678.44</c:v>
                </c:pt>
                <c:pt idx="326">
                  <c:v>68678.44</c:v>
                </c:pt>
                <c:pt idx="327">
                  <c:v>68678.44</c:v>
                </c:pt>
                <c:pt idx="328">
                  <c:v>68678.44</c:v>
                </c:pt>
                <c:pt idx="329">
                  <c:v>68678.44</c:v>
                </c:pt>
                <c:pt idx="330">
                  <c:v>68678.44</c:v>
                </c:pt>
                <c:pt idx="331">
                  <c:v>68678.44</c:v>
                </c:pt>
                <c:pt idx="332">
                  <c:v>68678.44</c:v>
                </c:pt>
                <c:pt idx="333">
                  <c:v>68678.44</c:v>
                </c:pt>
                <c:pt idx="334">
                  <c:v>68678.44</c:v>
                </c:pt>
                <c:pt idx="335">
                  <c:v>68678.44</c:v>
                </c:pt>
                <c:pt idx="336">
                  <c:v>68678.44</c:v>
                </c:pt>
                <c:pt idx="337">
                  <c:v>68678.44</c:v>
                </c:pt>
                <c:pt idx="338">
                  <c:v>68678.44</c:v>
                </c:pt>
                <c:pt idx="339">
                  <c:v>68678.44</c:v>
                </c:pt>
                <c:pt idx="340">
                  <c:v>68678.44</c:v>
                </c:pt>
                <c:pt idx="341">
                  <c:v>68678.44</c:v>
                </c:pt>
                <c:pt idx="342">
                  <c:v>68678.44</c:v>
                </c:pt>
                <c:pt idx="343">
                  <c:v>68678.44</c:v>
                </c:pt>
                <c:pt idx="344">
                  <c:v>68678.44</c:v>
                </c:pt>
                <c:pt idx="345">
                  <c:v>68678.44</c:v>
                </c:pt>
                <c:pt idx="346">
                  <c:v>68678.44</c:v>
                </c:pt>
                <c:pt idx="347">
                  <c:v>68678.44</c:v>
                </c:pt>
                <c:pt idx="348">
                  <c:v>68678.44</c:v>
                </c:pt>
                <c:pt idx="349">
                  <c:v>68678.44</c:v>
                </c:pt>
                <c:pt idx="350">
                  <c:v>68678.44</c:v>
                </c:pt>
                <c:pt idx="351">
                  <c:v>68678.44</c:v>
                </c:pt>
                <c:pt idx="352">
                  <c:v>68678.44</c:v>
                </c:pt>
                <c:pt idx="353">
                  <c:v>68678.44</c:v>
                </c:pt>
                <c:pt idx="354">
                  <c:v>68678.44</c:v>
                </c:pt>
                <c:pt idx="355">
                  <c:v>68678.44</c:v>
                </c:pt>
                <c:pt idx="356">
                  <c:v>68678.44</c:v>
                </c:pt>
                <c:pt idx="357">
                  <c:v>68678.44</c:v>
                </c:pt>
                <c:pt idx="358">
                  <c:v>68678.44</c:v>
                </c:pt>
                <c:pt idx="359">
                  <c:v>68678.44</c:v>
                </c:pt>
                <c:pt idx="360">
                  <c:v>68678.44</c:v>
                </c:pt>
                <c:pt idx="361">
                  <c:v>68678.44</c:v>
                </c:pt>
                <c:pt idx="362">
                  <c:v>68678.44</c:v>
                </c:pt>
                <c:pt idx="363">
                  <c:v>68678.44</c:v>
                </c:pt>
                <c:pt idx="364">
                  <c:v>68678.44</c:v>
                </c:pt>
                <c:pt idx="365">
                  <c:v>68678.44</c:v>
                </c:pt>
                <c:pt idx="366">
                  <c:v>68678.44</c:v>
                </c:pt>
                <c:pt idx="367">
                  <c:v>68678.44</c:v>
                </c:pt>
                <c:pt idx="368">
                  <c:v>68678.44</c:v>
                </c:pt>
                <c:pt idx="369">
                  <c:v>68678.44</c:v>
                </c:pt>
                <c:pt idx="370">
                  <c:v>68678.44</c:v>
                </c:pt>
                <c:pt idx="371">
                  <c:v>68678.44</c:v>
                </c:pt>
                <c:pt idx="372">
                  <c:v>68678.44</c:v>
                </c:pt>
                <c:pt idx="373">
                  <c:v>68678.44</c:v>
                </c:pt>
                <c:pt idx="374">
                  <c:v>68678.44</c:v>
                </c:pt>
                <c:pt idx="375">
                  <c:v>68678.44</c:v>
                </c:pt>
                <c:pt idx="376">
                  <c:v>68678.44</c:v>
                </c:pt>
                <c:pt idx="377">
                  <c:v>68678.44</c:v>
                </c:pt>
                <c:pt idx="378">
                  <c:v>68678.44</c:v>
                </c:pt>
                <c:pt idx="379">
                  <c:v>68678.44</c:v>
                </c:pt>
                <c:pt idx="380">
                  <c:v>68678.44</c:v>
                </c:pt>
                <c:pt idx="381">
                  <c:v>68678.44</c:v>
                </c:pt>
                <c:pt idx="382">
                  <c:v>68678.44</c:v>
                </c:pt>
                <c:pt idx="383">
                  <c:v>68678.44</c:v>
                </c:pt>
                <c:pt idx="384">
                  <c:v>68678.44</c:v>
                </c:pt>
                <c:pt idx="385">
                  <c:v>68678.44</c:v>
                </c:pt>
                <c:pt idx="386">
                  <c:v>68678.44</c:v>
                </c:pt>
                <c:pt idx="387">
                  <c:v>68678.44</c:v>
                </c:pt>
                <c:pt idx="388">
                  <c:v>68678.44</c:v>
                </c:pt>
                <c:pt idx="389">
                  <c:v>68678.44</c:v>
                </c:pt>
                <c:pt idx="390">
                  <c:v>68678.44</c:v>
                </c:pt>
                <c:pt idx="391">
                  <c:v>68678.44</c:v>
                </c:pt>
                <c:pt idx="392">
                  <c:v>68678.44</c:v>
                </c:pt>
                <c:pt idx="393">
                  <c:v>68678.44</c:v>
                </c:pt>
                <c:pt idx="394">
                  <c:v>68678.44</c:v>
                </c:pt>
                <c:pt idx="395">
                  <c:v>68678.44</c:v>
                </c:pt>
                <c:pt idx="396">
                  <c:v>68678.44</c:v>
                </c:pt>
                <c:pt idx="397">
                  <c:v>68678.44</c:v>
                </c:pt>
                <c:pt idx="398">
                  <c:v>68678.44</c:v>
                </c:pt>
                <c:pt idx="399">
                  <c:v>68678.44</c:v>
                </c:pt>
                <c:pt idx="400">
                  <c:v>68678.44</c:v>
                </c:pt>
              </c:numCache>
            </c:numRef>
          </c:xVal>
          <c:yVal>
            <c:numRef>
              <c:f>Modelbaseline!$D$5:$D$405</c:f>
              <c:numCache>
                <c:ptCount val="401"/>
                <c:pt idx="0">
                  <c:v>0.0013498980316301035</c:v>
                </c:pt>
                <c:pt idx="1">
                  <c:v>0.0013948872354923036</c:v>
                </c:pt>
                <c:pt idx="2">
                  <c:v>0.0014412419173398527</c:v>
                </c:pt>
                <c:pt idx="3">
                  <c:v>0.0014889987452372244</c:v>
                </c:pt>
                <c:pt idx="4">
                  <c:v>0.001538195211738147</c:v>
                </c:pt>
                <c:pt idx="5">
                  <c:v>0.0015888696473649322</c:v>
                </c:pt>
                <c:pt idx="6">
                  <c:v>0.0016410612341570818</c:v>
                </c:pt>
                <c:pt idx="7">
                  <c:v>0.001694810019277293</c:v>
                </c:pt>
                <c:pt idx="8">
                  <c:v>0.0017501569286759722</c:v>
                </c:pt>
                <c:pt idx="9">
                  <c:v>0.001807143780806486</c:v>
                </c:pt>
                <c:pt idx="10">
                  <c:v>0.0018658133003837118</c:v>
                </c:pt>
                <c:pt idx="11">
                  <c:v>0.0019262091321879948</c:v>
                </c:pt>
                <c:pt idx="12">
                  <c:v>0.0019883758548941977</c:v>
                </c:pt>
                <c:pt idx="13">
                  <c:v>0.002052358994939607</c:v>
                </c:pt>
                <c:pt idx="14">
                  <c:v>0.0021182050404047192</c:v>
                </c:pt>
                <c:pt idx="15">
                  <c:v>0.0021859614549133433</c:v>
                </c:pt>
                <c:pt idx="16">
                  <c:v>0.002255676691542141</c:v>
                </c:pt>
                <c:pt idx="17">
                  <c:v>0.0023274002067317223</c:v>
                </c:pt>
                <c:pt idx="18">
                  <c:v>0.0024011824741891896</c:v>
                </c:pt>
                <c:pt idx="19">
                  <c:v>0.002477074998786133</c:v>
                </c:pt>
                <c:pt idx="20">
                  <c:v>0.0025551303304278683</c:v>
                </c:pt>
                <c:pt idx="21">
                  <c:v>0.0026354020779049137</c:v>
                </c:pt>
                <c:pt idx="22">
                  <c:v>0.0027179449227014985</c:v>
                </c:pt>
                <c:pt idx="23">
                  <c:v>0.002802814632764994</c:v>
                </c:pt>
                <c:pt idx="24">
                  <c:v>0.002890068076225938</c:v>
                </c:pt>
                <c:pt idx="25">
                  <c:v>0.0029797632350547776</c:v>
                </c:pt>
                <c:pt idx="26">
                  <c:v>0.003071959218650777</c:v>
                </c:pt>
                <c:pt idx="27">
                  <c:v>0.0031667162773578728</c:v>
                </c:pt>
                <c:pt idx="28">
                  <c:v>0.003264095815891377</c:v>
                </c:pt>
                <c:pt idx="29">
                  <c:v>0.0033641604066694253</c:v>
                </c:pt>
                <c:pt idx="30">
                  <c:v>0.0034669738030406183</c:v>
                </c:pt>
                <c:pt idx="31">
                  <c:v>0.0035726009523999736</c:v>
                </c:pt>
                <c:pt idx="32">
                  <c:v>0.0036811080091749826</c:v>
                </c:pt>
                <c:pt idx="33">
                  <c:v>0.0037925623476853243</c:v>
                </c:pt>
                <c:pt idx="34">
                  <c:v>0.003907032574853142</c:v>
                </c:pt>
                <c:pt idx="35">
                  <c:v>0.004024588542758334</c:v>
                </c:pt>
                <c:pt idx="36">
                  <c:v>0.004145301361036191</c:v>
                </c:pt>
                <c:pt idx="37">
                  <c:v>0.004269243409089629</c:v>
                </c:pt>
                <c:pt idx="38">
                  <c:v>0.004396488348121341</c:v>
                </c:pt>
                <c:pt idx="39">
                  <c:v>0.004527111132967443</c:v>
                </c:pt>
                <c:pt idx="40">
                  <c:v>0.004661188023718843</c:v>
                </c:pt>
                <c:pt idx="41">
                  <c:v>0.004798796597126231</c:v>
                </c:pt>
                <c:pt idx="42">
                  <c:v>0.004940015757770921</c:v>
                </c:pt>
                <c:pt idx="43">
                  <c:v>0.005084925748991109</c:v>
                </c:pt>
                <c:pt idx="44">
                  <c:v>0.005233608163556003</c:v>
                </c:pt>
                <c:pt idx="45">
                  <c:v>0.005386145954066723</c:v>
                </c:pt>
                <c:pt idx="46">
                  <c:v>0.00554262344308265</c:v>
                </c:pt>
                <c:pt idx="47">
                  <c:v>0.005703126332950781</c:v>
                </c:pt>
                <c:pt idx="48">
                  <c:v>0.005867741715332775</c:v>
                </c:pt>
                <c:pt idx="49">
                  <c:v>0.006036558080412591</c:v>
                </c:pt>
                <c:pt idx="50">
                  <c:v>0.006209665325776159</c:v>
                </c:pt>
                <c:pt idx="51">
                  <c:v>0.006387154764943337</c:v>
                </c:pt>
                <c:pt idx="52">
                  <c:v>0.00656911913554703</c:v>
                </c:pt>
                <c:pt idx="53">
                  <c:v>0.0067556526071408385</c:v>
                </c:pt>
                <c:pt idx="54">
                  <c:v>0.006946850788624448</c:v>
                </c:pt>
                <c:pt idx="55">
                  <c:v>0.007142810735271565</c:v>
                </c:pt>
                <c:pt idx="56">
                  <c:v>0.007343630955348512</c:v>
                </c:pt>
                <c:pt idx="57">
                  <c:v>0.007549411416309271</c:v>
                </c:pt>
                <c:pt idx="58">
                  <c:v>0.007760253550553875</c:v>
                </c:pt>
                <c:pt idx="59">
                  <c:v>0.007976260260734058</c:v>
                </c:pt>
                <c:pt idx="60">
                  <c:v>0.008197535924596377</c:v>
                </c:pt>
                <c:pt idx="61">
                  <c:v>0.008424186399345723</c:v>
                </c:pt>
                <c:pt idx="62">
                  <c:v>0.008656319025516779</c:v>
                </c:pt>
                <c:pt idx="63">
                  <c:v>0.008894042630337107</c:v>
                </c:pt>
                <c:pt idx="64">
                  <c:v>0.009137467530572985</c:v>
                </c:pt>
                <c:pt idx="65">
                  <c:v>0.00938670553483889</c:v>
                </c:pt>
                <c:pt idx="66">
                  <c:v>0.00964186994535865</c:v>
                </c:pt>
                <c:pt idx="67">
                  <c:v>0.009903075559164698</c:v>
                </c:pt>
                <c:pt idx="68">
                  <c:v>0.010170438668720028</c:v>
                </c:pt>
                <c:pt idx="69">
                  <c:v>0.010444077061951607</c:v>
                </c:pt>
                <c:pt idx="70">
                  <c:v>0.010724110021676614</c:v>
                </c:pt>
                <c:pt idx="71">
                  <c:v>0.01101065832441217</c:v>
                </c:pt>
                <c:pt idx="72">
                  <c:v>0.011303844238553573</c:v>
                </c:pt>
                <c:pt idx="73">
                  <c:v>0.01160379152190405</c:v>
                </c:pt>
                <c:pt idx="74">
                  <c:v>0.011910625418547705</c:v>
                </c:pt>
                <c:pt idx="75">
                  <c:v>0.012224472655045338</c:v>
                </c:pt>
                <c:pt idx="76">
                  <c:v>0.01254546143594737</c:v>
                </c:pt>
                <c:pt idx="77">
                  <c:v>0.012873721438602548</c:v>
                </c:pt>
                <c:pt idx="78">
                  <c:v>0.013209383807256891</c:v>
                </c:pt>
                <c:pt idx="79">
                  <c:v>0.013552581146420772</c:v>
                </c:pt>
                <c:pt idx="80">
                  <c:v>0.013903447513499367</c:v>
                </c:pt>
                <c:pt idx="81">
                  <c:v>0.014262118410669489</c:v>
                </c:pt>
                <c:pt idx="82">
                  <c:v>0.014628730775990029</c:v>
                </c:pt>
                <c:pt idx="83">
                  <c:v>0.015003422973733027</c:v>
                </c:pt>
                <c:pt idx="84">
                  <c:v>0.015386334783926259</c:v>
                </c:pt>
                <c:pt idx="85">
                  <c:v>0.01577760739109113</c:v>
                </c:pt>
                <c:pt idx="86">
                  <c:v>0.016177383372166787</c:v>
                </c:pt>
                <c:pt idx="87">
                  <c:v>0.016585806683605986</c:v>
                </c:pt>
                <c:pt idx="88">
                  <c:v>0.01700302264763387</c:v>
                </c:pt>
                <c:pt idx="89">
                  <c:v>0.01742917793765808</c:v>
                </c:pt>
                <c:pt idx="90">
                  <c:v>0.017864420562817562</c:v>
                </c:pt>
                <c:pt idx="91">
                  <c:v>0.018308899851660065</c:v>
                </c:pt>
                <c:pt idx="92">
                  <c:v>0.018762766434938793</c:v>
                </c:pt>
                <c:pt idx="93">
                  <c:v>0.019226172227518212</c:v>
                </c:pt>
                <c:pt idx="94">
                  <c:v>0.0196992704093778</c:v>
                </c:pt>
                <c:pt idx="95">
                  <c:v>0.020182215405705417</c:v>
                </c:pt>
                <c:pt idx="96">
                  <c:v>0.020675162866071184</c:v>
                </c:pt>
                <c:pt idx="97">
                  <c:v>0.021178269642673442</c:v>
                </c:pt>
                <c:pt idx="98">
                  <c:v>0.0216916937676479</c:v>
                </c:pt>
                <c:pt idx="99">
                  <c:v>0.02221559442943266</c:v>
                </c:pt>
                <c:pt idx="100">
                  <c:v>0.02275013194818032</c:v>
                </c:pt>
                <c:pt idx="101">
                  <c:v>0.023295467750213072</c:v>
                </c:pt>
                <c:pt idx="102">
                  <c:v>0.023851764341509707</c:v>
                </c:pt>
                <c:pt idx="103">
                  <c:v>0.024419185280223576</c:v>
                </c:pt>
                <c:pt idx="104">
                  <c:v>0.024997895148221483</c:v>
                </c:pt>
                <c:pt idx="105">
                  <c:v>0.025588059521640005</c:v>
                </c:pt>
                <c:pt idx="106">
                  <c:v>0.026189844940453955</c:v>
                </c:pt>
                <c:pt idx="107">
                  <c:v>0.026803418877056284</c:v>
                </c:pt>
                <c:pt idx="108">
                  <c:v>0.027428949703838246</c:v>
                </c:pt>
                <c:pt idx="109">
                  <c:v>0.028066606659773785</c:v>
                </c:pt>
                <c:pt idx="110">
                  <c:v>0.02871655981600374</c:v>
                </c:pt>
                <c:pt idx="111">
                  <c:v>0.029378980040411395</c:v>
                </c:pt>
                <c:pt idx="112">
                  <c:v>0.030054038961201845</c:v>
                </c:pt>
                <c:pt idx="113">
                  <c:v>0.030741908929468265</c:v>
                </c:pt>
                <c:pt idx="114">
                  <c:v>0.03144276298075488</c:v>
                </c:pt>
                <c:pt idx="115">
                  <c:v>0.03215677479561574</c:v>
                </c:pt>
                <c:pt idx="116">
                  <c:v>0.03288411865916596</c:v>
                </c:pt>
                <c:pt idx="117">
                  <c:v>0.03362496941963067</c:v>
                </c:pt>
                <c:pt idx="118">
                  <c:v>0.034379502445892385</c:v>
                </c:pt>
                <c:pt idx="119">
                  <c:v>0.03514789358404102</c:v>
                </c:pt>
                <c:pt idx="120">
                  <c:v>0.03593031911292832</c:v>
                </c:pt>
                <c:pt idx="121">
                  <c:v>0.036726955698728636</c:v>
                </c:pt>
                <c:pt idx="122">
                  <c:v>0.037537980348519406</c:v>
                </c:pt>
                <c:pt idx="123">
                  <c:v>0.03836357036287397</c:v>
                </c:pt>
                <c:pt idx="124">
                  <c:v>0.03920390328748524</c:v>
                </c:pt>
                <c:pt idx="125">
                  <c:v>0.04005915686381978</c:v>
                </c:pt>
                <c:pt idx="126">
                  <c:v>0.04092950897881009</c:v>
                </c:pt>
                <c:pt idx="127">
                  <c:v>0.041815137613597564</c:v>
                </c:pt>
                <c:pt idx="128">
                  <c:v>0.04271622079133164</c:v>
                </c:pt>
                <c:pt idx="129">
                  <c:v>0.04363293652403466</c:v>
                </c:pt>
                <c:pt idx="130">
                  <c:v>0.04456546275854589</c:v>
                </c:pt>
                <c:pt idx="131">
                  <c:v>0.04551397732155271</c:v>
                </c:pt>
                <c:pt idx="132">
                  <c:v>0.04647865786372296</c:v>
                </c:pt>
                <c:pt idx="133">
                  <c:v>0.04745968180295024</c:v>
                </c:pt>
                <c:pt idx="134">
                  <c:v>0.048457226266725884</c:v>
                </c:pt>
                <c:pt idx="135">
                  <c:v>0.04947146803365121</c:v>
                </c:pt>
                <c:pt idx="136">
                  <c:v>0.05050258347410708</c:v>
                </c:pt>
                <c:pt idx="137">
                  <c:v>0.05155074849009256</c:v>
                </c:pt>
                <c:pt idx="138">
                  <c:v>0.05261613845425517</c:v>
                </c:pt>
                <c:pt idx="139">
                  <c:v>0.05369892814812294</c:v>
                </c:pt>
                <c:pt idx="140">
                  <c:v>0.054799291699561326</c:v>
                </c:pt>
                <c:pt idx="141">
                  <c:v>0.05591740251947286</c:v>
                </c:pt>
                <c:pt idx="142">
                  <c:v>0.05705343323775758</c:v>
                </c:pt>
                <c:pt idx="143">
                  <c:v>0.05820755563855662</c:v>
                </c:pt>
                <c:pt idx="144">
                  <c:v>0.059379940594796454</c:v>
                </c:pt>
                <c:pt idx="145">
                  <c:v>0.060570758002062575</c:v>
                </c:pt>
                <c:pt idx="146">
                  <c:v>0.06178017671181557</c:v>
                </c:pt>
                <c:pt idx="147">
                  <c:v>0.06300836446398228</c:v>
                </c:pt>
                <c:pt idx="148">
                  <c:v>0.06425548781893953</c:v>
                </c:pt>
                <c:pt idx="149">
                  <c:v>0.06552171208892021</c:v>
                </c:pt>
                <c:pt idx="150">
                  <c:v>0.06680720126886208</c:v>
                </c:pt>
                <c:pt idx="151">
                  <c:v>0.06811211796672934</c:v>
                </c:pt>
                <c:pt idx="152">
                  <c:v>0.06943662333333567</c:v>
                </c:pt>
                <c:pt idx="153">
                  <c:v>0.070780876991691</c:v>
                </c:pt>
                <c:pt idx="154">
                  <c:v>0.07214503696589936</c:v>
                </c:pt>
                <c:pt idx="155">
                  <c:v>0.07352925960965406</c:v>
                </c:pt>
                <c:pt idx="156">
                  <c:v>0.07493369953433282</c:v>
                </c:pt>
                <c:pt idx="157">
                  <c:v>0.07635850953674495</c:v>
                </c:pt>
                <c:pt idx="158">
                  <c:v>0.0778038405265522</c:v>
                </c:pt>
                <c:pt idx="159">
                  <c:v>0.07926984145339833</c:v>
                </c:pt>
                <c:pt idx="160">
                  <c:v>0.08075665923377717</c:v>
                </c:pt>
                <c:pt idx="161">
                  <c:v>0.08226443867767508</c:v>
                </c:pt>
                <c:pt idx="162">
                  <c:v>0.08379332241502047</c:v>
                </c:pt>
                <c:pt idx="163">
                  <c:v>0.08534345082197325</c:v>
                </c:pt>
                <c:pt idx="164">
                  <c:v>0.08691496194709136</c:v>
                </c:pt>
                <c:pt idx="165">
                  <c:v>0.0885079914374085</c:v>
                </c:pt>
                <c:pt idx="166">
                  <c:v>0.09012267246445904</c:v>
                </c:pt>
                <c:pt idx="167">
                  <c:v>0.09175913565028737</c:v>
                </c:pt>
                <c:pt idx="168">
                  <c:v>0.09341750899347834</c:v>
                </c:pt>
                <c:pt idx="169">
                  <c:v>0.09509791779524579</c:v>
                </c:pt>
                <c:pt idx="170">
                  <c:v>0.09680048458561719</c:v>
                </c:pt>
                <c:pt idx="171">
                  <c:v>0.09852532904975475</c:v>
                </c:pt>
                <c:pt idx="172">
                  <c:v>0.10027256795444917</c:v>
                </c:pt>
                <c:pt idx="173">
                  <c:v>0.1020423150748263</c:v>
                </c:pt>
                <c:pt idx="174">
                  <c:v>0.10383468112130756</c:v>
                </c:pt>
                <c:pt idx="175">
                  <c:v>0.10564977366686257</c:v>
                </c:pt>
                <c:pt idx="176">
                  <c:v>0.10748769707459416</c:v>
                </c:pt>
                <c:pt idx="177">
                  <c:v>0.10934855242569941</c:v>
                </c:pt>
                <c:pt idx="178">
                  <c:v>0.11123243744784239</c:v>
                </c:pt>
                <c:pt idx="179">
                  <c:v>0.11313944644398499</c:v>
                </c:pt>
                <c:pt idx="180">
                  <c:v>0.1150696702217161</c:v>
                </c:pt>
                <c:pt idx="181">
                  <c:v>0.1170231960231165</c:v>
                </c:pt>
                <c:pt idx="182">
                  <c:v>0.11900010745520873</c:v>
                </c:pt>
                <c:pt idx="183">
                  <c:v>0.12100048442102618</c:v>
                </c:pt>
                <c:pt idx="184">
                  <c:v>0.12302440305135165</c:v>
                </c:pt>
                <c:pt idx="185">
                  <c:v>0.12507193563715846</c:v>
                </c:pt>
                <c:pt idx="186">
                  <c:v>0.12714315056280656</c:v>
                </c:pt>
                <c:pt idx="187">
                  <c:v>0.12923811224002613</c:v>
                </c:pt>
                <c:pt idx="188">
                  <c:v>0.13135688104273924</c:v>
                </c:pt>
                <c:pt idx="189">
                  <c:v>0.13349951324275589</c:v>
                </c:pt>
                <c:pt idx="190">
                  <c:v>0.13566606094639155</c:v>
                </c:pt>
                <c:pt idx="191">
                  <c:v>0.13785657203204438</c:v>
                </c:pt>
                <c:pt idx="192">
                  <c:v>0.14007109008877805</c:v>
                </c:pt>
                <c:pt idx="193">
                  <c:v>0.14230965435594833</c:v>
                </c:pt>
                <c:pt idx="194">
                  <c:v>0.1445722996639187</c:v>
                </c:pt>
                <c:pt idx="195">
                  <c:v>0.14685905637590513</c:v>
                </c:pt>
                <c:pt idx="196">
                  <c:v>0.149169950330993</c:v>
                </c:pt>
                <c:pt idx="197">
                  <c:v>0.15150500278835544</c:v>
                </c:pt>
                <c:pt idx="198">
                  <c:v>0.15386423037274677</c:v>
                </c:pt>
                <c:pt idx="199">
                  <c:v>0.15624764502126665</c:v>
                </c:pt>
                <c:pt idx="200">
                  <c:v>0.15865525393146918</c:v>
                </c:pt>
                <c:pt idx="201">
                  <c:v>0.16108705951084312</c:v>
                </c:pt>
                <c:pt idx="202">
                  <c:v>0.16354305932770474</c:v>
                </c:pt>
                <c:pt idx="203">
                  <c:v>0.16602324606354202</c:v>
                </c:pt>
                <c:pt idx="204">
                  <c:v>0.16852760746685047</c:v>
                </c:pt>
                <c:pt idx="205">
                  <c:v>0.17105612630849454</c:v>
                </c:pt>
                <c:pt idx="206">
                  <c:v>0.17360878033863747</c:v>
                </c:pt>
                <c:pt idx="207">
                  <c:v>0.17618554224527094</c:v>
                </c:pt>
                <c:pt idx="208">
                  <c:v>0.17878637961438482</c:v>
                </c:pt>
                <c:pt idx="209">
                  <c:v>0.18141125489181054</c:v>
                </c:pt>
                <c:pt idx="210">
                  <c:v>0.18406012534677285</c:v>
                </c:pt>
                <c:pt idx="211">
                  <c:v>0.18673294303718602</c:v>
                </c:pt>
                <c:pt idx="212">
                  <c:v>0.18942965477672558</c:v>
                </c:pt>
                <c:pt idx="213">
                  <c:v>0.1921502021037098</c:v>
                </c:pt>
                <c:pt idx="214">
                  <c:v>0.19489452125182227</c:v>
                </c:pt>
                <c:pt idx="215">
                  <c:v>0.19766254312270615</c:v>
                </c:pt>
                <c:pt idx="216">
                  <c:v>0.20045419326046365</c:v>
                </c:pt>
                <c:pt idx="217">
                  <c:v>0.20326939182808257</c:v>
                </c:pt>
                <c:pt idx="218">
                  <c:v>0.2061080535858274</c:v>
                </c:pt>
                <c:pt idx="219">
                  <c:v>0.20897008787161608</c:v>
                </c:pt>
                <c:pt idx="220">
                  <c:v>0.2118553985834113</c:v>
                </c:pt>
                <c:pt idx="221">
                  <c:v>0.21476388416365166</c:v>
                </c:pt>
                <c:pt idx="222">
                  <c:v>0.21769543758574783</c:v>
                </c:pt>
                <c:pt idx="223">
                  <c:v>0.22064994634266433</c:v>
                </c:pt>
                <c:pt idx="224">
                  <c:v>0.22362729243761437</c:v>
                </c:pt>
                <c:pt idx="225">
                  <c:v>0.22662735237688336</c:v>
                </c:pt>
                <c:pt idx="226">
                  <c:v>0.22964999716480572</c:v>
                </c:pt>
                <c:pt idx="227">
                  <c:v>0.2326950923009128</c:v>
                </c:pt>
                <c:pt idx="228">
                  <c:v>0.2357624977792666</c:v>
                </c:pt>
                <c:pt idx="229">
                  <c:v>0.23885206809000226</c:v>
                </c:pt>
                <c:pt idx="230">
                  <c:v>0.24196365222308858</c:v>
                </c:pt>
                <c:pt idx="231">
                  <c:v>0.2450970936743252</c:v>
                </c:pt>
                <c:pt idx="232">
                  <c:v>0.24825223045358635</c:v>
                </c:pt>
                <c:pt idx="233">
                  <c:v>0.25142889509532607</c:v>
                </c:pt>
                <c:pt idx="234">
                  <c:v>0.25462691467135223</c:v>
                </c:pt>
                <c:pt idx="235">
                  <c:v>0.25784611080588093</c:v>
                </c:pt>
                <c:pt idx="236">
                  <c:v>0.2610862996928778</c:v>
                </c:pt>
                <c:pt idx="237">
                  <c:v>0.26434729211569397</c:v>
                </c:pt>
                <c:pt idx="238">
                  <c:v>0.26762889346899954</c:v>
                </c:pt>
                <c:pt idx="239">
                  <c:v>0.2709309037830222</c:v>
                </c:pt>
                <c:pt idx="240">
                  <c:v>0.27425311775009353</c:v>
                </c:pt>
                <c:pt idx="241">
                  <c:v>0.27759532475348503</c:v>
                </c:pt>
                <c:pt idx="242">
                  <c:v>0.2809573088985846</c:v>
                </c:pt>
                <c:pt idx="243">
                  <c:v>0.28433884904634454</c:v>
                </c:pt>
                <c:pt idx="244">
                  <c:v>0.2877397188490475</c:v>
                </c:pt>
                <c:pt idx="245">
                  <c:v>0.2911596867883669</c:v>
                </c:pt>
                <c:pt idx="246">
                  <c:v>0.29459851621571875</c:v>
                </c:pt>
                <c:pt idx="247">
                  <c:v>0.2980559653948972</c:v>
                </c:pt>
                <c:pt idx="248">
                  <c:v>0.3015317875469872</c:v>
                </c:pt>
                <c:pt idx="249">
                  <c:v>0.3050257308975405</c:v>
                </c:pt>
                <c:pt idx="250">
                  <c:v>0.3085375387260081</c:v>
                </c:pt>
                <c:pt idx="251">
                  <c:v>0.31206694941741187</c:v>
                </c:pt>
                <c:pt idx="252">
                  <c:v>0.31561369651624394</c:v>
                </c:pt>
                <c:pt idx="253">
                  <c:v>0.3191775087825772</c:v>
                </c:pt>
                <c:pt idx="254">
                  <c:v>0.32275811025036927</c:v>
                </c:pt>
                <c:pt idx="255">
                  <c:v>0.3263552202879417</c:v>
                </c:pt>
                <c:pt idx="256">
                  <c:v>0.3299685536606154</c:v>
                </c:pt>
                <c:pt idx="257">
                  <c:v>0.3335978205954795</c:v>
                </c:pt>
                <c:pt idx="258">
                  <c:v>0.3372427268482715</c:v>
                </c:pt>
                <c:pt idx="259">
                  <c:v>0.3409029737723446</c:v>
                </c:pt>
                <c:pt idx="260">
                  <c:v>0.3445782583896979</c:v>
                </c:pt>
                <c:pt idx="261">
                  <c:v>0.34826827346403977</c:v>
                </c:pt>
                <c:pt idx="262">
                  <c:v>0.3519727075758595</c:v>
                </c:pt>
                <c:pt idx="263">
                  <c:v>0.3556912451994756</c:v>
                </c:pt>
                <c:pt idx="264">
                  <c:v>0.35942356678203113</c:v>
                </c:pt>
                <c:pt idx="265">
                  <c:v>0.36316934882440344</c:v>
                </c:pt>
                <c:pt idx="266">
                  <c:v>0.3669282639639946</c:v>
                </c:pt>
                <c:pt idx="267">
                  <c:v>0.3706999810593692</c:v>
                </c:pt>
                <c:pt idx="268">
                  <c:v>0.3744841652767027</c:v>
                </c:pt>
                <c:pt idx="269">
                  <c:v>0.3782804781780036</c:v>
                </c:pt>
                <c:pt idx="270">
                  <c:v>0.3820885778110703</c:v>
                </c:pt>
                <c:pt idx="271">
                  <c:v>0.3859081188011456</c:v>
                </c:pt>
                <c:pt idx="272">
                  <c:v>0.38973875244422584</c:v>
                </c:pt>
                <c:pt idx="273">
                  <c:v>0.3935801268019836</c:v>
                </c:pt>
                <c:pt idx="274">
                  <c:v>0.3974318867982627</c:v>
                </c:pt>
                <c:pt idx="275">
                  <c:v>0.4012936743170995</c:v>
                </c:pt>
                <c:pt idx="276">
                  <c:v>0.4051651283022274</c:v>
                </c:pt>
                <c:pt idx="277">
                  <c:v>0.4090458848580174</c:v>
                </c:pt>
                <c:pt idx="278">
                  <c:v>0.41293557735180875</c:v>
                </c:pt>
                <c:pt idx="279">
                  <c:v>0.4168338365175811</c:v>
                </c:pt>
                <c:pt idx="280">
                  <c:v>0.42074029056092044</c:v>
                </c:pt>
                <c:pt idx="281">
                  <c:v>0.42465456526522805</c:v>
                </c:pt>
                <c:pt idx="282">
                  <c:v>0.42857628409912285</c:v>
                </c:pt>
                <c:pt idx="283">
                  <c:v>0.43250506832498914</c:v>
                </c:pt>
                <c:pt idx="284">
                  <c:v>0.43644053710859476</c:v>
                </c:pt>
                <c:pt idx="285">
                  <c:v>0.44038230762978514</c:v>
                </c:pt>
                <c:pt idx="286">
                  <c:v>0.4443299951941212</c:v>
                </c:pt>
                <c:pt idx="287">
                  <c:v>0.4482832133454666</c:v>
                </c:pt>
                <c:pt idx="288">
                  <c:v>0.45224157397944387</c:v>
                </c:pt>
                <c:pt idx="289">
                  <c:v>0.45620468745771103</c:v>
                </c:pt>
                <c:pt idx="290">
                  <c:v>0.46017216272299866</c:v>
                </c:pt>
                <c:pt idx="291">
                  <c:v>0.4641436074148557</c:v>
                </c:pt>
                <c:pt idx="292">
                  <c:v>0.4681186279860403</c:v>
                </c:pt>
                <c:pt idx="293">
                  <c:v>0.47209682981950674</c:v>
                </c:pt>
                <c:pt idx="294">
                  <c:v>0.4760778173459209</c:v>
                </c:pt>
                <c:pt idx="295">
                  <c:v>0.4800611941616554</c:v>
                </c:pt>
                <c:pt idx="296">
                  <c:v>0.4840465631471971</c:v>
                </c:pt>
                <c:pt idx="297">
                  <c:v>0.48803352658591526</c:v>
                </c:pt>
                <c:pt idx="298">
                  <c:v>0.4920216862831258</c:v>
                </c:pt>
                <c:pt idx="299">
                  <c:v>0.49601064368539627</c:v>
                </c:pt>
                <c:pt idx="300">
                  <c:v>0.5000000000000279</c:v>
                </c:pt>
                <c:pt idx="301">
                  <c:v>0.5039893563146596</c:v>
                </c:pt>
                <c:pt idx="302">
                  <c:v>0.5079783137169298</c:v>
                </c:pt>
                <c:pt idx="303">
                  <c:v>0.5119664734141406</c:v>
                </c:pt>
                <c:pt idx="304">
                  <c:v>0.5159534368528585</c:v>
                </c:pt>
                <c:pt idx="305">
                  <c:v>0.5199388058384004</c:v>
                </c:pt>
                <c:pt idx="306">
                  <c:v>0.5239221826541346</c:v>
                </c:pt>
                <c:pt idx="307">
                  <c:v>0.527903170180549</c:v>
                </c:pt>
                <c:pt idx="308">
                  <c:v>0.5318813720140151</c:v>
                </c:pt>
                <c:pt idx="309">
                  <c:v>0.5358563925851998</c:v>
                </c:pt>
                <c:pt idx="310">
                  <c:v>0.5398278372770567</c:v>
                </c:pt>
                <c:pt idx="311">
                  <c:v>0.5437953125423445</c:v>
                </c:pt>
                <c:pt idx="312">
                  <c:v>0.5477584260206115</c:v>
                </c:pt>
                <c:pt idx="313">
                  <c:v>0.5517167866545888</c:v>
                </c:pt>
                <c:pt idx="314">
                  <c:v>0.5556700048059341</c:v>
                </c:pt>
                <c:pt idx="315">
                  <c:v>0.5596176923702701</c:v>
                </c:pt>
                <c:pt idx="316">
                  <c:v>0.5635594628914604</c:v>
                </c:pt>
                <c:pt idx="317">
                  <c:v>0.5674949316750659</c:v>
                </c:pt>
                <c:pt idx="318">
                  <c:v>0.5714237159009282</c:v>
                </c:pt>
                <c:pt idx="319">
                  <c:v>0.5753454347348228</c:v>
                </c:pt>
                <c:pt idx="320">
                  <c:v>0.5792597094391304</c:v>
                </c:pt>
                <c:pt idx="321">
                  <c:v>0.5831661634824696</c:v>
                </c:pt>
                <c:pt idx="322">
                  <c:v>0.5870644226482419</c:v>
                </c:pt>
                <c:pt idx="323">
                  <c:v>0.590954115142033</c:v>
                </c:pt>
                <c:pt idx="324">
                  <c:v>0.594834871697823</c:v>
                </c:pt>
                <c:pt idx="325">
                  <c:v>0.5987063256829508</c:v>
                </c:pt>
                <c:pt idx="326">
                  <c:v>0.6025681132017914</c:v>
                </c:pt>
                <c:pt idx="327">
                  <c:v>0.6064198731980703</c:v>
                </c:pt>
                <c:pt idx="328">
                  <c:v>0.6102612475558279</c:v>
                </c:pt>
                <c:pt idx="329">
                  <c:v>0.6140918811989079</c:v>
                </c:pt>
                <c:pt idx="330">
                  <c:v>0.6179114221889831</c:v>
                </c:pt>
                <c:pt idx="331">
                  <c:v>0.6217195218220497</c:v>
                </c:pt>
                <c:pt idx="332">
                  <c:v>0.6255158347233504</c:v>
                </c:pt>
                <c:pt idx="333">
                  <c:v>0.6293000189406838</c:v>
                </c:pt>
                <c:pt idx="334">
                  <c:v>0.6330717360360582</c:v>
                </c:pt>
                <c:pt idx="335">
                  <c:v>0.6368306511756491</c:v>
                </c:pt>
                <c:pt idx="336">
                  <c:v>0.6405764332180212</c:v>
                </c:pt>
                <c:pt idx="337">
                  <c:v>0.6443087548005766</c:v>
                </c:pt>
                <c:pt idx="338">
                  <c:v>0.6480272924241925</c:v>
                </c:pt>
                <c:pt idx="339">
                  <c:v>0.651731726536012</c:v>
                </c:pt>
                <c:pt idx="340">
                  <c:v>0.6554217416103536</c:v>
                </c:pt>
                <c:pt idx="341">
                  <c:v>0.6590970262277067</c:v>
                </c:pt>
                <c:pt idx="342">
                  <c:v>0.6627572731517797</c:v>
                </c:pt>
                <c:pt idx="343">
                  <c:v>0.6664021794045714</c:v>
                </c:pt>
                <c:pt idx="344">
                  <c:v>0.6700314463394352</c:v>
                </c:pt>
                <c:pt idx="345">
                  <c:v>0.6736447797121088</c:v>
                </c:pt>
                <c:pt idx="346">
                  <c:v>0.6772418897496809</c:v>
                </c:pt>
                <c:pt idx="347">
                  <c:v>0.6808224912174727</c:v>
                </c:pt>
                <c:pt idx="348">
                  <c:v>0.6843863034838058</c:v>
                </c:pt>
                <c:pt idx="349">
                  <c:v>0.6879330505826378</c:v>
                </c:pt>
                <c:pt idx="350">
                  <c:v>0.6914624612740412</c:v>
                </c:pt>
                <c:pt idx="351">
                  <c:v>0.6949742691025086</c:v>
                </c:pt>
                <c:pt idx="352">
                  <c:v>0.6984682124530617</c:v>
                </c:pt>
                <c:pt idx="353">
                  <c:v>0.7019440346051513</c:v>
                </c:pt>
                <c:pt idx="354">
                  <c:v>0.7054014837843294</c:v>
                </c:pt>
                <c:pt idx="355">
                  <c:v>0.7088403132116812</c:v>
                </c:pt>
                <c:pt idx="356">
                  <c:v>0.7122602811510003</c:v>
                </c:pt>
                <c:pt idx="357">
                  <c:v>0.715661150953703</c:v>
                </c:pt>
                <c:pt idx="358">
                  <c:v>0.7190426911014627</c:v>
                </c:pt>
                <c:pt idx="359">
                  <c:v>0.7224046752465618</c:v>
                </c:pt>
                <c:pt idx="360">
                  <c:v>0.7257468822499531</c:v>
                </c:pt>
                <c:pt idx="361">
                  <c:v>0.7290690962170209</c:v>
                </c:pt>
                <c:pt idx="362">
                  <c:v>0.7323711065310432</c:v>
                </c:pt>
                <c:pt idx="363">
                  <c:v>0.7356527078843487</c:v>
                </c:pt>
                <c:pt idx="364">
                  <c:v>0.7389137003071644</c:v>
                </c:pt>
                <c:pt idx="365">
                  <c:v>0.742153889194161</c:v>
                </c:pt>
                <c:pt idx="366">
                  <c:v>0.7453730853286895</c:v>
                </c:pt>
                <c:pt idx="367">
                  <c:v>0.7485711049047153</c:v>
                </c:pt>
                <c:pt idx="368">
                  <c:v>0.7517477695464547</c:v>
                </c:pt>
                <c:pt idx="369">
                  <c:v>0.7549029063257157</c:v>
                </c:pt>
                <c:pt idx="370">
                  <c:v>0.758036347776955</c:v>
                </c:pt>
                <c:pt idx="371">
                  <c:v>0.7611479319100412</c:v>
                </c:pt>
                <c:pt idx="372">
                  <c:v>0.7642375022207766</c:v>
                </c:pt>
                <c:pt idx="373">
                  <c:v>0.7673049076991301</c:v>
                </c:pt>
                <c:pt idx="374">
                  <c:v>0.7703500028352368</c:v>
                </c:pt>
                <c:pt idx="375">
                  <c:v>0.7733726476231588</c:v>
                </c:pt>
                <c:pt idx="376">
                  <c:v>0.7763727075624274</c:v>
                </c:pt>
                <c:pt idx="377">
                  <c:v>0.7793500536573771</c:v>
                </c:pt>
                <c:pt idx="378">
                  <c:v>0.7823045624142932</c:v>
                </c:pt>
                <c:pt idx="379">
                  <c:v>0.7852361158363892</c:v>
                </c:pt>
                <c:pt idx="380">
                  <c:v>0.7881446014166293</c:v>
                </c:pt>
                <c:pt idx="381">
                  <c:v>0.7910299121284243</c:v>
                </c:pt>
                <c:pt idx="382">
                  <c:v>0.7938919464142126</c:v>
                </c:pt>
                <c:pt idx="383">
                  <c:v>0.796730608171957</c:v>
                </c:pt>
                <c:pt idx="384">
                  <c:v>0.7995458067395755</c:v>
                </c:pt>
                <c:pt idx="385">
                  <c:v>0.8023374568773327</c:v>
                </c:pt>
                <c:pt idx="386">
                  <c:v>0.8051054787482164</c:v>
                </c:pt>
                <c:pt idx="387">
                  <c:v>0.8078497978963286</c:v>
                </c:pt>
                <c:pt idx="388">
                  <c:v>0.8105703452233123</c:v>
                </c:pt>
                <c:pt idx="389">
                  <c:v>0.8132670569628515</c:v>
                </c:pt>
                <c:pt idx="390">
                  <c:v>0.8159398746532643</c:v>
                </c:pt>
                <c:pt idx="391">
                  <c:v>0.8185887451082263</c:v>
                </c:pt>
                <c:pt idx="392">
                  <c:v>0.8212136203856517</c:v>
                </c:pt>
                <c:pt idx="393">
                  <c:v>0.8238144577547653</c:v>
                </c:pt>
                <c:pt idx="394">
                  <c:v>0.8263912196613985</c:v>
                </c:pt>
                <c:pt idx="395">
                  <c:v>0.828943873691541</c:v>
                </c:pt>
                <c:pt idx="396">
                  <c:v>0.8314723925331848</c:v>
                </c:pt>
                <c:pt idx="397">
                  <c:v>0.8339767539364928</c:v>
                </c:pt>
                <c:pt idx="398">
                  <c:v>0.8364569406723298</c:v>
                </c:pt>
                <c:pt idx="399">
                  <c:v>0.8389129404891911</c:v>
                </c:pt>
                <c:pt idx="400">
                  <c:v>0.8413447460685648</c:v>
                </c:pt>
              </c:numCache>
            </c:numRef>
          </c:yVal>
          <c:smooth val="1"/>
        </c:ser>
        <c:axId val="38951407"/>
        <c:axId val="15018344"/>
      </c:scatterChart>
      <c:scatterChart>
        <c:scatterStyle val="lineMarker"/>
        <c:varyColors val="0"/>
        <c:ser>
          <c:idx val="2"/>
          <c:order val="0"/>
          <c:tx>
            <c:v>EPI Intercept</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Modelbaseline!$S$5:$S$405</c:f>
              <c:numCache>
                <c:ptCount val="401"/>
                <c:pt idx="0">
                  <c:v>0</c:v>
                </c:pt>
                <c:pt idx="1">
                  <c:v>1071.4161294087112</c:v>
                </c:pt>
                <c:pt idx="2">
                  <c:v>2142.8322588174224</c:v>
                </c:pt>
                <c:pt idx="3">
                  <c:v>3214.2483882261336</c:v>
                </c:pt>
                <c:pt idx="4">
                  <c:v>4285.664517634845</c:v>
                </c:pt>
                <c:pt idx="5">
                  <c:v>5357.080647043556</c:v>
                </c:pt>
                <c:pt idx="6">
                  <c:v>6428.496776452268</c:v>
                </c:pt>
                <c:pt idx="7">
                  <c:v>7499.91290586098</c:v>
                </c:pt>
                <c:pt idx="8">
                  <c:v>8571.329035269691</c:v>
                </c:pt>
                <c:pt idx="9">
                  <c:v>9642.745164678403</c:v>
                </c:pt>
                <c:pt idx="10">
                  <c:v>10714.161294087115</c:v>
                </c:pt>
                <c:pt idx="11">
                  <c:v>11785.577423495826</c:v>
                </c:pt>
                <c:pt idx="12">
                  <c:v>12856.993552904538</c:v>
                </c:pt>
                <c:pt idx="13">
                  <c:v>13928.40968231325</c:v>
                </c:pt>
                <c:pt idx="14">
                  <c:v>14999.825811721961</c:v>
                </c:pt>
                <c:pt idx="15">
                  <c:v>16071.241941130673</c:v>
                </c:pt>
                <c:pt idx="16">
                  <c:v>17142.658070539383</c:v>
                </c:pt>
                <c:pt idx="17">
                  <c:v>18214.074199948092</c:v>
                </c:pt>
                <c:pt idx="18">
                  <c:v>19285.490329356802</c:v>
                </c:pt>
                <c:pt idx="19">
                  <c:v>20356.906458765512</c:v>
                </c:pt>
                <c:pt idx="20">
                  <c:v>21428.322588174222</c:v>
                </c:pt>
                <c:pt idx="21">
                  <c:v>22499.73871758293</c:v>
                </c:pt>
                <c:pt idx="22">
                  <c:v>23571.15484699164</c:v>
                </c:pt>
                <c:pt idx="23">
                  <c:v>24642.57097640035</c:v>
                </c:pt>
                <c:pt idx="24">
                  <c:v>25713.98710580906</c:v>
                </c:pt>
                <c:pt idx="25">
                  <c:v>26785.40323521777</c:v>
                </c:pt>
                <c:pt idx="26">
                  <c:v>27856.81936462648</c:v>
                </c:pt>
                <c:pt idx="27">
                  <c:v>28928.23549403519</c:v>
                </c:pt>
                <c:pt idx="28">
                  <c:v>29999.6516234439</c:v>
                </c:pt>
                <c:pt idx="29">
                  <c:v>31071.06775285261</c:v>
                </c:pt>
                <c:pt idx="30">
                  <c:v>32142.48388226132</c:v>
                </c:pt>
                <c:pt idx="31">
                  <c:v>33213.90001167003</c:v>
                </c:pt>
                <c:pt idx="32">
                  <c:v>34285.31614107874</c:v>
                </c:pt>
                <c:pt idx="33">
                  <c:v>35356.73227048745</c:v>
                </c:pt>
                <c:pt idx="34">
                  <c:v>36428.14839989616</c:v>
                </c:pt>
                <c:pt idx="35">
                  <c:v>37499.56452930487</c:v>
                </c:pt>
                <c:pt idx="36">
                  <c:v>38570.98065871358</c:v>
                </c:pt>
                <c:pt idx="37">
                  <c:v>39642.39678812229</c:v>
                </c:pt>
                <c:pt idx="38">
                  <c:v>40713.812917531</c:v>
                </c:pt>
                <c:pt idx="39">
                  <c:v>41785.22904693971</c:v>
                </c:pt>
                <c:pt idx="40">
                  <c:v>42856.64517634842</c:v>
                </c:pt>
                <c:pt idx="41">
                  <c:v>43928.06130575713</c:v>
                </c:pt>
                <c:pt idx="42">
                  <c:v>44999.47743516584</c:v>
                </c:pt>
                <c:pt idx="43">
                  <c:v>46070.89356457455</c:v>
                </c:pt>
                <c:pt idx="44">
                  <c:v>47142.30969398326</c:v>
                </c:pt>
                <c:pt idx="45">
                  <c:v>48213.72582339197</c:v>
                </c:pt>
                <c:pt idx="46">
                  <c:v>49285.14195280068</c:v>
                </c:pt>
                <c:pt idx="47">
                  <c:v>50356.55808220939</c:v>
                </c:pt>
                <c:pt idx="48">
                  <c:v>51427.9742116181</c:v>
                </c:pt>
                <c:pt idx="49">
                  <c:v>52499.39034102681</c:v>
                </c:pt>
                <c:pt idx="50">
                  <c:v>53570.80647043552</c:v>
                </c:pt>
                <c:pt idx="51">
                  <c:v>54642.22259984423</c:v>
                </c:pt>
                <c:pt idx="52">
                  <c:v>55713.63872925294</c:v>
                </c:pt>
                <c:pt idx="53">
                  <c:v>56785.05485866165</c:v>
                </c:pt>
                <c:pt idx="54">
                  <c:v>57856.47098807036</c:v>
                </c:pt>
                <c:pt idx="55">
                  <c:v>58927.88711747907</c:v>
                </c:pt>
                <c:pt idx="56">
                  <c:v>59999.30324688778</c:v>
                </c:pt>
                <c:pt idx="57">
                  <c:v>61070.71937629649</c:v>
                </c:pt>
                <c:pt idx="58">
                  <c:v>62142.1355057052</c:v>
                </c:pt>
                <c:pt idx="59">
                  <c:v>63213.55163511391</c:v>
                </c:pt>
                <c:pt idx="60">
                  <c:v>64284.96776452262</c:v>
                </c:pt>
                <c:pt idx="61">
                  <c:v>65356.38389393133</c:v>
                </c:pt>
                <c:pt idx="62">
                  <c:v>66427.80002334004</c:v>
                </c:pt>
                <c:pt idx="63">
                  <c:v>67499.21615274875</c:v>
                </c:pt>
                <c:pt idx="64">
                  <c:v>68570.63228215746</c:v>
                </c:pt>
                <c:pt idx="65">
                  <c:v>69642.04841156617</c:v>
                </c:pt>
                <c:pt idx="66">
                  <c:v>70713.46454097488</c:v>
                </c:pt>
                <c:pt idx="67">
                  <c:v>71784.88067038359</c:v>
                </c:pt>
                <c:pt idx="68">
                  <c:v>72856.2967997923</c:v>
                </c:pt>
                <c:pt idx="69">
                  <c:v>73927.712929201</c:v>
                </c:pt>
                <c:pt idx="70">
                  <c:v>74999.12905860972</c:v>
                </c:pt>
                <c:pt idx="71">
                  <c:v>76070.54518801843</c:v>
                </c:pt>
                <c:pt idx="72">
                  <c:v>77141.96131742714</c:v>
                </c:pt>
                <c:pt idx="73">
                  <c:v>78213.37744683585</c:v>
                </c:pt>
                <c:pt idx="74">
                  <c:v>79284.79357624456</c:v>
                </c:pt>
                <c:pt idx="75">
                  <c:v>80356.20970565327</c:v>
                </c:pt>
                <c:pt idx="76">
                  <c:v>81427.62583506198</c:v>
                </c:pt>
                <c:pt idx="77">
                  <c:v>82499.04196447069</c:v>
                </c:pt>
                <c:pt idx="78">
                  <c:v>83570.4580938794</c:v>
                </c:pt>
                <c:pt idx="79">
                  <c:v>84641.8742232881</c:v>
                </c:pt>
                <c:pt idx="80">
                  <c:v>85713.29035269681</c:v>
                </c:pt>
                <c:pt idx="81">
                  <c:v>86784.70648210552</c:v>
                </c:pt>
                <c:pt idx="82">
                  <c:v>87856.12261151423</c:v>
                </c:pt>
                <c:pt idx="83">
                  <c:v>88927.53874092294</c:v>
                </c:pt>
                <c:pt idx="84">
                  <c:v>89998.95487033165</c:v>
                </c:pt>
                <c:pt idx="85">
                  <c:v>91070.37099974036</c:v>
                </c:pt>
                <c:pt idx="86">
                  <c:v>92141.78712914907</c:v>
                </c:pt>
                <c:pt idx="87">
                  <c:v>93213.20325855778</c:v>
                </c:pt>
                <c:pt idx="88">
                  <c:v>94284.6193879665</c:v>
                </c:pt>
                <c:pt idx="89">
                  <c:v>95356.0355173752</c:v>
                </c:pt>
                <c:pt idx="90">
                  <c:v>96427.45164678391</c:v>
                </c:pt>
                <c:pt idx="91">
                  <c:v>97498.86777619262</c:v>
                </c:pt>
                <c:pt idx="92">
                  <c:v>98570.28390560133</c:v>
                </c:pt>
                <c:pt idx="93">
                  <c:v>99641.70003501004</c:v>
                </c:pt>
                <c:pt idx="94">
                  <c:v>100713.11616441875</c:v>
                </c:pt>
                <c:pt idx="95">
                  <c:v>101784.53229382746</c:v>
                </c:pt>
                <c:pt idx="96">
                  <c:v>102855.94842323617</c:v>
                </c:pt>
                <c:pt idx="97">
                  <c:v>103927.36455264488</c:v>
                </c:pt>
                <c:pt idx="98">
                  <c:v>104998.78068205359</c:v>
                </c:pt>
                <c:pt idx="99">
                  <c:v>106070.1968114623</c:v>
                </c:pt>
                <c:pt idx="100">
                  <c:v>107141.61294087101</c:v>
                </c:pt>
                <c:pt idx="101">
                  <c:v>108213.02907027972</c:v>
                </c:pt>
                <c:pt idx="102">
                  <c:v>109284.44519968843</c:v>
                </c:pt>
                <c:pt idx="103">
                  <c:v>110355.86132909714</c:v>
                </c:pt>
                <c:pt idx="104">
                  <c:v>111427.27745850585</c:v>
                </c:pt>
                <c:pt idx="105">
                  <c:v>112498.69358791456</c:v>
                </c:pt>
                <c:pt idx="106">
                  <c:v>113570.10971732327</c:v>
                </c:pt>
                <c:pt idx="107">
                  <c:v>114641.52584673198</c:v>
                </c:pt>
                <c:pt idx="108">
                  <c:v>115712.94197614069</c:v>
                </c:pt>
                <c:pt idx="109">
                  <c:v>116784.3581055494</c:v>
                </c:pt>
                <c:pt idx="110">
                  <c:v>117855.77423495811</c:v>
                </c:pt>
                <c:pt idx="111">
                  <c:v>118927.19036436682</c:v>
                </c:pt>
                <c:pt idx="112">
                  <c:v>119998.60649377553</c:v>
                </c:pt>
                <c:pt idx="113">
                  <c:v>121070.02262318424</c:v>
                </c:pt>
                <c:pt idx="114">
                  <c:v>122141.43875259295</c:v>
                </c:pt>
                <c:pt idx="115">
                  <c:v>123212.85488200166</c:v>
                </c:pt>
                <c:pt idx="116">
                  <c:v>124284.27101141037</c:v>
                </c:pt>
                <c:pt idx="117">
                  <c:v>125355.68714081908</c:v>
                </c:pt>
                <c:pt idx="118">
                  <c:v>126427.10327022779</c:v>
                </c:pt>
                <c:pt idx="119">
                  <c:v>127498.5193996365</c:v>
                </c:pt>
                <c:pt idx="120">
                  <c:v>128569.93552904521</c:v>
                </c:pt>
                <c:pt idx="121">
                  <c:v>129641.35165845392</c:v>
                </c:pt>
                <c:pt idx="122">
                  <c:v>130712.76778786263</c:v>
                </c:pt>
                <c:pt idx="123">
                  <c:v>131784.18391727135</c:v>
                </c:pt>
                <c:pt idx="124">
                  <c:v>132855.60004668008</c:v>
                </c:pt>
                <c:pt idx="125">
                  <c:v>133927.0161760888</c:v>
                </c:pt>
                <c:pt idx="126">
                  <c:v>134998.43230549752</c:v>
                </c:pt>
                <c:pt idx="127">
                  <c:v>136069.84843490625</c:v>
                </c:pt>
                <c:pt idx="128">
                  <c:v>137141.26456431497</c:v>
                </c:pt>
                <c:pt idx="129">
                  <c:v>138212.6806937237</c:v>
                </c:pt>
                <c:pt idx="130">
                  <c:v>139284.09682313242</c:v>
                </c:pt>
                <c:pt idx="131">
                  <c:v>140355.51295254115</c:v>
                </c:pt>
                <c:pt idx="132">
                  <c:v>141426.92908194987</c:v>
                </c:pt>
                <c:pt idx="133">
                  <c:v>142498.3452113586</c:v>
                </c:pt>
                <c:pt idx="134">
                  <c:v>143569.76134076732</c:v>
                </c:pt>
                <c:pt idx="135">
                  <c:v>144641.17747017604</c:v>
                </c:pt>
                <c:pt idx="136">
                  <c:v>145712.59359958477</c:v>
                </c:pt>
                <c:pt idx="137">
                  <c:v>146784.0097289935</c:v>
                </c:pt>
                <c:pt idx="138">
                  <c:v>147855.42585840222</c:v>
                </c:pt>
                <c:pt idx="139">
                  <c:v>148926.84198781094</c:v>
                </c:pt>
                <c:pt idx="140">
                  <c:v>149998.25811721967</c:v>
                </c:pt>
                <c:pt idx="141">
                  <c:v>151069.6742466284</c:v>
                </c:pt>
                <c:pt idx="142">
                  <c:v>152141.09037603711</c:v>
                </c:pt>
                <c:pt idx="143">
                  <c:v>153212.50650544584</c:v>
                </c:pt>
                <c:pt idx="144">
                  <c:v>154283.92263485456</c:v>
                </c:pt>
                <c:pt idx="145">
                  <c:v>155355.3387642633</c:v>
                </c:pt>
                <c:pt idx="146">
                  <c:v>156426.754893672</c:v>
                </c:pt>
                <c:pt idx="147">
                  <c:v>157498.17102308074</c:v>
                </c:pt>
                <c:pt idx="148">
                  <c:v>158569.58715248946</c:v>
                </c:pt>
                <c:pt idx="149">
                  <c:v>159641.00328189819</c:v>
                </c:pt>
                <c:pt idx="150">
                  <c:v>160712.4194113069</c:v>
                </c:pt>
                <c:pt idx="151">
                  <c:v>161783.83554071563</c:v>
                </c:pt>
                <c:pt idx="152">
                  <c:v>162855.25167012436</c:v>
                </c:pt>
                <c:pt idx="153">
                  <c:v>163926.66779953308</c:v>
                </c:pt>
                <c:pt idx="154">
                  <c:v>164998.0839289418</c:v>
                </c:pt>
                <c:pt idx="155">
                  <c:v>166069.50005835053</c:v>
                </c:pt>
                <c:pt idx="156">
                  <c:v>167140.91618775926</c:v>
                </c:pt>
                <c:pt idx="157">
                  <c:v>168212.33231716798</c:v>
                </c:pt>
                <c:pt idx="158">
                  <c:v>169283.7484465767</c:v>
                </c:pt>
                <c:pt idx="159">
                  <c:v>170355.16457598543</c:v>
                </c:pt>
                <c:pt idx="160">
                  <c:v>171426.58070539415</c:v>
                </c:pt>
                <c:pt idx="161">
                  <c:v>172497.99683480288</c:v>
                </c:pt>
                <c:pt idx="162">
                  <c:v>173569.4129642116</c:v>
                </c:pt>
                <c:pt idx="163">
                  <c:v>174640.82909362033</c:v>
                </c:pt>
                <c:pt idx="164">
                  <c:v>175712.24522302905</c:v>
                </c:pt>
                <c:pt idx="165">
                  <c:v>176783.66135243778</c:v>
                </c:pt>
                <c:pt idx="166">
                  <c:v>177855.0774818465</c:v>
                </c:pt>
                <c:pt idx="167">
                  <c:v>178926.49361125522</c:v>
                </c:pt>
                <c:pt idx="168">
                  <c:v>179997.90974066395</c:v>
                </c:pt>
                <c:pt idx="169">
                  <c:v>181069.32587007267</c:v>
                </c:pt>
                <c:pt idx="170">
                  <c:v>182140.7419994814</c:v>
                </c:pt>
                <c:pt idx="171">
                  <c:v>183212.15812889012</c:v>
                </c:pt>
                <c:pt idx="172">
                  <c:v>184283.57425829885</c:v>
                </c:pt>
                <c:pt idx="173">
                  <c:v>185354.99038770757</c:v>
                </c:pt>
                <c:pt idx="174">
                  <c:v>186426.4065171163</c:v>
                </c:pt>
                <c:pt idx="175">
                  <c:v>187497.82264652502</c:v>
                </c:pt>
                <c:pt idx="176">
                  <c:v>188569.23877593374</c:v>
                </c:pt>
                <c:pt idx="177">
                  <c:v>189640.65490534247</c:v>
                </c:pt>
                <c:pt idx="178">
                  <c:v>190712.0710347512</c:v>
                </c:pt>
                <c:pt idx="179">
                  <c:v>191783.48716415992</c:v>
                </c:pt>
                <c:pt idx="180">
                  <c:v>192854.90329356864</c:v>
                </c:pt>
                <c:pt idx="181">
                  <c:v>193926.31942297737</c:v>
                </c:pt>
                <c:pt idx="182">
                  <c:v>194997.7355523861</c:v>
                </c:pt>
                <c:pt idx="183">
                  <c:v>196069.1516817948</c:v>
                </c:pt>
                <c:pt idx="184">
                  <c:v>197140.56781120354</c:v>
                </c:pt>
                <c:pt idx="185">
                  <c:v>198211.98394061226</c:v>
                </c:pt>
                <c:pt idx="186">
                  <c:v>199283.400070021</c:v>
                </c:pt>
                <c:pt idx="187">
                  <c:v>200354.8161994297</c:v>
                </c:pt>
                <c:pt idx="188">
                  <c:v>201426.23232883844</c:v>
                </c:pt>
                <c:pt idx="189">
                  <c:v>202497.64845824716</c:v>
                </c:pt>
                <c:pt idx="190">
                  <c:v>203569.06458765588</c:v>
                </c:pt>
                <c:pt idx="191">
                  <c:v>204640.4807170646</c:v>
                </c:pt>
                <c:pt idx="192">
                  <c:v>205711.89684647333</c:v>
                </c:pt>
                <c:pt idx="193">
                  <c:v>206783.31297588206</c:v>
                </c:pt>
                <c:pt idx="194">
                  <c:v>207854.72910529078</c:v>
                </c:pt>
                <c:pt idx="195">
                  <c:v>208926.1452346995</c:v>
                </c:pt>
                <c:pt idx="196">
                  <c:v>209997.56136410823</c:v>
                </c:pt>
                <c:pt idx="197">
                  <c:v>211068.97749351696</c:v>
                </c:pt>
                <c:pt idx="198">
                  <c:v>212140.39362292568</c:v>
                </c:pt>
                <c:pt idx="199">
                  <c:v>213211.8097523344</c:v>
                </c:pt>
                <c:pt idx="200">
                  <c:v>214283.22588174313</c:v>
                </c:pt>
                <c:pt idx="201">
                  <c:v>215354.64201115185</c:v>
                </c:pt>
                <c:pt idx="202">
                  <c:v>216426.05814056058</c:v>
                </c:pt>
                <c:pt idx="203">
                  <c:v>217497.4742699693</c:v>
                </c:pt>
                <c:pt idx="204">
                  <c:v>218568.89039937803</c:v>
                </c:pt>
                <c:pt idx="205">
                  <c:v>219640.30652878675</c:v>
                </c:pt>
                <c:pt idx="206">
                  <c:v>220711.72265819547</c:v>
                </c:pt>
                <c:pt idx="207">
                  <c:v>221783.1387876042</c:v>
                </c:pt>
                <c:pt idx="208">
                  <c:v>222854.55491701292</c:v>
                </c:pt>
                <c:pt idx="209">
                  <c:v>223925.97104642165</c:v>
                </c:pt>
                <c:pt idx="210">
                  <c:v>224997.38717583037</c:v>
                </c:pt>
                <c:pt idx="211">
                  <c:v>226068.8033052391</c:v>
                </c:pt>
                <c:pt idx="212">
                  <c:v>227140.21943464782</c:v>
                </c:pt>
                <c:pt idx="213">
                  <c:v>228211.63556405655</c:v>
                </c:pt>
                <c:pt idx="214">
                  <c:v>229283.05169346527</c:v>
                </c:pt>
                <c:pt idx="215">
                  <c:v>230354.467822874</c:v>
                </c:pt>
                <c:pt idx="216">
                  <c:v>231425.88395228272</c:v>
                </c:pt>
                <c:pt idx="217">
                  <c:v>232497.30008169144</c:v>
                </c:pt>
                <c:pt idx="218">
                  <c:v>233568.71621110017</c:v>
                </c:pt>
                <c:pt idx="219">
                  <c:v>234640.1323405089</c:v>
                </c:pt>
                <c:pt idx="220">
                  <c:v>235711.54846991762</c:v>
                </c:pt>
                <c:pt idx="221">
                  <c:v>236782.96459932634</c:v>
                </c:pt>
                <c:pt idx="222">
                  <c:v>237854.38072873506</c:v>
                </c:pt>
                <c:pt idx="223">
                  <c:v>238925.7968581438</c:v>
                </c:pt>
                <c:pt idx="224">
                  <c:v>239997.2129875525</c:v>
                </c:pt>
                <c:pt idx="225">
                  <c:v>241068.62911696124</c:v>
                </c:pt>
                <c:pt idx="226">
                  <c:v>242140.04524636996</c:v>
                </c:pt>
                <c:pt idx="227">
                  <c:v>243211.4613757787</c:v>
                </c:pt>
                <c:pt idx="228">
                  <c:v>244282.8775051874</c:v>
                </c:pt>
                <c:pt idx="229">
                  <c:v>245354.29363459614</c:v>
                </c:pt>
                <c:pt idx="230">
                  <c:v>246425.70976400486</c:v>
                </c:pt>
                <c:pt idx="231">
                  <c:v>247497.12589341358</c:v>
                </c:pt>
                <c:pt idx="232">
                  <c:v>248568.5420228223</c:v>
                </c:pt>
                <c:pt idx="233">
                  <c:v>249639.95815223103</c:v>
                </c:pt>
                <c:pt idx="234">
                  <c:v>250711.37428163976</c:v>
                </c:pt>
                <c:pt idx="235">
                  <c:v>251782.79041104848</c:v>
                </c:pt>
                <c:pt idx="236">
                  <c:v>252854.2065404572</c:v>
                </c:pt>
                <c:pt idx="237">
                  <c:v>253925.62266986593</c:v>
                </c:pt>
                <c:pt idx="238">
                  <c:v>254997.03879927465</c:v>
                </c:pt>
                <c:pt idx="239">
                  <c:v>256068.45492868338</c:v>
                </c:pt>
                <c:pt idx="240">
                  <c:v>257139.8710580921</c:v>
                </c:pt>
                <c:pt idx="241">
                  <c:v>258211.28718750083</c:v>
                </c:pt>
                <c:pt idx="242">
                  <c:v>259282.70331690955</c:v>
                </c:pt>
                <c:pt idx="243">
                  <c:v>260354.11944631828</c:v>
                </c:pt>
                <c:pt idx="244">
                  <c:v>261425.535575727</c:v>
                </c:pt>
                <c:pt idx="245">
                  <c:v>262496.9517051357</c:v>
                </c:pt>
                <c:pt idx="246">
                  <c:v>263568.3678345444</c:v>
                </c:pt>
                <c:pt idx="247">
                  <c:v>264639.7839639531</c:v>
                </c:pt>
                <c:pt idx="248">
                  <c:v>265711.2000933618</c:v>
                </c:pt>
                <c:pt idx="249">
                  <c:v>266782.6162227705</c:v>
                </c:pt>
                <c:pt idx="250">
                  <c:v>267854.0323521792</c:v>
                </c:pt>
                <c:pt idx="251">
                  <c:v>268925.44848158787</c:v>
                </c:pt>
                <c:pt idx="252">
                  <c:v>269996.86461099656</c:v>
                </c:pt>
                <c:pt idx="253">
                  <c:v>271068.28074040526</c:v>
                </c:pt>
                <c:pt idx="254">
                  <c:v>272139.69686981395</c:v>
                </c:pt>
                <c:pt idx="255">
                  <c:v>273211.11299922265</c:v>
                </c:pt>
                <c:pt idx="256">
                  <c:v>274282.52912863134</c:v>
                </c:pt>
                <c:pt idx="257">
                  <c:v>275353.94525804004</c:v>
                </c:pt>
                <c:pt idx="258">
                  <c:v>276425.36138744873</c:v>
                </c:pt>
                <c:pt idx="259">
                  <c:v>277496.77751685743</c:v>
                </c:pt>
                <c:pt idx="260">
                  <c:v>278568.1936462661</c:v>
                </c:pt>
                <c:pt idx="261">
                  <c:v>279639.6097756748</c:v>
                </c:pt>
                <c:pt idx="262">
                  <c:v>280711.0259050835</c:v>
                </c:pt>
                <c:pt idx="263">
                  <c:v>281782.4420344922</c:v>
                </c:pt>
                <c:pt idx="264">
                  <c:v>282853.8581639009</c:v>
                </c:pt>
                <c:pt idx="265">
                  <c:v>283925.2742933096</c:v>
                </c:pt>
                <c:pt idx="266">
                  <c:v>284996.6904227183</c:v>
                </c:pt>
                <c:pt idx="267">
                  <c:v>286068.106552127</c:v>
                </c:pt>
                <c:pt idx="268">
                  <c:v>287139.5226815357</c:v>
                </c:pt>
                <c:pt idx="269">
                  <c:v>288210.9388109444</c:v>
                </c:pt>
                <c:pt idx="270">
                  <c:v>289282.3549403531</c:v>
                </c:pt>
                <c:pt idx="271">
                  <c:v>290353.7710697618</c:v>
                </c:pt>
                <c:pt idx="272">
                  <c:v>291425.18719917047</c:v>
                </c:pt>
                <c:pt idx="273">
                  <c:v>292496.60332857916</c:v>
                </c:pt>
                <c:pt idx="274">
                  <c:v>293568.01945798786</c:v>
                </c:pt>
                <c:pt idx="275">
                  <c:v>294639.43558739655</c:v>
                </c:pt>
                <c:pt idx="276">
                  <c:v>295710.85171680525</c:v>
                </c:pt>
                <c:pt idx="277">
                  <c:v>296782.26784621394</c:v>
                </c:pt>
                <c:pt idx="278">
                  <c:v>297853.68397562264</c:v>
                </c:pt>
                <c:pt idx="279">
                  <c:v>298925.10010503134</c:v>
                </c:pt>
                <c:pt idx="280">
                  <c:v>299996.51623444003</c:v>
                </c:pt>
                <c:pt idx="281">
                  <c:v>301067.9323638487</c:v>
                </c:pt>
                <c:pt idx="282">
                  <c:v>302139.3484932574</c:v>
                </c:pt>
                <c:pt idx="283">
                  <c:v>303210.7646226661</c:v>
                </c:pt>
                <c:pt idx="284">
                  <c:v>304282.1807520748</c:v>
                </c:pt>
                <c:pt idx="285">
                  <c:v>305353.5968814835</c:v>
                </c:pt>
                <c:pt idx="286">
                  <c:v>306425.0130108922</c:v>
                </c:pt>
                <c:pt idx="287">
                  <c:v>307496.4291403009</c:v>
                </c:pt>
                <c:pt idx="288">
                  <c:v>308567.8452697096</c:v>
                </c:pt>
                <c:pt idx="289">
                  <c:v>309639.2613991183</c:v>
                </c:pt>
                <c:pt idx="290">
                  <c:v>310710.677528527</c:v>
                </c:pt>
                <c:pt idx="291">
                  <c:v>311782.0936579357</c:v>
                </c:pt>
                <c:pt idx="292">
                  <c:v>312853.5097873444</c:v>
                </c:pt>
                <c:pt idx="293">
                  <c:v>313924.92591675307</c:v>
                </c:pt>
                <c:pt idx="294">
                  <c:v>314996.34204616176</c:v>
                </c:pt>
                <c:pt idx="295">
                  <c:v>316067.75817557046</c:v>
                </c:pt>
                <c:pt idx="296">
                  <c:v>317139.17430497915</c:v>
                </c:pt>
                <c:pt idx="297">
                  <c:v>318210.59043438785</c:v>
                </c:pt>
                <c:pt idx="298">
                  <c:v>319282.00656379655</c:v>
                </c:pt>
                <c:pt idx="299">
                  <c:v>320353.42269320524</c:v>
                </c:pt>
                <c:pt idx="300">
                  <c:v>321424.83882261394</c:v>
                </c:pt>
                <c:pt idx="301">
                  <c:v>322496.25495202263</c:v>
                </c:pt>
                <c:pt idx="302">
                  <c:v>323567.6710814313</c:v>
                </c:pt>
                <c:pt idx="303">
                  <c:v>324639.08721084</c:v>
                </c:pt>
                <c:pt idx="304">
                  <c:v>325710.5033402487</c:v>
                </c:pt>
                <c:pt idx="305">
                  <c:v>326781.9194696574</c:v>
                </c:pt>
                <c:pt idx="306">
                  <c:v>327853.3355990661</c:v>
                </c:pt>
                <c:pt idx="307">
                  <c:v>328924.7517284748</c:v>
                </c:pt>
                <c:pt idx="308">
                  <c:v>329996.1678578835</c:v>
                </c:pt>
                <c:pt idx="309">
                  <c:v>331067.5839872922</c:v>
                </c:pt>
                <c:pt idx="310">
                  <c:v>332139.0001167009</c:v>
                </c:pt>
                <c:pt idx="311">
                  <c:v>333210.4162461096</c:v>
                </c:pt>
                <c:pt idx="312">
                  <c:v>334281.8323755183</c:v>
                </c:pt>
                <c:pt idx="313">
                  <c:v>335353.248504927</c:v>
                </c:pt>
                <c:pt idx="314">
                  <c:v>336424.66463433567</c:v>
                </c:pt>
                <c:pt idx="315">
                  <c:v>337496.08076374436</c:v>
                </c:pt>
                <c:pt idx="316">
                  <c:v>338567.49689315306</c:v>
                </c:pt>
                <c:pt idx="317">
                  <c:v>339638.91302256176</c:v>
                </c:pt>
                <c:pt idx="318">
                  <c:v>340710.32915197045</c:v>
                </c:pt>
                <c:pt idx="319">
                  <c:v>341781.74528137915</c:v>
                </c:pt>
                <c:pt idx="320">
                  <c:v>342853.16141078784</c:v>
                </c:pt>
                <c:pt idx="321">
                  <c:v>343924.57754019654</c:v>
                </c:pt>
                <c:pt idx="322">
                  <c:v>344995.99366960523</c:v>
                </c:pt>
                <c:pt idx="323">
                  <c:v>346067.4097990139</c:v>
                </c:pt>
                <c:pt idx="324">
                  <c:v>347138.8259284226</c:v>
                </c:pt>
                <c:pt idx="325">
                  <c:v>348210.2420578313</c:v>
                </c:pt>
                <c:pt idx="326">
                  <c:v>349281.65818724</c:v>
                </c:pt>
                <c:pt idx="327">
                  <c:v>350353.0743166487</c:v>
                </c:pt>
                <c:pt idx="328">
                  <c:v>351424.4904460574</c:v>
                </c:pt>
                <c:pt idx="329">
                  <c:v>352495.9065754661</c:v>
                </c:pt>
                <c:pt idx="330">
                  <c:v>353567.3227048748</c:v>
                </c:pt>
                <c:pt idx="331">
                  <c:v>354638.7388342835</c:v>
                </c:pt>
                <c:pt idx="332">
                  <c:v>355710.1549636922</c:v>
                </c:pt>
                <c:pt idx="333">
                  <c:v>356781.5710931009</c:v>
                </c:pt>
                <c:pt idx="334">
                  <c:v>357852.9872225096</c:v>
                </c:pt>
                <c:pt idx="335">
                  <c:v>358924.40335191827</c:v>
                </c:pt>
                <c:pt idx="336">
                  <c:v>359995.81948132697</c:v>
                </c:pt>
                <c:pt idx="337">
                  <c:v>361067.23561073566</c:v>
                </c:pt>
                <c:pt idx="338">
                  <c:v>362138.65174014436</c:v>
                </c:pt>
                <c:pt idx="339">
                  <c:v>363210.06786955305</c:v>
                </c:pt>
                <c:pt idx="340">
                  <c:v>364281.48399896175</c:v>
                </c:pt>
                <c:pt idx="341">
                  <c:v>365352.90012837044</c:v>
                </c:pt>
                <c:pt idx="342">
                  <c:v>366424.31625777914</c:v>
                </c:pt>
                <c:pt idx="343">
                  <c:v>367495.73238718783</c:v>
                </c:pt>
                <c:pt idx="344">
                  <c:v>368567.1485165965</c:v>
                </c:pt>
                <c:pt idx="345">
                  <c:v>369638.5646460052</c:v>
                </c:pt>
                <c:pt idx="346">
                  <c:v>370709.9807754139</c:v>
                </c:pt>
                <c:pt idx="347">
                  <c:v>371781.3969048226</c:v>
                </c:pt>
                <c:pt idx="348">
                  <c:v>372852.8130342313</c:v>
                </c:pt>
                <c:pt idx="349">
                  <c:v>373924.22916364</c:v>
                </c:pt>
                <c:pt idx="350">
                  <c:v>374995.6452930487</c:v>
                </c:pt>
                <c:pt idx="351">
                  <c:v>376067.0614224574</c:v>
                </c:pt>
                <c:pt idx="352">
                  <c:v>377138.4775518661</c:v>
                </c:pt>
                <c:pt idx="353">
                  <c:v>378209.8936812748</c:v>
                </c:pt>
                <c:pt idx="354">
                  <c:v>379281.3098106835</c:v>
                </c:pt>
                <c:pt idx="355">
                  <c:v>380352.7259400922</c:v>
                </c:pt>
                <c:pt idx="356">
                  <c:v>381424.1420695009</c:v>
                </c:pt>
                <c:pt idx="357">
                  <c:v>382495.55819890957</c:v>
                </c:pt>
                <c:pt idx="358">
                  <c:v>383566.97432831826</c:v>
                </c:pt>
                <c:pt idx="359">
                  <c:v>384638.39045772696</c:v>
                </c:pt>
                <c:pt idx="360">
                  <c:v>385709.80658713565</c:v>
                </c:pt>
                <c:pt idx="361">
                  <c:v>386781.22271654435</c:v>
                </c:pt>
                <c:pt idx="362">
                  <c:v>387852.63884595304</c:v>
                </c:pt>
                <c:pt idx="363">
                  <c:v>388924.05497536174</c:v>
                </c:pt>
                <c:pt idx="364">
                  <c:v>389995.47110477043</c:v>
                </c:pt>
                <c:pt idx="365">
                  <c:v>391066.8872341791</c:v>
                </c:pt>
                <c:pt idx="366">
                  <c:v>392138.3033635878</c:v>
                </c:pt>
                <c:pt idx="367">
                  <c:v>393209.7194929965</c:v>
                </c:pt>
                <c:pt idx="368">
                  <c:v>394281.1356224052</c:v>
                </c:pt>
                <c:pt idx="369">
                  <c:v>395352.5517518139</c:v>
                </c:pt>
                <c:pt idx="370">
                  <c:v>396423.9678812226</c:v>
                </c:pt>
                <c:pt idx="371">
                  <c:v>397495.3840106313</c:v>
                </c:pt>
                <c:pt idx="372">
                  <c:v>398566.80014004</c:v>
                </c:pt>
                <c:pt idx="373">
                  <c:v>399638.2162694487</c:v>
                </c:pt>
                <c:pt idx="374">
                  <c:v>400709.6323988574</c:v>
                </c:pt>
                <c:pt idx="375">
                  <c:v>401781.0485282661</c:v>
                </c:pt>
                <c:pt idx="376">
                  <c:v>402852.4646576748</c:v>
                </c:pt>
                <c:pt idx="377">
                  <c:v>403923.8807870835</c:v>
                </c:pt>
                <c:pt idx="378">
                  <c:v>404995.29691649217</c:v>
                </c:pt>
                <c:pt idx="379">
                  <c:v>406066.71304590086</c:v>
                </c:pt>
                <c:pt idx="380">
                  <c:v>407138.12917530956</c:v>
                </c:pt>
                <c:pt idx="381">
                  <c:v>408209.54530471825</c:v>
                </c:pt>
                <c:pt idx="382">
                  <c:v>409280.96143412695</c:v>
                </c:pt>
                <c:pt idx="383">
                  <c:v>410352.37756353564</c:v>
                </c:pt>
                <c:pt idx="384">
                  <c:v>411423.79369294434</c:v>
                </c:pt>
                <c:pt idx="385">
                  <c:v>412495.20982235303</c:v>
                </c:pt>
                <c:pt idx="386">
                  <c:v>413566.6259517617</c:v>
                </c:pt>
                <c:pt idx="387">
                  <c:v>414638.0420811704</c:v>
                </c:pt>
                <c:pt idx="388">
                  <c:v>415709.4582105791</c:v>
                </c:pt>
                <c:pt idx="389">
                  <c:v>416780.8743399878</c:v>
                </c:pt>
                <c:pt idx="390">
                  <c:v>417852.2904693965</c:v>
                </c:pt>
                <c:pt idx="391">
                  <c:v>418923.7065988052</c:v>
                </c:pt>
                <c:pt idx="392">
                  <c:v>419995.1227282139</c:v>
                </c:pt>
                <c:pt idx="393">
                  <c:v>421066.5388576226</c:v>
                </c:pt>
                <c:pt idx="394">
                  <c:v>422137.9549870313</c:v>
                </c:pt>
                <c:pt idx="395">
                  <c:v>423209.37111644</c:v>
                </c:pt>
                <c:pt idx="396">
                  <c:v>424280.7872458487</c:v>
                </c:pt>
                <c:pt idx="397">
                  <c:v>425352.2033752574</c:v>
                </c:pt>
                <c:pt idx="398">
                  <c:v>426423.6195046661</c:v>
                </c:pt>
                <c:pt idx="399">
                  <c:v>427495.03563407477</c:v>
                </c:pt>
                <c:pt idx="400">
                  <c:v>428566.45176348346</c:v>
                </c:pt>
              </c:numCache>
            </c:numRef>
          </c:xVal>
          <c:yVal>
            <c:numRef>
              <c:f>Modelbaseline!$R$5:$R$405</c:f>
              <c:numCache>
                <c:ptCount val="401"/>
                <c:pt idx="0">
                  <c:v>0.87</c:v>
                </c:pt>
                <c:pt idx="1">
                  <c:v>0.87</c:v>
                </c:pt>
                <c:pt idx="2">
                  <c:v>0.87</c:v>
                </c:pt>
                <c:pt idx="3">
                  <c:v>0.87</c:v>
                </c:pt>
                <c:pt idx="4">
                  <c:v>0.87</c:v>
                </c:pt>
                <c:pt idx="5">
                  <c:v>0.87</c:v>
                </c:pt>
                <c:pt idx="6">
                  <c:v>0.87</c:v>
                </c:pt>
                <c:pt idx="7">
                  <c:v>0.87</c:v>
                </c:pt>
                <c:pt idx="8">
                  <c:v>0.87</c:v>
                </c:pt>
                <c:pt idx="9">
                  <c:v>0.87</c:v>
                </c:pt>
                <c:pt idx="10">
                  <c:v>0.87</c:v>
                </c:pt>
                <c:pt idx="11">
                  <c:v>0.87</c:v>
                </c:pt>
                <c:pt idx="12">
                  <c:v>0.87</c:v>
                </c:pt>
                <c:pt idx="13">
                  <c:v>0.87</c:v>
                </c:pt>
                <c:pt idx="14">
                  <c:v>0.87</c:v>
                </c:pt>
                <c:pt idx="15">
                  <c:v>0.87</c:v>
                </c:pt>
                <c:pt idx="16">
                  <c:v>0.87</c:v>
                </c:pt>
                <c:pt idx="17">
                  <c:v>0.87</c:v>
                </c:pt>
                <c:pt idx="18">
                  <c:v>0.87</c:v>
                </c:pt>
                <c:pt idx="19">
                  <c:v>0.87</c:v>
                </c:pt>
                <c:pt idx="20">
                  <c:v>0.87</c:v>
                </c:pt>
                <c:pt idx="21">
                  <c:v>0.87</c:v>
                </c:pt>
                <c:pt idx="22">
                  <c:v>0.87</c:v>
                </c:pt>
                <c:pt idx="23">
                  <c:v>0.87</c:v>
                </c:pt>
                <c:pt idx="24">
                  <c:v>0.87</c:v>
                </c:pt>
                <c:pt idx="25">
                  <c:v>0.87</c:v>
                </c:pt>
                <c:pt idx="26">
                  <c:v>0.87</c:v>
                </c:pt>
                <c:pt idx="27">
                  <c:v>0.87</c:v>
                </c:pt>
                <c:pt idx="28">
                  <c:v>0.87</c:v>
                </c:pt>
                <c:pt idx="29">
                  <c:v>0.87</c:v>
                </c:pt>
                <c:pt idx="30">
                  <c:v>0.87</c:v>
                </c:pt>
                <c:pt idx="31">
                  <c:v>0.87</c:v>
                </c:pt>
                <c:pt idx="32">
                  <c:v>0.87</c:v>
                </c:pt>
                <c:pt idx="33">
                  <c:v>0.87</c:v>
                </c:pt>
                <c:pt idx="34">
                  <c:v>0.87</c:v>
                </c:pt>
                <c:pt idx="35">
                  <c:v>0.87</c:v>
                </c:pt>
                <c:pt idx="36">
                  <c:v>0.87</c:v>
                </c:pt>
                <c:pt idx="37">
                  <c:v>0.87</c:v>
                </c:pt>
                <c:pt idx="38">
                  <c:v>0.87</c:v>
                </c:pt>
                <c:pt idx="39">
                  <c:v>0.87</c:v>
                </c:pt>
                <c:pt idx="40">
                  <c:v>0.87</c:v>
                </c:pt>
                <c:pt idx="41">
                  <c:v>0.87</c:v>
                </c:pt>
                <c:pt idx="42">
                  <c:v>0.87</c:v>
                </c:pt>
                <c:pt idx="43">
                  <c:v>0.87</c:v>
                </c:pt>
                <c:pt idx="44">
                  <c:v>0.87</c:v>
                </c:pt>
                <c:pt idx="45">
                  <c:v>0.87</c:v>
                </c:pt>
                <c:pt idx="46">
                  <c:v>0.87</c:v>
                </c:pt>
                <c:pt idx="47">
                  <c:v>0.87</c:v>
                </c:pt>
                <c:pt idx="48">
                  <c:v>0.87</c:v>
                </c:pt>
                <c:pt idx="49">
                  <c:v>0.87</c:v>
                </c:pt>
                <c:pt idx="50">
                  <c:v>0.87</c:v>
                </c:pt>
                <c:pt idx="51">
                  <c:v>0.87</c:v>
                </c:pt>
                <c:pt idx="52">
                  <c:v>0.87</c:v>
                </c:pt>
                <c:pt idx="53">
                  <c:v>0.87</c:v>
                </c:pt>
                <c:pt idx="54">
                  <c:v>0.87</c:v>
                </c:pt>
                <c:pt idx="55">
                  <c:v>0.87</c:v>
                </c:pt>
                <c:pt idx="56">
                  <c:v>0.87</c:v>
                </c:pt>
                <c:pt idx="57">
                  <c:v>0.87</c:v>
                </c:pt>
                <c:pt idx="58">
                  <c:v>0.87</c:v>
                </c:pt>
                <c:pt idx="59">
                  <c:v>0.87</c:v>
                </c:pt>
                <c:pt idx="60">
                  <c:v>0.87</c:v>
                </c:pt>
                <c:pt idx="61">
                  <c:v>0.87</c:v>
                </c:pt>
                <c:pt idx="62">
                  <c:v>0.87</c:v>
                </c:pt>
                <c:pt idx="63">
                  <c:v>0.87</c:v>
                </c:pt>
                <c:pt idx="64">
                  <c:v>0.87</c:v>
                </c:pt>
                <c:pt idx="65">
                  <c:v>0.87</c:v>
                </c:pt>
                <c:pt idx="66">
                  <c:v>0.87</c:v>
                </c:pt>
                <c:pt idx="67">
                  <c:v>0.87</c:v>
                </c:pt>
                <c:pt idx="68">
                  <c:v>0.87</c:v>
                </c:pt>
                <c:pt idx="69">
                  <c:v>0.87</c:v>
                </c:pt>
                <c:pt idx="70">
                  <c:v>0.87</c:v>
                </c:pt>
                <c:pt idx="71">
                  <c:v>0.87</c:v>
                </c:pt>
                <c:pt idx="72">
                  <c:v>0.87</c:v>
                </c:pt>
                <c:pt idx="73">
                  <c:v>0.87</c:v>
                </c:pt>
                <c:pt idx="74">
                  <c:v>0.87</c:v>
                </c:pt>
                <c:pt idx="75">
                  <c:v>0.87</c:v>
                </c:pt>
                <c:pt idx="76">
                  <c:v>0.87</c:v>
                </c:pt>
                <c:pt idx="77">
                  <c:v>0.87</c:v>
                </c:pt>
                <c:pt idx="78">
                  <c:v>0.87</c:v>
                </c:pt>
                <c:pt idx="79">
                  <c:v>0.87</c:v>
                </c:pt>
                <c:pt idx="80">
                  <c:v>0.87</c:v>
                </c:pt>
                <c:pt idx="81">
                  <c:v>0.87</c:v>
                </c:pt>
                <c:pt idx="82">
                  <c:v>0.87</c:v>
                </c:pt>
                <c:pt idx="83">
                  <c:v>0.87</c:v>
                </c:pt>
                <c:pt idx="84">
                  <c:v>0.87</c:v>
                </c:pt>
                <c:pt idx="85">
                  <c:v>0.87</c:v>
                </c:pt>
                <c:pt idx="86">
                  <c:v>0.87</c:v>
                </c:pt>
                <c:pt idx="87">
                  <c:v>0.87</c:v>
                </c:pt>
                <c:pt idx="88">
                  <c:v>0.87</c:v>
                </c:pt>
                <c:pt idx="89">
                  <c:v>0.87</c:v>
                </c:pt>
                <c:pt idx="90">
                  <c:v>0.87</c:v>
                </c:pt>
                <c:pt idx="91">
                  <c:v>0.87</c:v>
                </c:pt>
                <c:pt idx="92">
                  <c:v>0.87</c:v>
                </c:pt>
                <c:pt idx="93">
                  <c:v>0.87</c:v>
                </c:pt>
                <c:pt idx="94">
                  <c:v>0.87</c:v>
                </c:pt>
                <c:pt idx="95">
                  <c:v>0.87</c:v>
                </c:pt>
                <c:pt idx="96">
                  <c:v>0.87</c:v>
                </c:pt>
                <c:pt idx="97">
                  <c:v>0.87</c:v>
                </c:pt>
                <c:pt idx="98">
                  <c:v>0.87</c:v>
                </c:pt>
                <c:pt idx="99">
                  <c:v>0.87</c:v>
                </c:pt>
                <c:pt idx="100">
                  <c:v>0.87</c:v>
                </c:pt>
                <c:pt idx="101">
                  <c:v>0.87</c:v>
                </c:pt>
                <c:pt idx="102">
                  <c:v>0.87</c:v>
                </c:pt>
                <c:pt idx="103">
                  <c:v>0.87</c:v>
                </c:pt>
                <c:pt idx="104">
                  <c:v>0.87</c:v>
                </c:pt>
                <c:pt idx="105">
                  <c:v>0.87</c:v>
                </c:pt>
                <c:pt idx="106">
                  <c:v>0.87</c:v>
                </c:pt>
                <c:pt idx="107">
                  <c:v>0.87</c:v>
                </c:pt>
                <c:pt idx="108">
                  <c:v>0.87</c:v>
                </c:pt>
                <c:pt idx="109">
                  <c:v>0.87</c:v>
                </c:pt>
                <c:pt idx="110">
                  <c:v>0.87</c:v>
                </c:pt>
                <c:pt idx="111">
                  <c:v>0.87</c:v>
                </c:pt>
                <c:pt idx="112">
                  <c:v>0.87</c:v>
                </c:pt>
                <c:pt idx="113">
                  <c:v>0.87</c:v>
                </c:pt>
                <c:pt idx="114">
                  <c:v>0.87</c:v>
                </c:pt>
                <c:pt idx="115">
                  <c:v>0.87</c:v>
                </c:pt>
                <c:pt idx="116">
                  <c:v>0.87</c:v>
                </c:pt>
                <c:pt idx="117">
                  <c:v>0.87</c:v>
                </c:pt>
                <c:pt idx="118">
                  <c:v>0.87</c:v>
                </c:pt>
                <c:pt idx="119">
                  <c:v>0.87</c:v>
                </c:pt>
                <c:pt idx="120">
                  <c:v>0.87</c:v>
                </c:pt>
                <c:pt idx="121">
                  <c:v>0.87</c:v>
                </c:pt>
                <c:pt idx="122">
                  <c:v>0.87</c:v>
                </c:pt>
                <c:pt idx="123">
                  <c:v>0.87</c:v>
                </c:pt>
                <c:pt idx="124">
                  <c:v>0.87</c:v>
                </c:pt>
                <c:pt idx="125">
                  <c:v>0.87</c:v>
                </c:pt>
                <c:pt idx="126">
                  <c:v>0.87</c:v>
                </c:pt>
                <c:pt idx="127">
                  <c:v>0.87</c:v>
                </c:pt>
                <c:pt idx="128">
                  <c:v>0.87</c:v>
                </c:pt>
                <c:pt idx="129">
                  <c:v>0.87</c:v>
                </c:pt>
                <c:pt idx="130">
                  <c:v>0.87</c:v>
                </c:pt>
                <c:pt idx="131">
                  <c:v>0.87</c:v>
                </c:pt>
                <c:pt idx="132">
                  <c:v>0.87</c:v>
                </c:pt>
                <c:pt idx="133">
                  <c:v>0.87</c:v>
                </c:pt>
                <c:pt idx="134">
                  <c:v>0.87</c:v>
                </c:pt>
                <c:pt idx="135">
                  <c:v>0.87</c:v>
                </c:pt>
                <c:pt idx="136">
                  <c:v>0.87</c:v>
                </c:pt>
                <c:pt idx="137">
                  <c:v>0.87</c:v>
                </c:pt>
                <c:pt idx="138">
                  <c:v>0.87</c:v>
                </c:pt>
                <c:pt idx="139">
                  <c:v>0.87</c:v>
                </c:pt>
                <c:pt idx="140">
                  <c:v>0.87</c:v>
                </c:pt>
                <c:pt idx="141">
                  <c:v>0.87</c:v>
                </c:pt>
                <c:pt idx="142">
                  <c:v>0.87</c:v>
                </c:pt>
                <c:pt idx="143">
                  <c:v>0.87</c:v>
                </c:pt>
                <c:pt idx="144">
                  <c:v>0.87</c:v>
                </c:pt>
                <c:pt idx="145">
                  <c:v>0.87</c:v>
                </c:pt>
                <c:pt idx="146">
                  <c:v>0.87</c:v>
                </c:pt>
                <c:pt idx="147">
                  <c:v>0.87</c:v>
                </c:pt>
                <c:pt idx="148">
                  <c:v>0.87</c:v>
                </c:pt>
                <c:pt idx="149">
                  <c:v>0.87</c:v>
                </c:pt>
                <c:pt idx="150">
                  <c:v>0.87</c:v>
                </c:pt>
                <c:pt idx="151">
                  <c:v>0.87</c:v>
                </c:pt>
                <c:pt idx="152">
                  <c:v>0.87</c:v>
                </c:pt>
                <c:pt idx="153">
                  <c:v>0.87</c:v>
                </c:pt>
                <c:pt idx="154">
                  <c:v>0.87</c:v>
                </c:pt>
                <c:pt idx="155">
                  <c:v>0.87</c:v>
                </c:pt>
                <c:pt idx="156">
                  <c:v>0.87</c:v>
                </c:pt>
                <c:pt idx="157">
                  <c:v>0.87</c:v>
                </c:pt>
                <c:pt idx="158">
                  <c:v>0.87</c:v>
                </c:pt>
                <c:pt idx="159">
                  <c:v>0.87</c:v>
                </c:pt>
                <c:pt idx="160">
                  <c:v>0.87</c:v>
                </c:pt>
                <c:pt idx="161">
                  <c:v>0.87</c:v>
                </c:pt>
                <c:pt idx="162">
                  <c:v>0.87</c:v>
                </c:pt>
                <c:pt idx="163">
                  <c:v>0.87</c:v>
                </c:pt>
                <c:pt idx="164">
                  <c:v>0.87</c:v>
                </c:pt>
                <c:pt idx="165">
                  <c:v>0.87</c:v>
                </c:pt>
                <c:pt idx="166">
                  <c:v>0.87</c:v>
                </c:pt>
                <c:pt idx="167">
                  <c:v>0.87</c:v>
                </c:pt>
                <c:pt idx="168">
                  <c:v>0.87</c:v>
                </c:pt>
                <c:pt idx="169">
                  <c:v>0.87</c:v>
                </c:pt>
                <c:pt idx="170">
                  <c:v>0.87</c:v>
                </c:pt>
                <c:pt idx="171">
                  <c:v>0.87</c:v>
                </c:pt>
                <c:pt idx="172">
                  <c:v>0.87</c:v>
                </c:pt>
                <c:pt idx="173">
                  <c:v>0.87</c:v>
                </c:pt>
                <c:pt idx="174">
                  <c:v>0.87</c:v>
                </c:pt>
                <c:pt idx="175">
                  <c:v>0.87</c:v>
                </c:pt>
                <c:pt idx="176">
                  <c:v>0.87</c:v>
                </c:pt>
                <c:pt idx="177">
                  <c:v>0.87</c:v>
                </c:pt>
                <c:pt idx="178">
                  <c:v>0.87</c:v>
                </c:pt>
                <c:pt idx="179">
                  <c:v>0.87</c:v>
                </c:pt>
                <c:pt idx="180">
                  <c:v>0.87</c:v>
                </c:pt>
                <c:pt idx="181">
                  <c:v>0.87</c:v>
                </c:pt>
                <c:pt idx="182">
                  <c:v>0.87</c:v>
                </c:pt>
                <c:pt idx="183">
                  <c:v>0.87</c:v>
                </c:pt>
                <c:pt idx="184">
                  <c:v>0.87</c:v>
                </c:pt>
                <c:pt idx="185">
                  <c:v>0.87</c:v>
                </c:pt>
                <c:pt idx="186">
                  <c:v>0.87</c:v>
                </c:pt>
                <c:pt idx="187">
                  <c:v>0.87</c:v>
                </c:pt>
                <c:pt idx="188">
                  <c:v>0.87</c:v>
                </c:pt>
                <c:pt idx="189">
                  <c:v>0.87</c:v>
                </c:pt>
                <c:pt idx="190">
                  <c:v>0.87</c:v>
                </c:pt>
                <c:pt idx="191">
                  <c:v>0.87</c:v>
                </c:pt>
                <c:pt idx="192">
                  <c:v>0.87</c:v>
                </c:pt>
                <c:pt idx="193">
                  <c:v>0.87</c:v>
                </c:pt>
                <c:pt idx="194">
                  <c:v>0.87</c:v>
                </c:pt>
                <c:pt idx="195">
                  <c:v>0.87</c:v>
                </c:pt>
                <c:pt idx="196">
                  <c:v>0.87</c:v>
                </c:pt>
                <c:pt idx="197">
                  <c:v>0.87</c:v>
                </c:pt>
                <c:pt idx="198">
                  <c:v>0.87</c:v>
                </c:pt>
                <c:pt idx="199">
                  <c:v>0.87</c:v>
                </c:pt>
                <c:pt idx="200">
                  <c:v>0.87</c:v>
                </c:pt>
                <c:pt idx="201">
                  <c:v>0.87</c:v>
                </c:pt>
                <c:pt idx="202">
                  <c:v>0.87</c:v>
                </c:pt>
                <c:pt idx="203">
                  <c:v>0.87</c:v>
                </c:pt>
                <c:pt idx="204">
                  <c:v>0.87</c:v>
                </c:pt>
                <c:pt idx="205">
                  <c:v>0.87</c:v>
                </c:pt>
                <c:pt idx="206">
                  <c:v>0.87</c:v>
                </c:pt>
                <c:pt idx="207">
                  <c:v>0.87</c:v>
                </c:pt>
                <c:pt idx="208">
                  <c:v>0.87</c:v>
                </c:pt>
                <c:pt idx="209">
                  <c:v>0.87</c:v>
                </c:pt>
                <c:pt idx="210">
                  <c:v>0.87</c:v>
                </c:pt>
                <c:pt idx="211">
                  <c:v>0.87</c:v>
                </c:pt>
                <c:pt idx="212">
                  <c:v>0.87</c:v>
                </c:pt>
                <c:pt idx="213">
                  <c:v>0.87</c:v>
                </c:pt>
                <c:pt idx="214">
                  <c:v>0.87</c:v>
                </c:pt>
                <c:pt idx="215">
                  <c:v>0.87</c:v>
                </c:pt>
                <c:pt idx="216">
                  <c:v>0.87</c:v>
                </c:pt>
                <c:pt idx="217">
                  <c:v>0.87</c:v>
                </c:pt>
                <c:pt idx="218">
                  <c:v>0.87</c:v>
                </c:pt>
                <c:pt idx="219">
                  <c:v>0.87</c:v>
                </c:pt>
                <c:pt idx="220">
                  <c:v>0.87</c:v>
                </c:pt>
                <c:pt idx="221">
                  <c:v>0.87</c:v>
                </c:pt>
                <c:pt idx="222">
                  <c:v>0.87</c:v>
                </c:pt>
                <c:pt idx="223">
                  <c:v>0.87</c:v>
                </c:pt>
                <c:pt idx="224">
                  <c:v>0.87</c:v>
                </c:pt>
                <c:pt idx="225">
                  <c:v>0.87</c:v>
                </c:pt>
                <c:pt idx="226">
                  <c:v>0.87</c:v>
                </c:pt>
                <c:pt idx="227">
                  <c:v>0.87</c:v>
                </c:pt>
                <c:pt idx="228">
                  <c:v>0.87</c:v>
                </c:pt>
                <c:pt idx="229">
                  <c:v>0.87</c:v>
                </c:pt>
                <c:pt idx="230">
                  <c:v>0.87</c:v>
                </c:pt>
                <c:pt idx="231">
                  <c:v>0.87</c:v>
                </c:pt>
                <c:pt idx="232">
                  <c:v>0.87</c:v>
                </c:pt>
                <c:pt idx="233">
                  <c:v>0.87</c:v>
                </c:pt>
                <c:pt idx="234">
                  <c:v>0.87</c:v>
                </c:pt>
                <c:pt idx="235">
                  <c:v>0.87</c:v>
                </c:pt>
                <c:pt idx="236">
                  <c:v>0.87</c:v>
                </c:pt>
                <c:pt idx="237">
                  <c:v>0.87</c:v>
                </c:pt>
                <c:pt idx="238">
                  <c:v>0.87</c:v>
                </c:pt>
                <c:pt idx="239">
                  <c:v>0.87</c:v>
                </c:pt>
                <c:pt idx="240">
                  <c:v>0.87</c:v>
                </c:pt>
                <c:pt idx="241">
                  <c:v>0.87</c:v>
                </c:pt>
                <c:pt idx="242">
                  <c:v>0.87</c:v>
                </c:pt>
                <c:pt idx="243">
                  <c:v>0.87</c:v>
                </c:pt>
                <c:pt idx="244">
                  <c:v>0.87</c:v>
                </c:pt>
                <c:pt idx="245">
                  <c:v>0.87</c:v>
                </c:pt>
                <c:pt idx="246">
                  <c:v>0.87</c:v>
                </c:pt>
                <c:pt idx="247">
                  <c:v>0.87</c:v>
                </c:pt>
                <c:pt idx="248">
                  <c:v>0.87</c:v>
                </c:pt>
                <c:pt idx="249">
                  <c:v>0.87</c:v>
                </c:pt>
                <c:pt idx="250">
                  <c:v>0.87</c:v>
                </c:pt>
                <c:pt idx="251">
                  <c:v>0.87</c:v>
                </c:pt>
                <c:pt idx="252">
                  <c:v>0.87</c:v>
                </c:pt>
                <c:pt idx="253">
                  <c:v>0.87</c:v>
                </c:pt>
                <c:pt idx="254">
                  <c:v>0.87</c:v>
                </c:pt>
                <c:pt idx="255">
                  <c:v>0.87</c:v>
                </c:pt>
                <c:pt idx="256">
                  <c:v>0.87</c:v>
                </c:pt>
                <c:pt idx="257">
                  <c:v>0.87</c:v>
                </c:pt>
                <c:pt idx="258">
                  <c:v>0.87</c:v>
                </c:pt>
                <c:pt idx="259">
                  <c:v>0.87</c:v>
                </c:pt>
                <c:pt idx="260">
                  <c:v>0.87</c:v>
                </c:pt>
                <c:pt idx="261">
                  <c:v>0.87</c:v>
                </c:pt>
                <c:pt idx="262">
                  <c:v>0.87</c:v>
                </c:pt>
                <c:pt idx="263">
                  <c:v>0.87</c:v>
                </c:pt>
                <c:pt idx="264">
                  <c:v>0.87</c:v>
                </c:pt>
                <c:pt idx="265">
                  <c:v>0.87</c:v>
                </c:pt>
                <c:pt idx="266">
                  <c:v>0.87</c:v>
                </c:pt>
                <c:pt idx="267">
                  <c:v>0.87</c:v>
                </c:pt>
                <c:pt idx="268">
                  <c:v>0.87</c:v>
                </c:pt>
                <c:pt idx="269">
                  <c:v>0.87</c:v>
                </c:pt>
                <c:pt idx="270">
                  <c:v>0.87</c:v>
                </c:pt>
                <c:pt idx="271">
                  <c:v>0.87</c:v>
                </c:pt>
                <c:pt idx="272">
                  <c:v>0.87</c:v>
                </c:pt>
                <c:pt idx="273">
                  <c:v>0.87</c:v>
                </c:pt>
                <c:pt idx="274">
                  <c:v>0.87</c:v>
                </c:pt>
                <c:pt idx="275">
                  <c:v>0.87</c:v>
                </c:pt>
                <c:pt idx="276">
                  <c:v>0.87</c:v>
                </c:pt>
                <c:pt idx="277">
                  <c:v>0.87</c:v>
                </c:pt>
                <c:pt idx="278">
                  <c:v>0.87</c:v>
                </c:pt>
                <c:pt idx="279">
                  <c:v>0.87</c:v>
                </c:pt>
                <c:pt idx="280">
                  <c:v>0.87</c:v>
                </c:pt>
                <c:pt idx="281">
                  <c:v>0.87</c:v>
                </c:pt>
                <c:pt idx="282">
                  <c:v>0.87</c:v>
                </c:pt>
                <c:pt idx="283">
                  <c:v>0.87</c:v>
                </c:pt>
                <c:pt idx="284">
                  <c:v>0.87</c:v>
                </c:pt>
                <c:pt idx="285">
                  <c:v>0.87</c:v>
                </c:pt>
                <c:pt idx="286">
                  <c:v>0.87</c:v>
                </c:pt>
                <c:pt idx="287">
                  <c:v>0.87</c:v>
                </c:pt>
                <c:pt idx="288">
                  <c:v>0.87</c:v>
                </c:pt>
                <c:pt idx="289">
                  <c:v>0.87</c:v>
                </c:pt>
                <c:pt idx="290">
                  <c:v>0.87</c:v>
                </c:pt>
                <c:pt idx="291">
                  <c:v>0.87</c:v>
                </c:pt>
                <c:pt idx="292">
                  <c:v>0.87</c:v>
                </c:pt>
                <c:pt idx="293">
                  <c:v>0.87</c:v>
                </c:pt>
                <c:pt idx="294">
                  <c:v>0.87</c:v>
                </c:pt>
                <c:pt idx="295">
                  <c:v>0.87</c:v>
                </c:pt>
                <c:pt idx="296">
                  <c:v>0.87</c:v>
                </c:pt>
                <c:pt idx="297">
                  <c:v>0.87</c:v>
                </c:pt>
                <c:pt idx="298">
                  <c:v>0.87</c:v>
                </c:pt>
                <c:pt idx="299">
                  <c:v>0.87</c:v>
                </c:pt>
                <c:pt idx="300">
                  <c:v>0.87</c:v>
                </c:pt>
                <c:pt idx="301">
                  <c:v>0.87</c:v>
                </c:pt>
                <c:pt idx="302">
                  <c:v>0.87</c:v>
                </c:pt>
                <c:pt idx="303">
                  <c:v>0.87</c:v>
                </c:pt>
                <c:pt idx="304">
                  <c:v>0.87</c:v>
                </c:pt>
                <c:pt idx="305">
                  <c:v>0.87</c:v>
                </c:pt>
                <c:pt idx="306">
                  <c:v>0.87</c:v>
                </c:pt>
                <c:pt idx="307">
                  <c:v>0.87</c:v>
                </c:pt>
                <c:pt idx="308">
                  <c:v>0.87</c:v>
                </c:pt>
                <c:pt idx="309">
                  <c:v>0.87</c:v>
                </c:pt>
                <c:pt idx="310">
                  <c:v>0.87</c:v>
                </c:pt>
                <c:pt idx="311">
                  <c:v>0.87</c:v>
                </c:pt>
                <c:pt idx="312">
                  <c:v>0.87</c:v>
                </c:pt>
                <c:pt idx="313">
                  <c:v>0.87</c:v>
                </c:pt>
                <c:pt idx="314">
                  <c:v>0.87</c:v>
                </c:pt>
                <c:pt idx="315">
                  <c:v>0.87</c:v>
                </c:pt>
                <c:pt idx="316">
                  <c:v>0.87</c:v>
                </c:pt>
                <c:pt idx="317">
                  <c:v>0.87</c:v>
                </c:pt>
                <c:pt idx="318">
                  <c:v>0.87</c:v>
                </c:pt>
                <c:pt idx="319">
                  <c:v>0.87</c:v>
                </c:pt>
                <c:pt idx="320">
                  <c:v>0.87</c:v>
                </c:pt>
                <c:pt idx="321">
                  <c:v>0.87</c:v>
                </c:pt>
                <c:pt idx="322">
                  <c:v>0.87</c:v>
                </c:pt>
                <c:pt idx="323">
                  <c:v>0.87</c:v>
                </c:pt>
                <c:pt idx="324">
                  <c:v>0.87</c:v>
                </c:pt>
                <c:pt idx="325">
                  <c:v>0.87</c:v>
                </c:pt>
                <c:pt idx="326">
                  <c:v>0.87</c:v>
                </c:pt>
                <c:pt idx="327">
                  <c:v>0.87</c:v>
                </c:pt>
                <c:pt idx="328">
                  <c:v>0.87</c:v>
                </c:pt>
                <c:pt idx="329">
                  <c:v>0.87</c:v>
                </c:pt>
                <c:pt idx="330">
                  <c:v>0.87</c:v>
                </c:pt>
                <c:pt idx="331">
                  <c:v>0.87</c:v>
                </c:pt>
                <c:pt idx="332">
                  <c:v>0.87</c:v>
                </c:pt>
                <c:pt idx="333">
                  <c:v>0.87</c:v>
                </c:pt>
                <c:pt idx="334">
                  <c:v>0.87</c:v>
                </c:pt>
                <c:pt idx="335">
                  <c:v>0.87</c:v>
                </c:pt>
                <c:pt idx="336">
                  <c:v>0.87</c:v>
                </c:pt>
                <c:pt idx="337">
                  <c:v>0.87</c:v>
                </c:pt>
                <c:pt idx="338">
                  <c:v>0.87</c:v>
                </c:pt>
                <c:pt idx="339">
                  <c:v>0.87</c:v>
                </c:pt>
                <c:pt idx="340">
                  <c:v>0.87</c:v>
                </c:pt>
                <c:pt idx="341">
                  <c:v>0.87</c:v>
                </c:pt>
                <c:pt idx="342">
                  <c:v>0.87</c:v>
                </c:pt>
                <c:pt idx="343">
                  <c:v>0.87</c:v>
                </c:pt>
                <c:pt idx="344">
                  <c:v>0.87</c:v>
                </c:pt>
                <c:pt idx="345">
                  <c:v>0.87</c:v>
                </c:pt>
                <c:pt idx="346">
                  <c:v>0.87</c:v>
                </c:pt>
                <c:pt idx="347">
                  <c:v>0.87</c:v>
                </c:pt>
                <c:pt idx="348">
                  <c:v>0.87</c:v>
                </c:pt>
                <c:pt idx="349">
                  <c:v>0.87</c:v>
                </c:pt>
                <c:pt idx="350">
                  <c:v>0.87</c:v>
                </c:pt>
                <c:pt idx="351">
                  <c:v>0.87</c:v>
                </c:pt>
                <c:pt idx="352">
                  <c:v>0.87</c:v>
                </c:pt>
                <c:pt idx="353">
                  <c:v>0.87</c:v>
                </c:pt>
                <c:pt idx="354">
                  <c:v>0.87</c:v>
                </c:pt>
                <c:pt idx="355">
                  <c:v>0.87</c:v>
                </c:pt>
                <c:pt idx="356">
                  <c:v>0.87</c:v>
                </c:pt>
                <c:pt idx="357">
                  <c:v>0.87</c:v>
                </c:pt>
                <c:pt idx="358">
                  <c:v>0.87</c:v>
                </c:pt>
                <c:pt idx="359">
                  <c:v>0.87</c:v>
                </c:pt>
                <c:pt idx="360">
                  <c:v>0.87</c:v>
                </c:pt>
                <c:pt idx="361">
                  <c:v>0.87</c:v>
                </c:pt>
                <c:pt idx="362">
                  <c:v>0.87</c:v>
                </c:pt>
                <c:pt idx="363">
                  <c:v>0.87</c:v>
                </c:pt>
                <c:pt idx="364">
                  <c:v>0.87</c:v>
                </c:pt>
                <c:pt idx="365">
                  <c:v>0.87</c:v>
                </c:pt>
                <c:pt idx="366">
                  <c:v>0.87</c:v>
                </c:pt>
                <c:pt idx="367">
                  <c:v>0.87</c:v>
                </c:pt>
                <c:pt idx="368">
                  <c:v>0.87</c:v>
                </c:pt>
                <c:pt idx="369">
                  <c:v>0.87</c:v>
                </c:pt>
                <c:pt idx="370">
                  <c:v>0.87</c:v>
                </c:pt>
                <c:pt idx="371">
                  <c:v>0.87</c:v>
                </c:pt>
                <c:pt idx="372">
                  <c:v>0.87</c:v>
                </c:pt>
                <c:pt idx="373">
                  <c:v>0.87</c:v>
                </c:pt>
                <c:pt idx="374">
                  <c:v>0.87</c:v>
                </c:pt>
                <c:pt idx="375">
                  <c:v>0.87</c:v>
                </c:pt>
                <c:pt idx="376">
                  <c:v>0.87</c:v>
                </c:pt>
                <c:pt idx="377">
                  <c:v>0.87</c:v>
                </c:pt>
                <c:pt idx="378">
                  <c:v>0.87</c:v>
                </c:pt>
                <c:pt idx="379">
                  <c:v>0.87</c:v>
                </c:pt>
                <c:pt idx="380">
                  <c:v>0.87</c:v>
                </c:pt>
                <c:pt idx="381">
                  <c:v>0.87</c:v>
                </c:pt>
                <c:pt idx="382">
                  <c:v>0.87</c:v>
                </c:pt>
                <c:pt idx="383">
                  <c:v>0.87</c:v>
                </c:pt>
                <c:pt idx="384">
                  <c:v>0.87</c:v>
                </c:pt>
                <c:pt idx="385">
                  <c:v>0.87</c:v>
                </c:pt>
                <c:pt idx="386">
                  <c:v>0.87</c:v>
                </c:pt>
                <c:pt idx="387">
                  <c:v>0.87</c:v>
                </c:pt>
                <c:pt idx="388">
                  <c:v>0.87</c:v>
                </c:pt>
                <c:pt idx="389">
                  <c:v>0.87</c:v>
                </c:pt>
                <c:pt idx="390">
                  <c:v>0.87</c:v>
                </c:pt>
                <c:pt idx="391">
                  <c:v>0.87</c:v>
                </c:pt>
                <c:pt idx="392">
                  <c:v>0.87</c:v>
                </c:pt>
                <c:pt idx="393">
                  <c:v>0.87</c:v>
                </c:pt>
                <c:pt idx="394">
                  <c:v>0.87</c:v>
                </c:pt>
                <c:pt idx="395">
                  <c:v>0.87</c:v>
                </c:pt>
                <c:pt idx="396">
                  <c:v>0.87</c:v>
                </c:pt>
                <c:pt idx="397">
                  <c:v>0.87</c:v>
                </c:pt>
                <c:pt idx="398">
                  <c:v>0.87</c:v>
                </c:pt>
                <c:pt idx="399">
                  <c:v>0.87</c:v>
                </c:pt>
                <c:pt idx="400">
                  <c:v>0.87</c:v>
                </c:pt>
              </c:numCache>
            </c:numRef>
          </c:yVal>
          <c:smooth val="1"/>
        </c:ser>
        <c:ser>
          <c:idx val="1"/>
          <c:order val="2"/>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Modelbaseline!$B$5:$B$529</c:f>
              <c:numCache>
                <c:ptCount val="525"/>
                <c:pt idx="0">
                  <c:v>24805.511564528824</c:v>
                </c:pt>
                <c:pt idx="1">
                  <c:v>24940.76508872877</c:v>
                </c:pt>
                <c:pt idx="2">
                  <c:v>25076.75609079778</c:v>
                </c:pt>
                <c:pt idx="3">
                  <c:v>25213.488591877616</c:v>
                </c:pt>
                <c:pt idx="4">
                  <c:v>25350.966635035697</c:v>
                </c:pt>
                <c:pt idx="5">
                  <c:v>25489.1942853845</c:v>
                </c:pt>
                <c:pt idx="6">
                  <c:v>25628.17563020164</c:v>
                </c:pt>
                <c:pt idx="7">
                  <c:v>25767.914779051036</c:v>
                </c:pt>
                <c:pt idx="8">
                  <c:v>25908.415863904058</c:v>
                </c:pt>
                <c:pt idx="9">
                  <c:v>26049.68303926204</c:v>
                </c:pt>
                <c:pt idx="10">
                  <c:v>26191.720482278983</c:v>
                </c:pt>
                <c:pt idx="11">
                  <c:v>26334.532392884925</c:v>
                </c:pt>
                <c:pt idx="12">
                  <c:v>26478.122993910456</c:v>
                </c:pt>
                <c:pt idx="13">
                  <c:v>26622.496531211218</c:v>
                </c:pt>
                <c:pt idx="14">
                  <c:v>26767.65727379382</c:v>
                </c:pt>
                <c:pt idx="15">
                  <c:v>26913.60951394169</c:v>
                </c:pt>
                <c:pt idx="16">
                  <c:v>27060.357567342337</c:v>
                </c:pt>
                <c:pt idx="17">
                  <c:v>27207.9057732148</c:v>
                </c:pt>
                <c:pt idx="18">
                  <c:v>27356.258494437836</c:v>
                </c:pt>
                <c:pt idx="19">
                  <c:v>27505.420117679194</c:v>
                </c:pt>
                <c:pt idx="20">
                  <c:v>27655.395053525193</c:v>
                </c:pt>
                <c:pt idx="21">
                  <c:v>27806.187736610987</c:v>
                </c:pt>
                <c:pt idx="22">
                  <c:v>27957.80262575204</c:v>
                </c:pt>
                <c:pt idx="23">
                  <c:v>28110.244204075574</c:v>
                </c:pt>
                <c:pt idx="24">
                  <c:v>28263.516979153526</c:v>
                </c:pt>
                <c:pt idx="25">
                  <c:v>28417.625483135587</c:v>
                </c:pt>
                <c:pt idx="26">
                  <c:v>28572.57427288296</c:v>
                </c:pt>
                <c:pt idx="27">
                  <c:v>28728.367930103865</c:v>
                </c:pt>
                <c:pt idx="28">
                  <c:v>28885.011061488243</c:v>
                </c:pt>
                <c:pt idx="29">
                  <c:v>29042.5082988445</c:v>
                </c:pt>
                <c:pt idx="30">
                  <c:v>29200.86429923604</c:v>
                </c:pt>
                <c:pt idx="31">
                  <c:v>29360.08374511934</c:v>
                </c:pt>
                <c:pt idx="32">
                  <c:v>29520.171344482245</c:v>
                </c:pt>
                <c:pt idx="33">
                  <c:v>29681.13183098303</c:v>
                </c:pt>
                <c:pt idx="34">
                  <c:v>29842.969964090735</c:v>
                </c:pt>
                <c:pt idx="35">
                  <c:v>30005.690529225474</c:v>
                </c:pt>
                <c:pt idx="36">
                  <c:v>30169.2983379003</c:v>
                </c:pt>
                <c:pt idx="37">
                  <c:v>30333.79822786334</c:v>
                </c:pt>
                <c:pt idx="38">
                  <c:v>30499.19506324066</c:v>
                </c:pt>
                <c:pt idx="39">
                  <c:v>30665.49373468048</c:v>
                </c:pt>
                <c:pt idx="40">
                  <c:v>30832.69915949735</c:v>
                </c:pt>
                <c:pt idx="41">
                  <c:v>31000.81628181794</c:v>
                </c:pt>
                <c:pt idx="42">
                  <c:v>31169.85007272706</c:v>
                </c:pt>
                <c:pt idx="43">
                  <c:v>31339.805530414484</c:v>
                </c:pt>
                <c:pt idx="44">
                  <c:v>31510.687680323146</c:v>
                </c:pt>
                <c:pt idx="45">
                  <c:v>31682.501575297276</c:v>
                </c:pt>
                <c:pt idx="46">
                  <c:v>31855.252295732258</c:v>
                </c:pt>
                <c:pt idx="47">
                  <c:v>32028.944949724417</c:v>
                </c:pt>
                <c:pt idx="48">
                  <c:v>32203.584673222438</c:v>
                </c:pt>
                <c:pt idx="49">
                  <c:v>32379.176630179074</c:v>
                </c:pt>
                <c:pt idx="50">
                  <c:v>32555.726012703668</c:v>
                </c:pt>
                <c:pt idx="51">
                  <c:v>32733.238041216016</c:v>
                </c:pt>
                <c:pt idx="52">
                  <c:v>32911.71796460056</c:v>
                </c:pt>
                <c:pt idx="53">
                  <c:v>33091.171060361434</c:v>
                </c:pt>
                <c:pt idx="54">
                  <c:v>33271.6026347789</c:v>
                </c:pt>
                <c:pt idx="55">
                  <c:v>33453.01802306579</c:v>
                </c:pt>
                <c:pt idx="56">
                  <c:v>33635.4225895257</c:v>
                </c:pt>
                <c:pt idx="57">
                  <c:v>33818.821727711365</c:v>
                </c:pt>
                <c:pt idx="58">
                  <c:v>34003.22086058406</c:v>
                </c:pt>
                <c:pt idx="59">
                  <c:v>34188.62544067428</c:v>
                </c:pt>
                <c:pt idx="60">
                  <c:v>34375.04095024255</c:v>
                </c:pt>
                <c:pt idx="61">
                  <c:v>34562.47290144196</c:v>
                </c:pt>
                <c:pt idx="62">
                  <c:v>34750.92683648072</c:v>
                </c:pt>
                <c:pt idx="63">
                  <c:v>34940.408327786456</c:v>
                </c:pt>
                <c:pt idx="64">
                  <c:v>35130.92297817075</c:v>
                </c:pt>
                <c:pt idx="65">
                  <c:v>35322.47642099468</c:v>
                </c:pt>
                <c:pt idx="66">
                  <c:v>35515.074320335756</c:v>
                </c:pt>
                <c:pt idx="67">
                  <c:v>35708.72237115538</c:v>
                </c:pt>
                <c:pt idx="68">
                  <c:v>35903.42629946613</c:v>
                </c:pt>
                <c:pt idx="69">
                  <c:v>36099.19186250359</c:v>
                </c:pt>
                <c:pt idx="70">
                  <c:v>36296.024848893416</c:v>
                </c:pt>
                <c:pt idx="71">
                  <c:v>36493.93107882512</c:v>
                </c:pt>
                <c:pt idx="72">
                  <c:v>36692.91640422269</c:v>
                </c:pt>
                <c:pt idx="73">
                  <c:v>36892.98670891827</c:v>
                </c:pt>
                <c:pt idx="74">
                  <c:v>37094.14790882596</c:v>
                </c:pt>
                <c:pt idx="75">
                  <c:v>37296.40595211651</c:v>
                </c:pt>
                <c:pt idx="76">
                  <c:v>37499.76681939371</c:v>
                </c:pt>
                <c:pt idx="77">
                  <c:v>37704.23652387068</c:v>
                </c:pt>
                <c:pt idx="78">
                  <c:v>37909.821111548124</c:v>
                </c:pt>
                <c:pt idx="79">
                  <c:v>38116.52666139295</c:v>
                </c:pt>
                <c:pt idx="80">
                  <c:v>38324.35928551776</c:v>
                </c:pt>
                <c:pt idx="81">
                  <c:v>38533.32512936213</c:v>
                </c:pt>
                <c:pt idx="82">
                  <c:v>38743.430371873685</c:v>
                </c:pt>
                <c:pt idx="83">
                  <c:v>38954.68122569136</c:v>
                </c:pt>
                <c:pt idx="84">
                  <c:v>39167.08393732889</c:v>
                </c:pt>
                <c:pt idx="85">
                  <c:v>39380.644787359255</c:v>
                </c:pt>
                <c:pt idx="86">
                  <c:v>39595.370090600925</c:v>
                </c:pt>
                <c:pt idx="87">
                  <c:v>39811.26619630402</c:v>
                </c:pt>
                <c:pt idx="88">
                  <c:v>40028.339488338526</c:v>
                </c:pt>
                <c:pt idx="89">
                  <c:v>40246.59638538286</c:v>
                </c:pt>
                <c:pt idx="90">
                  <c:v>40466.04334111345</c:v>
                </c:pt>
                <c:pt idx="91">
                  <c:v>40686.68684439607</c:v>
                </c:pt>
                <c:pt idx="92">
                  <c:v>40908.53341947712</c:v>
                </c:pt>
                <c:pt idx="93">
                  <c:v>41131.58962617714</c:v>
                </c:pt>
                <c:pt idx="94">
                  <c:v>41355.86206008419</c:v>
                </c:pt>
                <c:pt idx="95">
                  <c:v>41581.35735274938</c:v>
                </c:pt>
                <c:pt idx="96">
                  <c:v>41808.08217188275</c:v>
                </c:pt>
                <c:pt idx="97">
                  <c:v>42036.0432215502</c:v>
                </c:pt>
                <c:pt idx="98">
                  <c:v>42265.24724237217</c:v>
                </c:pt>
                <c:pt idx="99">
                  <c:v>42495.70101172273</c:v>
                </c:pt>
                <c:pt idx="100">
                  <c:v>42727.41134392978</c:v>
                </c:pt>
                <c:pt idx="101">
                  <c:v>42960.385090477015</c:v>
                </c:pt>
                <c:pt idx="102">
                  <c:v>43194.62914020597</c:v>
                </c:pt>
                <c:pt idx="103">
                  <c:v>43430.15041952031</c:v>
                </c:pt>
                <c:pt idx="104">
                  <c:v>43666.95589259</c:v>
                </c:pt>
                <c:pt idx="105">
                  <c:v>43905.05256155779</c:v>
                </c:pt>
                <c:pt idx="106">
                  <c:v>44144.447466746045</c:v>
                </c:pt>
                <c:pt idx="107">
                  <c:v>44385.14768686465</c:v>
                </c:pt>
                <c:pt idx="108">
                  <c:v>44627.16033922091</c:v>
                </c:pt>
                <c:pt idx="109">
                  <c:v>44870.492579929334</c:v>
                </c:pt>
                <c:pt idx="110">
                  <c:v>45115.151604124076</c:v>
                </c:pt>
                <c:pt idx="111">
                  <c:v>45361.14464617043</c:v>
                </c:pt>
                <c:pt idx="112">
                  <c:v>45608.47897988001</c:v>
                </c:pt>
                <c:pt idx="113">
                  <c:v>45857.16191872538</c:v>
                </c:pt>
                <c:pt idx="114">
                  <c:v>46107.20081605594</c:v>
                </c:pt>
                <c:pt idx="115">
                  <c:v>46358.60306531589</c:v>
                </c:pt>
                <c:pt idx="116">
                  <c:v>46611.37610026263</c:v>
                </c:pt>
                <c:pt idx="117">
                  <c:v>46865.52739518632</c:v>
                </c:pt>
                <c:pt idx="118">
                  <c:v>47121.064465131465</c:v>
                </c:pt>
                <c:pt idx="119">
                  <c:v>47377.99486611845</c:v>
                </c:pt>
                <c:pt idx="120">
                  <c:v>47636.32619536758</c:v>
                </c:pt>
                <c:pt idx="121">
                  <c:v>47896.06609152345</c:v>
                </c:pt>
                <c:pt idx="122">
                  <c:v>48157.22223488054</c:v>
                </c:pt>
                <c:pt idx="123">
                  <c:v>48419.80234761095</c:v>
                </c:pt>
                <c:pt idx="124">
                  <c:v>48683.81419399206</c:v>
                </c:pt>
                <c:pt idx="125">
                  <c:v>48949.26558063665</c:v>
                </c:pt>
                <c:pt idx="126">
                  <c:v>49216.16435672356</c:v>
                </c:pt>
                <c:pt idx="127">
                  <c:v>49484.51841422945</c:v>
                </c:pt>
                <c:pt idx="128">
                  <c:v>49754.33568816282</c:v>
                </c:pt>
                <c:pt idx="129">
                  <c:v>50025.62415679791</c:v>
                </c:pt>
                <c:pt idx="130">
                  <c:v>50298.39184191135</c:v>
                </c:pt>
                <c:pt idx="131">
                  <c:v>50572.646809018595</c:v>
                </c:pt>
                <c:pt idx="132">
                  <c:v>50848.3971676131</c:v>
                </c:pt>
                <c:pt idx="133">
                  <c:v>51125.65107140579</c:v>
                </c:pt>
                <c:pt idx="134">
                  <c:v>51404.41671856593</c:v>
                </c:pt>
                <c:pt idx="135">
                  <c:v>51684.70235196415</c:v>
                </c:pt>
                <c:pt idx="136">
                  <c:v>51966.51625941545</c:v>
                </c:pt>
                <c:pt idx="137">
                  <c:v>52249.86677392492</c:v>
                </c:pt>
                <c:pt idx="138">
                  <c:v>52534.76227393383</c:v>
                </c:pt>
                <c:pt idx="139">
                  <c:v>52821.211183567146</c:v>
                </c:pt>
                <c:pt idx="140">
                  <c:v>53109.221972883235</c:v>
                </c:pt>
                <c:pt idx="141">
                  <c:v>53398.80315812359</c:v>
                </c:pt>
                <c:pt idx="142">
                  <c:v>53689.9633019653</c:v>
                </c:pt>
                <c:pt idx="143">
                  <c:v>53982.71101377395</c:v>
                </c:pt>
                <c:pt idx="144">
                  <c:v>54277.054949857935</c:v>
                </c:pt>
                <c:pt idx="145">
                  <c:v>54573.003813725045</c:v>
                </c:pt>
                <c:pt idx="146">
                  <c:v>54870.56635633909</c:v>
                </c:pt>
                <c:pt idx="147">
                  <c:v>55169.751376379325</c:v>
                </c:pt>
                <c:pt idx="148">
                  <c:v>55470.567720500316</c:v>
                </c:pt>
                <c:pt idx="149">
                  <c:v>55773.024283593244</c:v>
                </c:pt>
                <c:pt idx="150">
                  <c:v>56077.13000904962</c:v>
                </c:pt>
                <c:pt idx="151">
                  <c:v>56382.89388902492</c:v>
                </c:pt>
                <c:pt idx="152">
                  <c:v>56690.32496470518</c:v>
                </c:pt>
                <c:pt idx="153">
                  <c:v>56999.432326574344</c:v>
                </c:pt>
                <c:pt idx="154">
                  <c:v>57310.22511468155</c:v>
                </c:pt>
                <c:pt idx="155">
                  <c:v>57622.71251891391</c:v>
                </c:pt>
                <c:pt idx="156">
                  <c:v>57936.90377926623</c:v>
                </c:pt>
                <c:pt idx="157">
                  <c:v>58252.808186115246</c:v>
                </c:pt>
                <c:pt idx="158">
                  <c:v>58570.43508049402</c:v>
                </c:pt>
                <c:pt idx="159">
                  <c:v>58889.79385436785</c:v>
                </c:pt>
                <c:pt idx="160">
                  <c:v>59210.89395091268</c:v>
                </c:pt>
                <c:pt idx="161">
                  <c:v>59533.74486479353</c:v>
                </c:pt>
                <c:pt idx="162">
                  <c:v>59858.35614244606</c:v>
                </c:pt>
                <c:pt idx="163">
                  <c:v>60184.73738235801</c:v>
                </c:pt>
                <c:pt idx="164">
                  <c:v>60512.89823535378</c:v>
                </c:pt>
                <c:pt idx="165">
                  <c:v>60842.848404879434</c:v>
                </c:pt>
                <c:pt idx="166">
                  <c:v>61174.59764728935</c:v>
                </c:pt>
                <c:pt idx="167">
                  <c:v>61508.15577213534</c:v>
                </c:pt>
                <c:pt idx="168">
                  <c:v>61843.53264245635</c:v>
                </c:pt>
                <c:pt idx="169">
                  <c:v>62180.73817506981</c:v>
                </c:pt>
                <c:pt idx="170">
                  <c:v>62519.78234086566</c:v>
                </c:pt>
                <c:pt idx="171">
                  <c:v>62860.675165100234</c:v>
                </c:pt>
                <c:pt idx="172">
                  <c:v>63203.42672769362</c:v>
                </c:pt>
                <c:pt idx="173">
                  <c:v>63548.047163526826</c:v>
                </c:pt>
                <c:pt idx="174">
                  <c:v>63894.54666274224</c:v>
                </c:pt>
                <c:pt idx="175">
                  <c:v>64242.9354710446</c:v>
                </c:pt>
                <c:pt idx="176">
                  <c:v>64593.22389000362</c:v>
                </c:pt>
                <c:pt idx="177">
                  <c:v>64945.42227735939</c:v>
                </c:pt>
                <c:pt idx="178">
                  <c:v>65299.54104732773</c:v>
                </c:pt>
                <c:pt idx="179">
                  <c:v>65655.59067090895</c:v>
                </c:pt>
                <c:pt idx="180">
                  <c:v>66013.5816761971</c:v>
                </c:pt>
                <c:pt idx="181">
                  <c:v>66373.52464869092</c:v>
                </c:pt>
                <c:pt idx="182">
                  <c:v>66735.43023160772</c:v>
                </c:pt>
                <c:pt idx="183">
                  <c:v>67099.30912619708</c:v>
                </c:pt>
                <c:pt idx="184">
                  <c:v>67465.17209205816</c:v>
                </c:pt>
                <c:pt idx="185">
                  <c:v>67833.02994745744</c:v>
                </c:pt>
                <c:pt idx="186">
                  <c:v>68202.89356964831</c:v>
                </c:pt>
                <c:pt idx="187">
                  <c:v>68574.77389519349</c:v>
                </c:pt>
                <c:pt idx="188">
                  <c:v>68948.68192028749</c:v>
                </c:pt>
                <c:pt idx="189">
                  <c:v>69324.62870108258</c:v>
                </c:pt>
                <c:pt idx="190">
                  <c:v>69702.62535401536</c:v>
                </c:pt>
                <c:pt idx="191">
                  <c:v>70082.68305613508</c:v>
                </c:pt>
                <c:pt idx="192">
                  <c:v>70464.81304543502</c:v>
                </c:pt>
                <c:pt idx="193">
                  <c:v>70849.0266211838</c:v>
                </c:pt>
                <c:pt idx="194">
                  <c:v>71235.33514426033</c:v>
                </c:pt>
                <c:pt idx="195">
                  <c:v>71623.75003748939</c:v>
                </c:pt>
                <c:pt idx="196">
                  <c:v>72014.28278597939</c:v>
                </c:pt>
                <c:pt idx="197">
                  <c:v>72406.94493746133</c:v>
                </c:pt>
                <c:pt idx="198">
                  <c:v>72801.74810263158</c:v>
                </c:pt>
                <c:pt idx="199">
                  <c:v>73198.70395549446</c:v>
                </c:pt>
                <c:pt idx="200">
                  <c:v>73597.82423370754</c:v>
                </c:pt>
                <c:pt idx="201">
                  <c:v>73999.12073892824</c:v>
                </c:pt>
                <c:pt idx="202">
                  <c:v>74402.60533716375</c:v>
                </c:pt>
                <c:pt idx="203">
                  <c:v>74808.28995912088</c:v>
                </c:pt>
                <c:pt idx="204">
                  <c:v>75216.18660055981</c:v>
                </c:pt>
                <c:pt idx="205">
                  <c:v>75626.30732264779</c:v>
                </c:pt>
                <c:pt idx="206">
                  <c:v>76038.66425231672</c:v>
                </c:pt>
                <c:pt idx="207">
                  <c:v>76453.2695826213</c:v>
                </c:pt>
                <c:pt idx="208">
                  <c:v>76870.13557309919</c:v>
                </c:pt>
                <c:pt idx="209">
                  <c:v>77289.27455013443</c:v>
                </c:pt>
                <c:pt idx="210">
                  <c:v>77710.6989073209</c:v>
                </c:pt>
                <c:pt idx="211">
                  <c:v>78134.42110582964</c:v>
                </c:pt>
                <c:pt idx="212">
                  <c:v>78560.45367477697</c:v>
                </c:pt>
                <c:pt idx="213">
                  <c:v>78988.80921159463</c:v>
                </c:pt>
                <c:pt idx="214">
                  <c:v>79419.50038240304</c:v>
                </c:pt>
                <c:pt idx="215">
                  <c:v>79852.53992238494</c:v>
                </c:pt>
                <c:pt idx="216">
                  <c:v>80287.94063616273</c:v>
                </c:pt>
                <c:pt idx="217">
                  <c:v>80725.71539817688</c:v>
                </c:pt>
                <c:pt idx="218">
                  <c:v>81165.87715306599</c:v>
                </c:pt>
                <c:pt idx="219">
                  <c:v>81608.4389160507</c:v>
                </c:pt>
                <c:pt idx="220">
                  <c:v>82053.41377331733</c:v>
                </c:pt>
                <c:pt idx="221">
                  <c:v>82500.81488240582</c:v>
                </c:pt>
                <c:pt idx="222">
                  <c:v>82950.65547259839</c:v>
                </c:pt>
                <c:pt idx="223">
                  <c:v>83402.94884531027</c:v>
                </c:pt>
                <c:pt idx="224">
                  <c:v>83857.70837448403</c:v>
                </c:pt>
                <c:pt idx="225">
                  <c:v>84314.9475069839</c:v>
                </c:pt>
                <c:pt idx="226">
                  <c:v>84774.67976299429</c:v>
                </c:pt>
                <c:pt idx="227">
                  <c:v>85236.91873641932</c:v>
                </c:pt>
                <c:pt idx="228">
                  <c:v>85701.67809528417</c:v>
                </c:pt>
                <c:pt idx="229">
                  <c:v>86168.97158214035</c:v>
                </c:pt>
                <c:pt idx="230">
                  <c:v>86638.81301447087</c:v>
                </c:pt>
                <c:pt idx="231">
                  <c:v>87111.21628509981</c:v>
                </c:pt>
                <c:pt idx="232">
                  <c:v>87586.1953626027</c:v>
                </c:pt>
                <c:pt idx="233">
                  <c:v>88063.76429171911</c:v>
                </c:pt>
                <c:pt idx="234">
                  <c:v>88543.93719376902</c:v>
                </c:pt>
                <c:pt idx="235">
                  <c:v>89026.72826706908</c:v>
                </c:pt>
                <c:pt idx="236">
                  <c:v>89512.15178735359</c:v>
                </c:pt>
                <c:pt idx="237">
                  <c:v>90000.22210819618</c:v>
                </c:pt>
                <c:pt idx="238">
                  <c:v>90490.95366143365</c:v>
                </c:pt>
                <c:pt idx="239">
                  <c:v>90984.36095759393</c:v>
                </c:pt>
                <c:pt idx="240">
                  <c:v>91480.4585863243</c:v>
                </c:pt>
                <c:pt idx="241">
                  <c:v>91979.26121682214</c:v>
                </c:pt>
                <c:pt idx="242">
                  <c:v>92480.78359827031</c:v>
                </c:pt>
                <c:pt idx="243">
                  <c:v>92985.04056027246</c:v>
                </c:pt>
                <c:pt idx="244">
                  <c:v>93492.04701329155</c:v>
                </c:pt>
                <c:pt idx="245">
                  <c:v>94001.81794909023</c:v>
                </c:pt>
                <c:pt idx="246">
                  <c:v>94514.36844117526</c:v>
                </c:pt>
                <c:pt idx="247">
                  <c:v>95029.71364524195</c:v>
                </c:pt>
                <c:pt idx="248">
                  <c:v>95547.86879962347</c:v>
                </c:pt>
                <c:pt idx="249">
                  <c:v>96068.84922574082</c:v>
                </c:pt>
                <c:pt idx="250">
                  <c:v>96592.67032855553</c:v>
                </c:pt>
                <c:pt idx="251">
                  <c:v>97119.34759702625</c:v>
                </c:pt>
                <c:pt idx="252">
                  <c:v>97648.89660456541</c:v>
                </c:pt>
                <c:pt idx="253">
                  <c:v>98181.3330095009</c:v>
                </c:pt>
                <c:pt idx="254">
                  <c:v>98716.6725555386</c:v>
                </c:pt>
                <c:pt idx="255">
                  <c:v>99254.93107222734</c:v>
                </c:pt>
                <c:pt idx="256">
                  <c:v>99796.1244754282</c:v>
                </c:pt>
                <c:pt idx="257">
                  <c:v>100340.26876778375</c:v>
                </c:pt>
                <c:pt idx="258">
                  <c:v>100887.38003919245</c:v>
                </c:pt>
                <c:pt idx="259">
                  <c:v>101437.47446728386</c:v>
                </c:pt>
                <c:pt idx="260">
                  <c:v>101990.56831789651</c:v>
                </c:pt>
                <c:pt idx="261">
                  <c:v>102546.67794556012</c:v>
                </c:pt>
                <c:pt idx="262">
                  <c:v>103105.81979397767</c:v>
                </c:pt>
                <c:pt idx="263">
                  <c:v>103668.01039651303</c:v>
                </c:pt>
                <c:pt idx="264">
                  <c:v>104233.26637667914</c:v>
                </c:pt>
                <c:pt idx="265">
                  <c:v>104801.60444862912</c:v>
                </c:pt>
                <c:pt idx="266">
                  <c:v>105373.04141765177</c:v>
                </c:pt>
                <c:pt idx="267">
                  <c:v>105947.5941806669</c:v>
                </c:pt>
                <c:pt idx="268">
                  <c:v>106525.27972672644</c:v>
                </c:pt>
                <c:pt idx="269">
                  <c:v>107106.11513751604</c:v>
                </c:pt>
                <c:pt idx="270">
                  <c:v>107690.11758785976</c:v>
                </c:pt>
                <c:pt idx="271">
                  <c:v>108277.30434622911</c:v>
                </c:pt>
                <c:pt idx="272">
                  <c:v>108867.69277525225</c:v>
                </c:pt>
                <c:pt idx="273">
                  <c:v>109461.30033222865</c:v>
                </c:pt>
                <c:pt idx="274">
                  <c:v>110058.14456964475</c:v>
                </c:pt>
                <c:pt idx="275">
                  <c:v>110658.24313569236</c:v>
                </c:pt>
                <c:pt idx="276">
                  <c:v>111261.61377479194</c:v>
                </c:pt>
                <c:pt idx="277">
                  <c:v>111868.27432811561</c:v>
                </c:pt>
                <c:pt idx="278">
                  <c:v>112478.24273411617</c:v>
                </c:pt>
                <c:pt idx="279">
                  <c:v>113091.53702905687</c:v>
                </c:pt>
                <c:pt idx="280">
                  <c:v>113708.17534754417</c:v>
                </c:pt>
                <c:pt idx="281">
                  <c:v>114328.17592306537</c:v>
                </c:pt>
                <c:pt idx="282">
                  <c:v>114951.55708852611</c:v>
                </c:pt>
                <c:pt idx="283">
                  <c:v>115578.33727679473</c:v>
                </c:pt>
                <c:pt idx="284">
                  <c:v>116208.5350212432</c:v>
                </c:pt>
                <c:pt idx="285">
                  <c:v>116842.16895630026</c:v>
                </c:pt>
                <c:pt idx="286">
                  <c:v>117479.25781799939</c:v>
                </c:pt>
                <c:pt idx="287">
                  <c:v>118119.82044453274</c:v>
                </c:pt>
                <c:pt idx="288">
                  <c:v>118763.87577680973</c:v>
                </c:pt>
                <c:pt idx="289">
                  <c:v>119411.44285901528</c:v>
                </c:pt>
                <c:pt idx="290">
                  <c:v>120062.54083917454</c:v>
                </c:pt>
                <c:pt idx="291">
                  <c:v>120717.18896971844</c:v>
                </c:pt>
                <c:pt idx="292">
                  <c:v>121375.4066080522</c:v>
                </c:pt>
                <c:pt idx="293">
                  <c:v>122037.21321712939</c:v>
                </c:pt>
                <c:pt idx="294">
                  <c:v>122702.62836602557</c:v>
                </c:pt>
                <c:pt idx="295">
                  <c:v>123371.67173051852</c:v>
                </c:pt>
                <c:pt idx="296">
                  <c:v>124044.36309366935</c:v>
                </c:pt>
                <c:pt idx="297">
                  <c:v>124720.72234640687</c:v>
                </c:pt>
                <c:pt idx="298">
                  <c:v>125400.76948811718</c:v>
                </c:pt>
                <c:pt idx="299">
                  <c:v>126084.52462723338</c:v>
                </c:pt>
                <c:pt idx="300">
                  <c:v>126772.00798183163</c:v>
                </c:pt>
                <c:pt idx="301">
                  <c:v>127463.23988022839</c:v>
                </c:pt>
                <c:pt idx="302">
                  <c:v>128158.24076158075</c:v>
                </c:pt>
                <c:pt idx="303">
                  <c:v>128857.03117649247</c:v>
                </c:pt>
                <c:pt idx="304">
                  <c:v>129559.63178761974</c:v>
                </c:pt>
                <c:pt idx="305">
                  <c:v>130266.06337028385</c:v>
                </c:pt>
                <c:pt idx="306">
                  <c:v>130976.3468130847</c:v>
                </c:pt>
                <c:pt idx="307">
                  <c:v>131690.5031185179</c:v>
                </c:pt>
                <c:pt idx="308">
                  <c:v>132408.55340359724</c:v>
                </c:pt>
                <c:pt idx="309">
                  <c:v>133130.51890047747</c:v>
                </c:pt>
                <c:pt idx="310">
                  <c:v>133856.42095708352</c:v>
                </c:pt>
                <c:pt idx="311">
                  <c:v>134586.28103774125</c:v>
                </c:pt>
                <c:pt idx="312">
                  <c:v>135320.1207238112</c:v>
                </c:pt>
                <c:pt idx="313">
                  <c:v>136057.96171432865</c:v>
                </c:pt>
                <c:pt idx="314">
                  <c:v>136799.82582664306</c:v>
                </c:pt>
                <c:pt idx="315">
                  <c:v>137545.7349970651</c:v>
                </c:pt>
                <c:pt idx="316">
                  <c:v>138295.71128151446</c:v>
                </c:pt>
                <c:pt idx="317">
                  <c:v>139049.7768561713</c:v>
                </c:pt>
                <c:pt idx="318">
                  <c:v>139807.95401813363</c:v>
                </c:pt>
                <c:pt idx="319">
                  <c:v>140570.26518607492</c:v>
                </c:pt>
                <c:pt idx="320">
                  <c:v>141336.73290090854</c:v>
                </c:pt>
                <c:pt idx="321">
                  <c:v>142107.3798264527</c:v>
                </c:pt>
                <c:pt idx="322">
                  <c:v>142882.2287501021</c:v>
                </c:pt>
                <c:pt idx="323">
                  <c:v>143661.3025835011</c:v>
                </c:pt>
                <c:pt idx="324">
                  <c:v>144444.62436322033</c:v>
                </c:pt>
                <c:pt idx="325">
                  <c:v>145232.21725143984</c:v>
                </c:pt>
                <c:pt idx="326">
                  <c:v>146024.10453663243</c:v>
                </c:pt>
                <c:pt idx="327">
                  <c:v>146820.30963425126</c:v>
                </c:pt>
                <c:pt idx="328">
                  <c:v>147620.8560874259</c:v>
                </c:pt>
                <c:pt idx="329">
                  <c:v>148425.7675676547</c:v>
                </c:pt>
                <c:pt idx="330">
                  <c:v>149235.0678755073</c:v>
                </c:pt>
                <c:pt idx="331">
                  <c:v>150048.78094132623</c:v>
                </c:pt>
                <c:pt idx="332">
                  <c:v>150866.93082593658</c:v>
                </c:pt>
                <c:pt idx="333">
                  <c:v>151689.5417213564</c:v>
                </c:pt>
                <c:pt idx="334">
                  <c:v>152516.6379515114</c:v>
                </c:pt>
                <c:pt idx="335">
                  <c:v>153348.243972956</c:v>
                </c:pt>
                <c:pt idx="336">
                  <c:v>154184.38437559435</c:v>
                </c:pt>
                <c:pt idx="337">
                  <c:v>155025.08388340933</c:v>
                </c:pt>
                <c:pt idx="338">
                  <c:v>155870.3673551928</c:v>
                </c:pt>
                <c:pt idx="339">
                  <c:v>156720.25978527986</c:v>
                </c:pt>
                <c:pt idx="340">
                  <c:v>157574.78630428977</c:v>
                </c:pt>
                <c:pt idx="341">
                  <c:v>158433.9721798669</c:v>
                </c:pt>
                <c:pt idx="342">
                  <c:v>159297.84281742977</c:v>
                </c:pt>
                <c:pt idx="343">
                  <c:v>160166.42376092152</c:v>
                </c:pt>
                <c:pt idx="344">
                  <c:v>161039.74069356418</c:v>
                </c:pt>
                <c:pt idx="345">
                  <c:v>161917.81943862032</c:v>
                </c:pt>
                <c:pt idx="346">
                  <c:v>162800.6859601542</c:v>
                </c:pt>
                <c:pt idx="347">
                  <c:v>163688.3663638015</c:v>
                </c:pt>
                <c:pt idx="348">
                  <c:v>164580.88689754053</c:v>
                </c:pt>
                <c:pt idx="349">
                  <c:v>165478.27395246734</c:v>
                </c:pt>
                <c:pt idx="350">
                  <c:v>166380.5540635781</c:v>
                </c:pt>
                <c:pt idx="351">
                  <c:v>167287.75391055155</c:v>
                </c:pt>
                <c:pt idx="352">
                  <c:v>168199.90031853976</c:v>
                </c:pt>
                <c:pt idx="353">
                  <c:v>169117.0202589606</c:v>
                </c:pt>
                <c:pt idx="354">
                  <c:v>170039.1408502943</c:v>
                </c:pt>
                <c:pt idx="355">
                  <c:v>170966.28935888736</c:v>
                </c:pt>
                <c:pt idx="356">
                  <c:v>171898.49319975646</c:v>
                </c:pt>
                <c:pt idx="357">
                  <c:v>172835.77993740156</c:v>
                </c:pt>
                <c:pt idx="358">
                  <c:v>173778.17728661842</c:v>
                </c:pt>
                <c:pt idx="359">
                  <c:v>174725.71311332026</c:v>
                </c:pt>
                <c:pt idx="360">
                  <c:v>175678.41543536092</c:v>
                </c:pt>
                <c:pt idx="361">
                  <c:v>176636.31242336225</c:v>
                </c:pt>
                <c:pt idx="362">
                  <c:v>177599.4324015494</c:v>
                </c:pt>
                <c:pt idx="363">
                  <c:v>178567.80384858573</c:v>
                </c:pt>
                <c:pt idx="364">
                  <c:v>179541.4553984172</c:v>
                </c:pt>
                <c:pt idx="365">
                  <c:v>180520.415841118</c:v>
                </c:pt>
                <c:pt idx="366">
                  <c:v>181504.714123741</c:v>
                </c:pt>
                <c:pt idx="367">
                  <c:v>182494.37935117588</c:v>
                </c:pt>
                <c:pt idx="368">
                  <c:v>183489.4407870071</c:v>
                </c:pt>
                <c:pt idx="369">
                  <c:v>184489.92785438162</c:v>
                </c:pt>
                <c:pt idx="370">
                  <c:v>185495.87013687874</c:v>
                </c:pt>
                <c:pt idx="371">
                  <c:v>186507.29737938015</c:v>
                </c:pt>
                <c:pt idx="372">
                  <c:v>187524.23948895748</c:v>
                </c:pt>
                <c:pt idx="373">
                  <c:v>188546.72653575012</c:v>
                </c:pt>
                <c:pt idx="374">
                  <c:v>189574.78875385775</c:v>
                </c:pt>
                <c:pt idx="375">
                  <c:v>190608.45654223318</c:v>
                </c:pt>
                <c:pt idx="376">
                  <c:v>191647.76046558036</c:v>
                </c:pt>
                <c:pt idx="377">
                  <c:v>192692.7312552605</c:v>
                </c:pt>
                <c:pt idx="378">
                  <c:v>193743.3998101979</c:v>
                </c:pt>
                <c:pt idx="379">
                  <c:v>194799.79719779623</c:v>
                </c:pt>
                <c:pt idx="380">
                  <c:v>195861.95465485594</c:v>
                </c:pt>
                <c:pt idx="381">
                  <c:v>196929.903588497</c:v>
                </c:pt>
                <c:pt idx="382">
                  <c:v>198003.6755770899</c:v>
                </c:pt>
                <c:pt idx="383">
                  <c:v>199083.3023711867</c:v>
                </c:pt>
                <c:pt idx="384">
                  <c:v>200168.81589446234</c:v>
                </c:pt>
                <c:pt idx="385">
                  <c:v>201260.2482446574</c:v>
                </c:pt>
                <c:pt idx="386">
                  <c:v>202357.63169452632</c:v>
                </c:pt>
                <c:pt idx="387">
                  <c:v>203460.998692794</c:v>
                </c:pt>
                <c:pt idx="388">
                  <c:v>204570.38186511252</c:v>
                </c:pt>
                <c:pt idx="389">
                  <c:v>205685.81401502874</c:v>
                </c:pt>
                <c:pt idx="390">
                  <c:v>206807.32812495134</c:v>
                </c:pt>
                <c:pt idx="391">
                  <c:v>207934.95735712862</c:v>
                </c:pt>
                <c:pt idx="392">
                  <c:v>209068.735054628</c:v>
                </c:pt>
                <c:pt idx="393">
                  <c:v>210208.69474232092</c:v>
                </c:pt>
                <c:pt idx="394">
                  <c:v>211354.87012787655</c:v>
                </c:pt>
                <c:pt idx="395">
                  <c:v>212507.2951027557</c:v>
                </c:pt>
                <c:pt idx="396">
                  <c:v>213666.00374321552</c:v>
                </c:pt>
                <c:pt idx="397">
                  <c:v>214831.03031131593</c:v>
                </c:pt>
                <c:pt idx="398">
                  <c:v>216002.40925593165</c:v>
                </c:pt>
                <c:pt idx="399">
                  <c:v>217180.17521377344</c:v>
                </c:pt>
                <c:pt idx="400">
                  <c:v>218364.3630104093</c:v>
                </c:pt>
                <c:pt idx="401">
                  <c:v>219555.00766129678</c:v>
                </c:pt>
                <c:pt idx="402">
                  <c:v>220752.1443728174</c:v>
                </c:pt>
                <c:pt idx="403">
                  <c:v>221955.80854331623</c:v>
                </c:pt>
                <c:pt idx="404">
                  <c:v>223166.03576415172</c:v>
                </c:pt>
                <c:pt idx="405">
                  <c:v>224382.8618207445</c:v>
                </c:pt>
                <c:pt idx="406">
                  <c:v>225606.32269363868</c:v>
                </c:pt>
                <c:pt idx="407">
                  <c:v>226836.45455956433</c:v>
                </c:pt>
                <c:pt idx="408">
                  <c:v>228073.29379250619</c:v>
                </c:pt>
                <c:pt idx="409">
                  <c:v>229316.87696478178</c:v>
                </c:pt>
                <c:pt idx="410">
                  <c:v>230567.24084811987</c:v>
                </c:pt>
                <c:pt idx="411">
                  <c:v>231824.42241475038</c:v>
                </c:pt>
                <c:pt idx="412">
                  <c:v>233088.4588384978</c:v>
                </c:pt>
                <c:pt idx="413">
                  <c:v>234359.3874958742</c:v>
                </c:pt>
                <c:pt idx="414">
                  <c:v>235637.24596719327</c:v>
                </c:pt>
                <c:pt idx="415">
                  <c:v>236922.07203767987</c:v>
                </c:pt>
                <c:pt idx="416">
                  <c:v>238213.90369857868</c:v>
                </c:pt>
                <c:pt idx="417">
                  <c:v>239512.77914828892</c:v>
                </c:pt>
                <c:pt idx="418">
                  <c:v>240818.7367934863</c:v>
                </c:pt>
                <c:pt idx="419">
                  <c:v>242131.81525026303</c:v>
                </c:pt>
                <c:pt idx="420">
                  <c:v>243452.05334526603</c:v>
                </c:pt>
                <c:pt idx="421">
                  <c:v>244779.49011684855</c:v>
                </c:pt>
                <c:pt idx="422">
                  <c:v>246114.16481622108</c:v>
                </c:pt>
                <c:pt idx="423">
                  <c:v>247456.11690861496</c:v>
                </c:pt>
                <c:pt idx="424">
                  <c:v>248805.38607444803</c:v>
                </c:pt>
                <c:pt idx="425">
                  <c:v>250162.0122104967</c:v>
                </c:pt>
                <c:pt idx="426">
                  <c:v>251526.03543107817</c:v>
                </c:pt>
                <c:pt idx="427">
                  <c:v>252897.49606923538</c:v>
                </c:pt>
                <c:pt idx="428">
                  <c:v>254276.43467792822</c:v>
                </c:pt>
                <c:pt idx="429">
                  <c:v>255662.89203123582</c:v>
                </c:pt>
                <c:pt idx="430">
                  <c:v>257056.90912555862</c:v>
                </c:pt>
                <c:pt idx="431">
                  <c:v>258458.5271808341</c:v>
                </c:pt>
                <c:pt idx="432">
                  <c:v>259867.7876417521</c:v>
                </c:pt>
                <c:pt idx="433">
                  <c:v>261284.73217898354</c:v>
                </c:pt>
                <c:pt idx="434">
                  <c:v>262709.402690411</c:v>
                </c:pt>
                <c:pt idx="435">
                  <c:v>264141.8413023666</c:v>
                </c:pt>
                <c:pt idx="436">
                  <c:v>265582.09037088027</c:v>
                </c:pt>
                <c:pt idx="437">
                  <c:v>267030.19248292927</c:v>
                </c:pt>
                <c:pt idx="438">
                  <c:v>268486.1904577</c:v>
                </c:pt>
                <c:pt idx="439">
                  <c:v>269950.12734785315</c:v>
                </c:pt>
                <c:pt idx="440">
                  <c:v>271422.046440795</c:v>
                </c:pt>
                <c:pt idx="441">
                  <c:v>272901.99125996116</c:v>
                </c:pt>
                <c:pt idx="442">
                  <c:v>274390.00556609925</c:v>
                </c:pt>
                <c:pt idx="443">
                  <c:v>275886.13335856644</c:v>
                </c:pt>
                <c:pt idx="444">
                  <c:v>277390.41887662903</c:v>
                </c:pt>
                <c:pt idx="445">
                  <c:v>278902.906600769</c:v>
                </c:pt>
                <c:pt idx="446">
                  <c:v>280423.641254003</c:v>
                </c:pt>
                <c:pt idx="447">
                  <c:v>281952.66780320025</c:v>
                </c:pt>
                <c:pt idx="448">
                  <c:v>283490.0314604163</c:v>
                </c:pt>
                <c:pt idx="449">
                  <c:v>285035.77768422797</c:v>
                </c:pt>
                <c:pt idx="450">
                  <c:v>286589.95218107617</c:v>
                </c:pt>
                <c:pt idx="451">
                  <c:v>288152.60090662097</c:v>
                </c:pt>
                <c:pt idx="452">
                  <c:v>289723.7700670962</c:v>
                </c:pt>
                <c:pt idx="453">
                  <c:v>291303.5061206798</c:v>
                </c:pt>
                <c:pt idx="454">
                  <c:v>292891.8557788652</c:v>
                </c:pt>
                <c:pt idx="455">
                  <c:v>294488.866007842</c:v>
                </c:pt>
                <c:pt idx="456">
                  <c:v>296094.58402988897</c:v>
                </c:pt>
                <c:pt idx="457">
                  <c:v>297709.0573247605</c:v>
                </c:pt>
                <c:pt idx="458">
                  <c:v>299332.3336311035</c:v>
                </c:pt>
                <c:pt idx="459">
                  <c:v>300964.4609478611</c:v>
                </c:pt>
                <c:pt idx="460">
                  <c:v>302605.4875356919</c:v>
                </c:pt>
                <c:pt idx="461">
                  <c:v>304255.4619184006</c:v>
                </c:pt>
                <c:pt idx="462">
                  <c:v>305914.432884369</c:v>
                </c:pt>
                <c:pt idx="463">
                  <c:v>307582.4494880023</c:v>
                </c:pt>
                <c:pt idx="464">
                  <c:v>309259.5610511757</c:v>
                </c:pt>
                <c:pt idx="465">
                  <c:v>310945.8171646966</c:v>
                </c:pt>
                <c:pt idx="466">
                  <c:v>312641.26768976904</c:v>
                </c:pt>
                <c:pt idx="467">
                  <c:v>314345.96275946667</c:v>
                </c:pt>
                <c:pt idx="468">
                  <c:v>316059.95278021885</c:v>
                </c:pt>
                <c:pt idx="469">
                  <c:v>317783.28843329696</c:v>
                </c:pt>
                <c:pt idx="470">
                  <c:v>319516.0206763164</c:v>
                </c:pt>
                <c:pt idx="471">
                  <c:v>321258.20074474224</c:v>
                </c:pt>
                <c:pt idx="472">
                  <c:v>323009.8801534021</c:v>
                </c:pt>
                <c:pt idx="473">
                  <c:v>324771.1106980137</c:v>
                </c:pt>
                <c:pt idx="474">
                  <c:v>326541.9444567115</c:v>
                </c:pt>
                <c:pt idx="475">
                  <c:v>328322.433791591</c:v>
                </c:pt>
                <c:pt idx="476">
                  <c:v>330112.63135025493</c:v>
                </c:pt>
                <c:pt idx="477">
                  <c:v>331912.5900673687</c:v>
                </c:pt>
                <c:pt idx="478">
                  <c:v>333722.3631662292</c:v>
                </c:pt>
                <c:pt idx="479">
                  <c:v>335542.00416033436</c:v>
                </c:pt>
                <c:pt idx="480">
                  <c:v>337371.5668549693</c:v>
                </c:pt>
                <c:pt idx="481">
                  <c:v>339211.1053487957</c:v>
                </c:pt>
                <c:pt idx="482">
                  <c:v>341060.6740354496</c:v>
                </c:pt>
                <c:pt idx="483">
                  <c:v>342920.32760515396</c:v>
                </c:pt>
                <c:pt idx="484">
                  <c:v>344790.12104633095</c:v>
                </c:pt>
                <c:pt idx="485">
                  <c:v>346670.1096472324</c:v>
                </c:pt>
                <c:pt idx="486">
                  <c:v>348560.3489975723</c:v>
                </c:pt>
                <c:pt idx="487">
                  <c:v>350460.8949901693</c:v>
                </c:pt>
                <c:pt idx="488">
                  <c:v>352371.80382260337</c:v>
                </c:pt>
                <c:pt idx="489">
                  <c:v>354293.1319988725</c:v>
                </c:pt>
                <c:pt idx="490">
                  <c:v>356224.93633106805</c:v>
                </c:pt>
                <c:pt idx="491">
                  <c:v>358167.2739410527</c:v>
                </c:pt>
                <c:pt idx="492">
                  <c:v>360120.20226214756</c:v>
                </c:pt>
                <c:pt idx="493">
                  <c:v>362083.7790408349</c:v>
                </c:pt>
                <c:pt idx="494">
                  <c:v>364058.06233846047</c:v>
                </c:pt>
                <c:pt idx="495">
                  <c:v>366043.110532955</c:v>
                </c:pt>
                <c:pt idx="496">
                  <c:v>368038.98232055816</c:v>
                </c:pt>
                <c:pt idx="497">
                  <c:v>370045.7367175527</c:v>
                </c:pt>
                <c:pt idx="498">
                  <c:v>372063.43306201353</c:v>
                </c:pt>
                <c:pt idx="499">
                  <c:v>374092.13101555937</c:v>
                </c:pt>
                <c:pt idx="500">
                  <c:v>376131.8905651141</c:v>
                </c:pt>
                <c:pt idx="501">
                  <c:v>378182.77202468726</c:v>
                </c:pt>
                <c:pt idx="502">
                  <c:v>380244.836037154</c:v>
                </c:pt>
                <c:pt idx="503">
                  <c:v>382318.14357604855</c:v>
                </c:pt>
                <c:pt idx="504">
                  <c:v>384402.7559473646</c:v>
                </c:pt>
                <c:pt idx="505">
                  <c:v>386498.7347913735</c:v>
                </c:pt>
                <c:pt idx="506">
                  <c:v>388606.14208444074</c:v>
                </c:pt>
                <c:pt idx="507">
                  <c:v>390725.04014086403</c:v>
                </c:pt>
                <c:pt idx="508">
                  <c:v>392855.4916147133</c:v>
                </c:pt>
                <c:pt idx="509">
                  <c:v>394997.5595016813</c:v>
                </c:pt>
                <c:pt idx="510">
                  <c:v>397151.3071409517</c:v>
                </c:pt>
                <c:pt idx="511">
                  <c:v>399316.79821706563</c:v>
                </c:pt>
                <c:pt idx="512">
                  <c:v>401494.0967618103</c:v>
                </c:pt>
                <c:pt idx="513">
                  <c:v>403683.26715611</c:v>
                </c:pt>
                <c:pt idx="514">
                  <c:v>405884.3741319278</c:v>
                </c:pt>
                <c:pt idx="515">
                  <c:v>408097.4827741842</c:v>
                </c:pt>
                <c:pt idx="516">
                  <c:v>410322.6585226765</c:v>
                </c:pt>
                <c:pt idx="517">
                  <c:v>412559.96717401844</c:v>
                </c:pt>
                <c:pt idx="518">
                  <c:v>414809.47488358367</c:v>
                </c:pt>
                <c:pt idx="519">
                  <c:v>417071.24816745985</c:v>
                </c:pt>
                <c:pt idx="520">
                  <c:v>419345.35390442045</c:v>
                </c:pt>
                <c:pt idx="521">
                  <c:v>421631.85933789646</c:v>
                </c:pt>
                <c:pt idx="522">
                  <c:v>423930.8320779698</c:v>
                </c:pt>
                <c:pt idx="523">
                  <c:v>426242.34010337054</c:v>
                </c:pt>
                <c:pt idx="524">
                  <c:v>428566.45176348445</c:v>
                </c:pt>
              </c:numCache>
            </c:numRef>
          </c:xVal>
          <c:yVal>
            <c:numRef>
              <c:f>Modelbaseline!$C$5:$C$529</c:f>
              <c:numCache>
                <c:ptCount val="525"/>
                <c:pt idx="0">
                  <c:v>0.9986501019683699</c:v>
                </c:pt>
                <c:pt idx="1">
                  <c:v>0.9986051127645077</c:v>
                </c:pt>
                <c:pt idx="2">
                  <c:v>0.9985587580826601</c:v>
                </c:pt>
                <c:pt idx="3">
                  <c:v>0.9985110012547628</c:v>
                </c:pt>
                <c:pt idx="4">
                  <c:v>0.9984618047882619</c:v>
                </c:pt>
                <c:pt idx="5">
                  <c:v>0.9984111303526351</c:v>
                </c:pt>
                <c:pt idx="6">
                  <c:v>0.9983589387658429</c:v>
                </c:pt>
                <c:pt idx="7">
                  <c:v>0.9983051899807227</c:v>
                </c:pt>
                <c:pt idx="8">
                  <c:v>0.998249843071324</c:v>
                </c:pt>
                <c:pt idx="9">
                  <c:v>0.9981928562191935</c:v>
                </c:pt>
                <c:pt idx="10">
                  <c:v>0.9981341866996163</c:v>
                </c:pt>
                <c:pt idx="11">
                  <c:v>0.998073790867812</c:v>
                </c:pt>
                <c:pt idx="12">
                  <c:v>0.9980116241451058</c:v>
                </c:pt>
                <c:pt idx="13">
                  <c:v>0.9979476410050604</c:v>
                </c:pt>
                <c:pt idx="14">
                  <c:v>0.9978817949595953</c:v>
                </c:pt>
                <c:pt idx="15">
                  <c:v>0.9978140385450867</c:v>
                </c:pt>
                <c:pt idx="16">
                  <c:v>0.9977443233084579</c:v>
                </c:pt>
                <c:pt idx="17">
                  <c:v>0.9976725997932683</c:v>
                </c:pt>
                <c:pt idx="18">
                  <c:v>0.9975988175258108</c:v>
                </c:pt>
                <c:pt idx="19">
                  <c:v>0.9975229250012139</c:v>
                </c:pt>
                <c:pt idx="20">
                  <c:v>0.9974448696695721</c:v>
                </c:pt>
                <c:pt idx="21">
                  <c:v>0.9973645979220951</c:v>
                </c:pt>
                <c:pt idx="22">
                  <c:v>0.9972820550772985</c:v>
                </c:pt>
                <c:pt idx="23">
                  <c:v>0.997197185367235</c:v>
                </c:pt>
                <c:pt idx="24">
                  <c:v>0.9971099319237741</c:v>
                </c:pt>
                <c:pt idx="25">
                  <c:v>0.9970202367649452</c:v>
                </c:pt>
                <c:pt idx="26">
                  <c:v>0.9969280407813492</c:v>
                </c:pt>
                <c:pt idx="27">
                  <c:v>0.9968332837226421</c:v>
                </c:pt>
                <c:pt idx="28">
                  <c:v>0.9967359041841086</c:v>
                </c:pt>
                <c:pt idx="29">
                  <c:v>0.9966358395933306</c:v>
                </c:pt>
                <c:pt idx="30">
                  <c:v>0.9965330261969594</c:v>
                </c:pt>
                <c:pt idx="31">
                  <c:v>0.9964273990476</c:v>
                </c:pt>
                <c:pt idx="32">
                  <c:v>0.996318891990825</c:v>
                </c:pt>
                <c:pt idx="33">
                  <c:v>0.9962074376523147</c:v>
                </c:pt>
                <c:pt idx="34">
                  <c:v>0.9960929674251469</c:v>
                </c:pt>
                <c:pt idx="35">
                  <c:v>0.9959754114572417</c:v>
                </c:pt>
                <c:pt idx="36">
                  <c:v>0.9958546986389638</c:v>
                </c:pt>
                <c:pt idx="37">
                  <c:v>0.9957307565909104</c:v>
                </c:pt>
                <c:pt idx="38">
                  <c:v>0.9956035116518787</c:v>
                </c:pt>
                <c:pt idx="39">
                  <c:v>0.9954728888670326</c:v>
                </c:pt>
                <c:pt idx="40">
                  <c:v>0.9953388119762812</c:v>
                </c:pt>
                <c:pt idx="41">
                  <c:v>0.9952012034028738</c:v>
                </c:pt>
                <c:pt idx="42">
                  <c:v>0.9950599842422291</c:v>
                </c:pt>
                <c:pt idx="43">
                  <c:v>0.9949150742510089</c:v>
                </c:pt>
                <c:pt idx="44">
                  <c:v>0.994766391836444</c:v>
                </c:pt>
                <c:pt idx="45">
                  <c:v>0.9946138540459333</c:v>
                </c:pt>
                <c:pt idx="46">
                  <c:v>0.9944573765569173</c:v>
                </c:pt>
                <c:pt idx="47">
                  <c:v>0.9942968736670492</c:v>
                </c:pt>
                <c:pt idx="48">
                  <c:v>0.9941322582846672</c:v>
                </c:pt>
                <c:pt idx="49">
                  <c:v>0.9939634419195874</c:v>
                </c:pt>
                <c:pt idx="50">
                  <c:v>0.9937903346742238</c:v>
                </c:pt>
                <c:pt idx="51">
                  <c:v>0.9936128452350567</c:v>
                </c:pt>
                <c:pt idx="52">
                  <c:v>0.993430880864453</c:v>
                </c:pt>
                <c:pt idx="53">
                  <c:v>0.9932443473928592</c:v>
                </c:pt>
                <c:pt idx="54">
                  <c:v>0.9930531492113756</c:v>
                </c:pt>
                <c:pt idx="55">
                  <c:v>0.9928571892647284</c:v>
                </c:pt>
                <c:pt idx="56">
                  <c:v>0.9926563690446515</c:v>
                </c:pt>
                <c:pt idx="57">
                  <c:v>0.9924505885836907</c:v>
                </c:pt>
                <c:pt idx="58">
                  <c:v>0.9922397464494461</c:v>
                </c:pt>
                <c:pt idx="59">
                  <c:v>0.9920237397392659</c:v>
                </c:pt>
                <c:pt idx="60">
                  <c:v>0.9918024640754036</c:v>
                </c:pt>
                <c:pt idx="61">
                  <c:v>0.9915758136006543</c:v>
                </c:pt>
                <c:pt idx="62">
                  <c:v>0.9913436809744832</c:v>
                </c:pt>
                <c:pt idx="63">
                  <c:v>0.9911059573696629</c:v>
                </c:pt>
                <c:pt idx="64">
                  <c:v>0.990862532469427</c:v>
                </c:pt>
                <c:pt idx="65">
                  <c:v>0.9906132944651611</c:v>
                </c:pt>
                <c:pt idx="66">
                  <c:v>0.9903581300546414</c:v>
                </c:pt>
                <c:pt idx="67">
                  <c:v>0.9900969244408353</c:v>
                </c:pt>
                <c:pt idx="68">
                  <c:v>0.98982956133128</c:v>
                </c:pt>
                <c:pt idx="69">
                  <c:v>0.9895559229380484</c:v>
                </c:pt>
                <c:pt idx="70">
                  <c:v>0.9892758899783234</c:v>
                </c:pt>
                <c:pt idx="71">
                  <c:v>0.9889893416755878</c:v>
                </c:pt>
                <c:pt idx="72">
                  <c:v>0.9886961557614464</c:v>
                </c:pt>
                <c:pt idx="73">
                  <c:v>0.988396208478096</c:v>
                </c:pt>
                <c:pt idx="74">
                  <c:v>0.9880893745814523</c:v>
                </c:pt>
                <c:pt idx="75">
                  <c:v>0.9877755273449547</c:v>
                </c:pt>
                <c:pt idx="76">
                  <c:v>0.9874545385640526</c:v>
                </c:pt>
                <c:pt idx="77">
                  <c:v>0.9871262785613975</c:v>
                </c:pt>
                <c:pt idx="78">
                  <c:v>0.9867906161927431</c:v>
                </c:pt>
                <c:pt idx="79">
                  <c:v>0.9864474188535792</c:v>
                </c:pt>
                <c:pt idx="80">
                  <c:v>0.9860965524865006</c:v>
                </c:pt>
                <c:pt idx="81">
                  <c:v>0.9857378815893305</c:v>
                </c:pt>
                <c:pt idx="82">
                  <c:v>0.98537126922401</c:v>
                </c:pt>
                <c:pt idx="83">
                  <c:v>0.984996577026267</c:v>
                </c:pt>
                <c:pt idx="84">
                  <c:v>0.9846136652160737</c:v>
                </c:pt>
                <c:pt idx="85">
                  <c:v>0.9842223926089089</c:v>
                </c:pt>
                <c:pt idx="86">
                  <c:v>0.9838226166278332</c:v>
                </c:pt>
                <c:pt idx="87">
                  <c:v>0.983414193316394</c:v>
                </c:pt>
                <c:pt idx="88">
                  <c:v>0.9829969773523661</c:v>
                </c:pt>
                <c:pt idx="89">
                  <c:v>0.9825708220623419</c:v>
                </c:pt>
                <c:pt idx="90">
                  <c:v>0.9821355794371824</c:v>
                </c:pt>
                <c:pt idx="91">
                  <c:v>0.9816911001483399</c:v>
                </c:pt>
                <c:pt idx="92">
                  <c:v>0.9812372335650612</c:v>
                </c:pt>
                <c:pt idx="93">
                  <c:v>0.9807738277724818</c:v>
                </c:pt>
                <c:pt idx="94">
                  <c:v>0.9803007295906222</c:v>
                </c:pt>
                <c:pt idx="95">
                  <c:v>0.9798177845942946</c:v>
                </c:pt>
                <c:pt idx="96">
                  <c:v>0.9793248371339288</c:v>
                </c:pt>
                <c:pt idx="97">
                  <c:v>0.9788217303573266</c:v>
                </c:pt>
                <c:pt idx="98">
                  <c:v>0.9783083062323521</c:v>
                </c:pt>
                <c:pt idx="99">
                  <c:v>0.9777844055705673</c:v>
                </c:pt>
                <c:pt idx="100">
                  <c:v>0.9772498680518197</c:v>
                </c:pt>
                <c:pt idx="101">
                  <c:v>0.9767045322497869</c:v>
                </c:pt>
                <c:pt idx="102">
                  <c:v>0.9761482356584903</c:v>
                </c:pt>
                <c:pt idx="103">
                  <c:v>0.9755808147197764</c:v>
                </c:pt>
                <c:pt idx="104">
                  <c:v>0.9750021048517785</c:v>
                </c:pt>
                <c:pt idx="105">
                  <c:v>0.97441194047836</c:v>
                </c:pt>
                <c:pt idx="106">
                  <c:v>0.973810155059546</c:v>
                </c:pt>
                <c:pt idx="107">
                  <c:v>0.9731965811229437</c:v>
                </c:pt>
                <c:pt idx="108">
                  <c:v>0.9725710502961618</c:v>
                </c:pt>
                <c:pt idx="109">
                  <c:v>0.9719333933402262</c:v>
                </c:pt>
                <c:pt idx="110">
                  <c:v>0.9712834401839963</c:v>
                </c:pt>
                <c:pt idx="111">
                  <c:v>0.9706210199595886</c:v>
                </c:pt>
                <c:pt idx="112">
                  <c:v>0.9699459610387982</c:v>
                </c:pt>
                <c:pt idx="113">
                  <c:v>0.9692580910705317</c:v>
                </c:pt>
                <c:pt idx="114">
                  <c:v>0.9685572370192451</c:v>
                </c:pt>
                <c:pt idx="115">
                  <c:v>0.9678432252043843</c:v>
                </c:pt>
                <c:pt idx="116">
                  <c:v>0.967115881340834</c:v>
                </c:pt>
                <c:pt idx="117">
                  <c:v>0.9663750305803693</c:v>
                </c:pt>
                <c:pt idx="118">
                  <c:v>0.9656204975541076</c:v>
                </c:pt>
                <c:pt idx="119">
                  <c:v>0.964852106415959</c:v>
                </c:pt>
                <c:pt idx="120">
                  <c:v>0.9640696808870717</c:v>
                </c:pt>
                <c:pt idx="121">
                  <c:v>0.9632730443012714</c:v>
                </c:pt>
                <c:pt idx="122">
                  <c:v>0.9624620196514806</c:v>
                </c:pt>
                <c:pt idx="123">
                  <c:v>0.961636429637126</c:v>
                </c:pt>
                <c:pt idx="124">
                  <c:v>0.9607960967125148</c:v>
                </c:pt>
                <c:pt idx="125">
                  <c:v>0.9599408431361802</c:v>
                </c:pt>
                <c:pt idx="126">
                  <c:v>0.9590704910211899</c:v>
                </c:pt>
                <c:pt idx="127">
                  <c:v>0.9581848623864024</c:v>
                </c:pt>
                <c:pt idx="128">
                  <c:v>0.9572837792086684</c:v>
                </c:pt>
                <c:pt idx="129">
                  <c:v>0.9563670634759653</c:v>
                </c:pt>
                <c:pt idx="130">
                  <c:v>0.9554345372414541</c:v>
                </c:pt>
                <c:pt idx="131">
                  <c:v>0.9544860226784473</c:v>
                </c:pt>
                <c:pt idx="132">
                  <c:v>0.953521342136277</c:v>
                </c:pt>
                <c:pt idx="133">
                  <c:v>0.9525403181970498</c:v>
                </c:pt>
                <c:pt idx="134">
                  <c:v>0.9515427737332741</c:v>
                </c:pt>
                <c:pt idx="135">
                  <c:v>0.9505285319663488</c:v>
                </c:pt>
                <c:pt idx="136">
                  <c:v>0.9494974165258929</c:v>
                </c:pt>
                <c:pt idx="137">
                  <c:v>0.9484492515099074</c:v>
                </c:pt>
                <c:pt idx="138">
                  <c:v>0.9473838615457448</c:v>
                </c:pt>
                <c:pt idx="139">
                  <c:v>0.9463010718518771</c:v>
                </c:pt>
                <c:pt idx="140">
                  <c:v>0.9452007083004387</c:v>
                </c:pt>
                <c:pt idx="141">
                  <c:v>0.9440825974805271</c:v>
                </c:pt>
                <c:pt idx="142">
                  <c:v>0.9429465667622424</c:v>
                </c:pt>
                <c:pt idx="143">
                  <c:v>0.9417924443614434</c:v>
                </c:pt>
                <c:pt idx="144">
                  <c:v>0.9406200594052035</c:v>
                </c:pt>
                <c:pt idx="145">
                  <c:v>0.9394292419979374</c:v>
                </c:pt>
                <c:pt idx="146">
                  <c:v>0.9382198232881844</c:v>
                </c:pt>
                <c:pt idx="147">
                  <c:v>0.9369916355360177</c:v>
                </c:pt>
                <c:pt idx="148">
                  <c:v>0.9357445121810605</c:v>
                </c:pt>
                <c:pt idx="149">
                  <c:v>0.9344782879110798</c:v>
                </c:pt>
                <c:pt idx="150">
                  <c:v>0.9331927987311379</c:v>
                </c:pt>
                <c:pt idx="151">
                  <c:v>0.9318878820332707</c:v>
                </c:pt>
                <c:pt idx="152">
                  <c:v>0.9305633766666643</c:v>
                </c:pt>
                <c:pt idx="153">
                  <c:v>0.929219123008309</c:v>
                </c:pt>
                <c:pt idx="154">
                  <c:v>0.9278549630341006</c:v>
                </c:pt>
                <c:pt idx="155">
                  <c:v>0.9264707403903459</c:v>
                </c:pt>
                <c:pt idx="156">
                  <c:v>0.9250663004656672</c:v>
                </c:pt>
                <c:pt idx="157">
                  <c:v>0.923641490463255</c:v>
                </c:pt>
                <c:pt idx="158">
                  <c:v>0.9221961594734478</c:v>
                </c:pt>
                <c:pt idx="159">
                  <c:v>0.9207301585466017</c:v>
                </c:pt>
                <c:pt idx="160">
                  <c:v>0.9192433407662228</c:v>
                </c:pt>
                <c:pt idx="161">
                  <c:v>0.9177355613223249</c:v>
                </c:pt>
                <c:pt idx="162">
                  <c:v>0.9162066775849795</c:v>
                </c:pt>
                <c:pt idx="163">
                  <c:v>0.9146565491780267</c:v>
                </c:pt>
                <c:pt idx="164">
                  <c:v>0.9130850380529086</c:v>
                </c:pt>
                <c:pt idx="165">
                  <c:v>0.9114920085625915</c:v>
                </c:pt>
                <c:pt idx="166">
                  <c:v>0.909877327535541</c:v>
                </c:pt>
                <c:pt idx="167">
                  <c:v>0.9082408643497126</c:v>
                </c:pt>
                <c:pt idx="168">
                  <c:v>0.9065824910065217</c:v>
                </c:pt>
                <c:pt idx="169">
                  <c:v>0.9049020822047542</c:v>
                </c:pt>
                <c:pt idx="170">
                  <c:v>0.9031995154143828</c:v>
                </c:pt>
                <c:pt idx="171">
                  <c:v>0.9014746709502452</c:v>
                </c:pt>
                <c:pt idx="172">
                  <c:v>0.8997274320455508</c:v>
                </c:pt>
                <c:pt idx="173">
                  <c:v>0.8979576849251737</c:v>
                </c:pt>
                <c:pt idx="174">
                  <c:v>0.8961653188786924</c:v>
                </c:pt>
                <c:pt idx="175">
                  <c:v>0.8943502263331374</c:v>
                </c:pt>
                <c:pt idx="176">
                  <c:v>0.8925123029254058</c:v>
                </c:pt>
                <c:pt idx="177">
                  <c:v>0.8906514475743006</c:v>
                </c:pt>
                <c:pt idx="178">
                  <c:v>0.8887675625521576</c:v>
                </c:pt>
                <c:pt idx="179">
                  <c:v>0.886860553556015</c:v>
                </c:pt>
                <c:pt idx="180">
                  <c:v>0.8849303297782839</c:v>
                </c:pt>
                <c:pt idx="181">
                  <c:v>0.8829768039768835</c:v>
                </c:pt>
                <c:pt idx="182">
                  <c:v>0.8809998925447913</c:v>
                </c:pt>
                <c:pt idx="183">
                  <c:v>0.8789995155789738</c:v>
                </c:pt>
                <c:pt idx="184">
                  <c:v>0.8769755969486484</c:v>
                </c:pt>
                <c:pt idx="185">
                  <c:v>0.8749280643628415</c:v>
                </c:pt>
                <c:pt idx="186">
                  <c:v>0.8728568494371934</c:v>
                </c:pt>
                <c:pt idx="187">
                  <c:v>0.8707618877599739</c:v>
                </c:pt>
                <c:pt idx="188">
                  <c:v>0.8686431189572608</c:v>
                </c:pt>
                <c:pt idx="189">
                  <c:v>0.8665004867572441</c:v>
                </c:pt>
                <c:pt idx="190">
                  <c:v>0.8643339390536084</c:v>
                </c:pt>
                <c:pt idx="191">
                  <c:v>0.8621434279679556</c:v>
                </c:pt>
                <c:pt idx="192">
                  <c:v>0.859928909911222</c:v>
                </c:pt>
                <c:pt idx="193">
                  <c:v>0.8576903456440517</c:v>
                </c:pt>
                <c:pt idx="194">
                  <c:v>0.8554277003360813</c:v>
                </c:pt>
                <c:pt idx="195">
                  <c:v>0.8531409436240949</c:v>
                </c:pt>
                <c:pt idx="196">
                  <c:v>0.850830049669007</c:v>
                </c:pt>
                <c:pt idx="197">
                  <c:v>0.8484949972116446</c:v>
                </c:pt>
                <c:pt idx="198">
                  <c:v>0.8461357696272532</c:v>
                </c:pt>
                <c:pt idx="199">
                  <c:v>0.8437523549787334</c:v>
                </c:pt>
                <c:pt idx="200">
                  <c:v>0.8413447460685308</c:v>
                </c:pt>
                <c:pt idx="201">
                  <c:v>0.8389129404891569</c:v>
                </c:pt>
                <c:pt idx="202">
                  <c:v>0.8364569406722953</c:v>
                </c:pt>
                <c:pt idx="203">
                  <c:v>0.833976753936458</c:v>
                </c:pt>
                <c:pt idx="204">
                  <c:v>0.8314723925331495</c:v>
                </c:pt>
                <c:pt idx="205">
                  <c:v>0.8289438736915055</c:v>
                </c:pt>
                <c:pt idx="206">
                  <c:v>0.8263912196613625</c:v>
                </c:pt>
                <c:pt idx="207">
                  <c:v>0.8238144577547291</c:v>
                </c:pt>
                <c:pt idx="208">
                  <c:v>0.8212136203856152</c:v>
                </c:pt>
                <c:pt idx="209">
                  <c:v>0.8185887451081895</c:v>
                </c:pt>
                <c:pt idx="210">
                  <c:v>0.8159398746532271</c:v>
                </c:pt>
                <c:pt idx="211">
                  <c:v>0.813267056962814</c:v>
                </c:pt>
                <c:pt idx="212">
                  <c:v>0.8105703452232744</c:v>
                </c:pt>
                <c:pt idx="213">
                  <c:v>0.8078497978962902</c:v>
                </c:pt>
                <c:pt idx="214">
                  <c:v>0.8051054787481777</c:v>
                </c:pt>
                <c:pt idx="215">
                  <c:v>0.8023374568772939</c:v>
                </c:pt>
                <c:pt idx="216">
                  <c:v>0.7995458067395363</c:v>
                </c:pt>
                <c:pt idx="217">
                  <c:v>0.7967306081719174</c:v>
                </c:pt>
                <c:pt idx="218">
                  <c:v>0.7938919464141726</c:v>
                </c:pt>
                <c:pt idx="219">
                  <c:v>0.7910299121283839</c:v>
                </c:pt>
                <c:pt idx="220">
                  <c:v>0.7881446014165887</c:v>
                </c:pt>
                <c:pt idx="221">
                  <c:v>0.7852361158363483</c:v>
                </c:pt>
                <c:pt idx="222">
                  <c:v>0.7823045624142522</c:v>
                </c:pt>
                <c:pt idx="223">
                  <c:v>0.7793500536573357</c:v>
                </c:pt>
                <c:pt idx="224">
                  <c:v>0.7763727075623856</c:v>
                </c:pt>
                <c:pt idx="225">
                  <c:v>0.7733726476231166</c:v>
                </c:pt>
                <c:pt idx="226">
                  <c:v>0.7703500028351943</c:v>
                </c:pt>
                <c:pt idx="227">
                  <c:v>0.7673049076990872</c:v>
                </c:pt>
                <c:pt idx="228">
                  <c:v>0.7642375022207334</c:v>
                </c:pt>
                <c:pt idx="229">
                  <c:v>0.7611479319099977</c:v>
                </c:pt>
                <c:pt idx="230">
                  <c:v>0.7580363477769114</c:v>
                </c:pt>
                <c:pt idx="231">
                  <c:v>0.7549029063256748</c:v>
                </c:pt>
                <c:pt idx="232">
                  <c:v>0.7517477695464136</c:v>
                </c:pt>
                <c:pt idx="233">
                  <c:v>0.7485711049046739</c:v>
                </c:pt>
                <c:pt idx="234">
                  <c:v>0.7453730853286478</c:v>
                </c:pt>
                <c:pt idx="235">
                  <c:v>0.7421538891941191</c:v>
                </c:pt>
                <c:pt idx="236">
                  <c:v>0.7389137003071222</c:v>
                </c:pt>
                <c:pt idx="237">
                  <c:v>0.735652707884306</c:v>
                </c:pt>
                <c:pt idx="238">
                  <c:v>0.7323711065310005</c:v>
                </c:pt>
                <c:pt idx="239">
                  <c:v>0.7290690962169778</c:v>
                </c:pt>
                <c:pt idx="240">
                  <c:v>0.7257468822499065</c:v>
                </c:pt>
                <c:pt idx="241">
                  <c:v>0.722404675246515</c:v>
                </c:pt>
                <c:pt idx="242">
                  <c:v>0.7190426911014154</c:v>
                </c:pt>
                <c:pt idx="243">
                  <c:v>0.7156611509536555</c:v>
                </c:pt>
                <c:pt idx="244">
                  <c:v>0.7122602811509525</c:v>
                </c:pt>
                <c:pt idx="245">
                  <c:v>0.7088403132116331</c:v>
                </c:pt>
                <c:pt idx="246">
                  <c:v>0.7054014837842812</c:v>
                </c:pt>
                <c:pt idx="247">
                  <c:v>0.7019440346051028</c:v>
                </c:pt>
                <c:pt idx="248">
                  <c:v>0.6984682124530128</c:v>
                </c:pt>
                <c:pt idx="249">
                  <c:v>0.6949742691024595</c:v>
                </c:pt>
                <c:pt idx="250">
                  <c:v>0.6914624612739919</c:v>
                </c:pt>
                <c:pt idx="251">
                  <c:v>0.6879330505825881</c:v>
                </c:pt>
                <c:pt idx="252">
                  <c:v>0.6843863034837561</c:v>
                </c:pt>
                <c:pt idx="253">
                  <c:v>0.6808224912174228</c:v>
                </c:pt>
                <c:pt idx="254">
                  <c:v>0.6772418897496307</c:v>
                </c:pt>
                <c:pt idx="255">
                  <c:v>0.6736447797120583</c:v>
                </c:pt>
                <c:pt idx="256">
                  <c:v>0.6700314463393846</c:v>
                </c:pt>
                <c:pt idx="257">
                  <c:v>0.6664021794045205</c:v>
                </c:pt>
                <c:pt idx="258">
                  <c:v>0.6627572731517285</c:v>
                </c:pt>
                <c:pt idx="259">
                  <c:v>0.6590970262276554</c:v>
                </c:pt>
                <c:pt idx="260">
                  <c:v>0.6554217416103021</c:v>
                </c:pt>
                <c:pt idx="261">
                  <c:v>0.6517317265359602</c:v>
                </c:pt>
                <c:pt idx="262">
                  <c:v>0.6480272924241405</c:v>
                </c:pt>
                <c:pt idx="263">
                  <c:v>0.6443087548005244</c:v>
                </c:pt>
                <c:pt idx="264">
                  <c:v>0.6405764332179689</c:v>
                </c:pt>
                <c:pt idx="265">
                  <c:v>0.6368306511755966</c:v>
                </c:pt>
                <c:pt idx="266">
                  <c:v>0.6330717360360054</c:v>
                </c:pt>
                <c:pt idx="267">
                  <c:v>0.6293000189406308</c:v>
                </c:pt>
                <c:pt idx="268">
                  <c:v>0.6255158347232973</c:v>
                </c:pt>
                <c:pt idx="269">
                  <c:v>0.6217195218219964</c:v>
                </c:pt>
                <c:pt idx="270">
                  <c:v>0.6179114221889297</c:v>
                </c:pt>
                <c:pt idx="271">
                  <c:v>0.6140918811988544</c:v>
                </c:pt>
                <c:pt idx="272">
                  <c:v>0.6102612475557742</c:v>
                </c:pt>
                <c:pt idx="273">
                  <c:v>0.6064198731980164</c:v>
                </c:pt>
                <c:pt idx="274">
                  <c:v>0.6025681132017373</c:v>
                </c:pt>
                <c:pt idx="275">
                  <c:v>0.5987063256829005</c:v>
                </c:pt>
                <c:pt idx="276">
                  <c:v>0.5948348716977726</c:v>
                </c:pt>
                <c:pt idx="277">
                  <c:v>0.5909541151419826</c:v>
                </c:pt>
                <c:pt idx="278">
                  <c:v>0.5870644226481913</c:v>
                </c:pt>
                <c:pt idx="279">
                  <c:v>0.5831661634824189</c:v>
                </c:pt>
                <c:pt idx="280">
                  <c:v>0.5792597094390796</c:v>
                </c:pt>
                <c:pt idx="281">
                  <c:v>0.575345434734772</c:v>
                </c:pt>
                <c:pt idx="282">
                  <c:v>0.5714237159008771</c:v>
                </c:pt>
                <c:pt idx="283">
                  <c:v>0.5674949316750109</c:v>
                </c:pt>
                <c:pt idx="284">
                  <c:v>0.5635594628914052</c:v>
                </c:pt>
                <c:pt idx="285">
                  <c:v>0.5596176923702149</c:v>
                </c:pt>
                <c:pt idx="286">
                  <c:v>0.5556700048058788</c:v>
                </c:pt>
                <c:pt idx="287">
                  <c:v>0.5517167866545334</c:v>
                </c:pt>
                <c:pt idx="288">
                  <c:v>0.5477584260205561</c:v>
                </c:pt>
                <c:pt idx="289">
                  <c:v>0.543795312542289</c:v>
                </c:pt>
                <c:pt idx="290">
                  <c:v>0.5398278372770013</c:v>
                </c:pt>
                <c:pt idx="291">
                  <c:v>0.5358563925851443</c:v>
                </c:pt>
                <c:pt idx="292">
                  <c:v>0.5318813720139597</c:v>
                </c:pt>
                <c:pt idx="293">
                  <c:v>0.5279031701804933</c:v>
                </c:pt>
                <c:pt idx="294">
                  <c:v>0.5239221826540791</c:v>
                </c:pt>
                <c:pt idx="295">
                  <c:v>0.5199388058383446</c:v>
                </c:pt>
                <c:pt idx="296">
                  <c:v>0.5159534368528029</c:v>
                </c:pt>
                <c:pt idx="297">
                  <c:v>0.5119664734140847</c:v>
                </c:pt>
                <c:pt idx="298">
                  <c:v>0.5079783137168742</c:v>
                </c:pt>
                <c:pt idx="299">
                  <c:v>0.5039893563146037</c:v>
                </c:pt>
                <c:pt idx="300">
                  <c:v>0.49999999999997213</c:v>
                </c:pt>
                <c:pt idx="301">
                  <c:v>0.4960106436853404</c:v>
                </c:pt>
                <c:pt idx="302">
                  <c:v>0.4920216862830702</c:v>
                </c:pt>
                <c:pt idx="303">
                  <c:v>0.4880335265858594</c:v>
                </c:pt>
                <c:pt idx="304">
                  <c:v>0.48404656314714145</c:v>
                </c:pt>
                <c:pt idx="305">
                  <c:v>0.48006119416159965</c:v>
                </c:pt>
                <c:pt idx="306">
                  <c:v>0.4760778173458654</c:v>
                </c:pt>
                <c:pt idx="307">
                  <c:v>0.472096829819451</c:v>
                </c:pt>
                <c:pt idx="308">
                  <c:v>0.4681186279859849</c:v>
                </c:pt>
                <c:pt idx="309">
                  <c:v>0.4641436074148002</c:v>
                </c:pt>
                <c:pt idx="310">
                  <c:v>0.46017216272294326</c:v>
                </c:pt>
                <c:pt idx="311">
                  <c:v>0.4562046874576555</c:v>
                </c:pt>
                <c:pt idx="312">
                  <c:v>0.45224157397938847</c:v>
                </c:pt>
                <c:pt idx="313">
                  <c:v>0.4482832133454112</c:v>
                </c:pt>
                <c:pt idx="314">
                  <c:v>0.4443299951940659</c:v>
                </c:pt>
                <c:pt idx="315">
                  <c:v>0.44038230762972985</c:v>
                </c:pt>
                <c:pt idx="316">
                  <c:v>0.4364405371085396</c:v>
                </c:pt>
                <c:pt idx="317">
                  <c:v>0.43250506832493407</c:v>
                </c:pt>
                <c:pt idx="318">
                  <c:v>0.4285762840990718</c:v>
                </c:pt>
                <c:pt idx="319">
                  <c:v>0.4246545652651772</c:v>
                </c:pt>
                <c:pt idx="320">
                  <c:v>0.4207402905608696</c:v>
                </c:pt>
                <c:pt idx="321">
                  <c:v>0.41683383651753037</c:v>
                </c:pt>
                <c:pt idx="322">
                  <c:v>0.4129355773517581</c:v>
                </c:pt>
                <c:pt idx="323">
                  <c:v>0.409045884857967</c:v>
                </c:pt>
                <c:pt idx="324">
                  <c:v>0.405165128302177</c:v>
                </c:pt>
                <c:pt idx="325">
                  <c:v>0.4012936743170492</c:v>
                </c:pt>
                <c:pt idx="326">
                  <c:v>0.3974318867982086</c:v>
                </c:pt>
                <c:pt idx="327">
                  <c:v>0.39358012680192966</c:v>
                </c:pt>
                <c:pt idx="328">
                  <c:v>0.3897387524441721</c:v>
                </c:pt>
                <c:pt idx="329">
                  <c:v>0.3859081188010921</c:v>
                </c:pt>
                <c:pt idx="330">
                  <c:v>0.3820885778110169</c:v>
                </c:pt>
                <c:pt idx="331">
                  <c:v>0.3782804781779503</c:v>
                </c:pt>
                <c:pt idx="332">
                  <c:v>0.3744841652766496</c:v>
                </c:pt>
                <c:pt idx="333">
                  <c:v>0.37069998105931623</c:v>
                </c:pt>
                <c:pt idx="334">
                  <c:v>0.36692826396394185</c:v>
                </c:pt>
                <c:pt idx="335">
                  <c:v>0.3631693488243509</c:v>
                </c:pt>
                <c:pt idx="336">
                  <c:v>0.35942356678197884</c:v>
                </c:pt>
                <c:pt idx="337">
                  <c:v>0.3556912451994234</c:v>
                </c:pt>
                <c:pt idx="338">
                  <c:v>0.35197270757580745</c:v>
                </c:pt>
                <c:pt idx="339">
                  <c:v>0.34826827346398803</c:v>
                </c:pt>
                <c:pt idx="340">
                  <c:v>0.3445782583896464</c:v>
                </c:pt>
                <c:pt idx="341">
                  <c:v>0.3409029737722933</c:v>
                </c:pt>
                <c:pt idx="342">
                  <c:v>0.3372427268482203</c:v>
                </c:pt>
                <c:pt idx="343">
                  <c:v>0.33359782059542864</c:v>
                </c:pt>
                <c:pt idx="344">
                  <c:v>0.32996855366056477</c:v>
                </c:pt>
                <c:pt idx="345">
                  <c:v>0.3263552202878912</c:v>
                </c:pt>
                <c:pt idx="346">
                  <c:v>0.3227581102503191</c:v>
                </c:pt>
                <c:pt idx="347">
                  <c:v>0.31917750878252726</c:v>
                </c:pt>
                <c:pt idx="348">
                  <c:v>0.3156136965161942</c:v>
                </c:pt>
                <c:pt idx="349">
                  <c:v>0.31206694941736224</c:v>
                </c:pt>
                <c:pt idx="350">
                  <c:v>0.3085375387259588</c:v>
                </c:pt>
                <c:pt idx="351">
                  <c:v>0.3050257308974914</c:v>
                </c:pt>
                <c:pt idx="352">
                  <c:v>0.3015317875469383</c:v>
                </c:pt>
                <c:pt idx="353">
                  <c:v>0.2980559653948487</c:v>
                </c:pt>
                <c:pt idx="354">
                  <c:v>0.29459851621567057</c:v>
                </c:pt>
                <c:pt idx="355">
                  <c:v>0.29115968678831883</c:v>
                </c:pt>
                <c:pt idx="356">
                  <c:v>0.28773971884899974</c:v>
                </c:pt>
                <c:pt idx="357">
                  <c:v>0.284338849046297</c:v>
                </c:pt>
                <c:pt idx="358">
                  <c:v>0.2809573088985373</c:v>
                </c:pt>
                <c:pt idx="359">
                  <c:v>0.2775953247534382</c:v>
                </c:pt>
                <c:pt idx="360">
                  <c:v>0.2742531177500469</c:v>
                </c:pt>
                <c:pt idx="361">
                  <c:v>0.2709309037829791</c:v>
                </c:pt>
                <c:pt idx="362">
                  <c:v>0.2676288934689568</c:v>
                </c:pt>
                <c:pt idx="363">
                  <c:v>0.26434729211565133</c:v>
                </c:pt>
                <c:pt idx="364">
                  <c:v>0.2610862996928356</c:v>
                </c:pt>
                <c:pt idx="365">
                  <c:v>0.25784611080583897</c:v>
                </c:pt>
                <c:pt idx="366">
                  <c:v>0.2546269146713105</c:v>
                </c:pt>
                <c:pt idx="367">
                  <c:v>0.25142889509528465</c:v>
                </c:pt>
                <c:pt idx="368">
                  <c:v>0.24825223045354528</c:v>
                </c:pt>
                <c:pt idx="369">
                  <c:v>0.24509709367428434</c:v>
                </c:pt>
                <c:pt idx="370">
                  <c:v>0.24196365222304494</c:v>
                </c:pt>
                <c:pt idx="371">
                  <c:v>0.23885206808995885</c:v>
                </c:pt>
                <c:pt idx="372">
                  <c:v>0.23576249777922342</c:v>
                </c:pt>
                <c:pt idx="373">
                  <c:v>0.23269509230086993</c:v>
                </c:pt>
                <c:pt idx="374">
                  <c:v>0.2296499971647632</c:v>
                </c:pt>
                <c:pt idx="375">
                  <c:v>0.22662735237684117</c:v>
                </c:pt>
                <c:pt idx="376">
                  <c:v>0.22362729243757262</c:v>
                </c:pt>
                <c:pt idx="377">
                  <c:v>0.22064994634262292</c:v>
                </c:pt>
                <c:pt idx="378">
                  <c:v>0.21769543758570675</c:v>
                </c:pt>
                <c:pt idx="379">
                  <c:v>0.2147638841636108</c:v>
                </c:pt>
                <c:pt idx="380">
                  <c:v>0.21185539858337066</c:v>
                </c:pt>
                <c:pt idx="381">
                  <c:v>0.20897008787157567</c:v>
                </c:pt>
                <c:pt idx="382">
                  <c:v>0.20610805358578743</c:v>
                </c:pt>
                <c:pt idx="383">
                  <c:v>0.20326939182804304</c:v>
                </c:pt>
                <c:pt idx="384">
                  <c:v>0.20045419326042446</c:v>
                </c:pt>
                <c:pt idx="385">
                  <c:v>0.1976625431226673</c:v>
                </c:pt>
                <c:pt idx="386">
                  <c:v>0.19489452125178364</c:v>
                </c:pt>
                <c:pt idx="387">
                  <c:v>0.1921502021036714</c:v>
                </c:pt>
                <c:pt idx="388">
                  <c:v>0.18942965477668772</c:v>
                </c:pt>
                <c:pt idx="389">
                  <c:v>0.1867329430371485</c:v>
                </c:pt>
                <c:pt idx="390">
                  <c:v>0.18406012534673566</c:v>
                </c:pt>
                <c:pt idx="391">
                  <c:v>0.18141125489177368</c:v>
                </c:pt>
                <c:pt idx="392">
                  <c:v>0.1787863796143483</c:v>
                </c:pt>
                <c:pt idx="393">
                  <c:v>0.17618554224523475</c:v>
                </c:pt>
                <c:pt idx="394">
                  <c:v>0.1736087803386015</c:v>
                </c:pt>
                <c:pt idx="395">
                  <c:v>0.171056126308459</c:v>
                </c:pt>
                <c:pt idx="396">
                  <c:v>0.16852760746681517</c:v>
                </c:pt>
                <c:pt idx="397">
                  <c:v>0.16602324606350716</c:v>
                </c:pt>
                <c:pt idx="398">
                  <c:v>0.16354305932767021</c:v>
                </c:pt>
                <c:pt idx="399">
                  <c:v>0.16108705951080893</c:v>
                </c:pt>
                <c:pt idx="400">
                  <c:v>0.1586552539314352</c:v>
                </c:pt>
                <c:pt idx="401">
                  <c:v>0.15624764502123312</c:v>
                </c:pt>
                <c:pt idx="402">
                  <c:v>0.15386423037271357</c:v>
                </c:pt>
                <c:pt idx="403">
                  <c:v>0.15150500278832268</c:v>
                </c:pt>
                <c:pt idx="404">
                  <c:v>0.14916995033096048</c:v>
                </c:pt>
                <c:pt idx="405">
                  <c:v>0.14685905637587526</c:v>
                </c:pt>
                <c:pt idx="406">
                  <c:v>0.14457229966388918</c:v>
                </c:pt>
                <c:pt idx="407">
                  <c:v>0.14230965435591902</c:v>
                </c:pt>
                <c:pt idx="408">
                  <c:v>0.14007109008874907</c:v>
                </c:pt>
                <c:pt idx="409">
                  <c:v>0.13785657203201573</c:v>
                </c:pt>
                <c:pt idx="410">
                  <c:v>0.13566606094636313</c:v>
                </c:pt>
                <c:pt idx="411">
                  <c:v>0.1334995132427278</c:v>
                </c:pt>
                <c:pt idx="412">
                  <c:v>0.13135688104270926</c:v>
                </c:pt>
                <c:pt idx="413">
                  <c:v>0.1292381122399967</c:v>
                </c:pt>
                <c:pt idx="414">
                  <c:v>0.12714315056277958</c:v>
                </c:pt>
                <c:pt idx="415">
                  <c:v>0.1250719356371296</c:v>
                </c:pt>
                <c:pt idx="416">
                  <c:v>0.123024403051323</c:v>
                </c:pt>
                <c:pt idx="417">
                  <c:v>0.1210004844209982</c:v>
                </c:pt>
                <c:pt idx="418">
                  <c:v>0.11900010745518086</c:v>
                </c:pt>
                <c:pt idx="419">
                  <c:v>0.1170231960230892</c:v>
                </c:pt>
                <c:pt idx="420">
                  <c:v>0.11506967022168879</c:v>
                </c:pt>
                <c:pt idx="421">
                  <c:v>0.11313944644395812</c:v>
                </c:pt>
                <c:pt idx="422">
                  <c:v>0.11123243744781575</c:v>
                </c:pt>
                <c:pt idx="423">
                  <c:v>0.1093485524256732</c:v>
                </c:pt>
                <c:pt idx="424">
                  <c:v>0.1074876970745684</c:v>
                </c:pt>
                <c:pt idx="425">
                  <c:v>0.10564977366683703</c:v>
                </c:pt>
                <c:pt idx="426">
                  <c:v>0.10383468112128247</c:v>
                </c:pt>
                <c:pt idx="427">
                  <c:v>0.10204231507480133</c:v>
                </c:pt>
                <c:pt idx="428">
                  <c:v>0.10027256795442452</c:v>
                </c:pt>
                <c:pt idx="429">
                  <c:v>0.09852532904973055</c:v>
                </c:pt>
                <c:pt idx="430">
                  <c:v>0.0968004845855932</c:v>
                </c:pt>
                <c:pt idx="431">
                  <c:v>0.09509791779522203</c:v>
                </c:pt>
                <c:pt idx="432">
                  <c:v>0.09341750899345502</c:v>
                </c:pt>
                <c:pt idx="433">
                  <c:v>0.09175913565026428</c:v>
                </c:pt>
                <c:pt idx="434">
                  <c:v>0.09012267246443628</c:v>
                </c:pt>
                <c:pt idx="435">
                  <c:v>0.08850799143738597</c:v>
                </c:pt>
                <c:pt idx="436">
                  <c:v>0.08691496194706916</c:v>
                </c:pt>
                <c:pt idx="437">
                  <c:v>0.0853434508219515</c:v>
                </c:pt>
                <c:pt idx="438">
                  <c:v>0.0837933224149987</c:v>
                </c:pt>
                <c:pt idx="439">
                  <c:v>0.08226443867765387</c:v>
                </c:pt>
                <c:pt idx="440">
                  <c:v>0.08075665923375608</c:v>
                </c:pt>
                <c:pt idx="441">
                  <c:v>0.07926984145337768</c:v>
                </c:pt>
                <c:pt idx="442">
                  <c:v>0.07780384052653189</c:v>
                </c:pt>
                <c:pt idx="443">
                  <c:v>0.07635850953672452</c:v>
                </c:pt>
                <c:pt idx="444">
                  <c:v>0.07493369953431306</c:v>
                </c:pt>
                <c:pt idx="445">
                  <c:v>0.07352925960963441</c:v>
                </c:pt>
                <c:pt idx="446">
                  <c:v>0.07214503696588004</c:v>
                </c:pt>
                <c:pt idx="447">
                  <c:v>0.07078087699167201</c:v>
                </c:pt>
                <c:pt idx="448">
                  <c:v>0.06943662333331835</c:v>
                </c:pt>
                <c:pt idx="449">
                  <c:v>0.06811211796671235</c:v>
                </c:pt>
                <c:pt idx="450">
                  <c:v>0.0668072012688452</c:v>
                </c:pt>
                <c:pt idx="451">
                  <c:v>0.06552171208890378</c:v>
                </c:pt>
                <c:pt idx="452">
                  <c:v>0.06425548781892332</c:v>
                </c:pt>
                <c:pt idx="453">
                  <c:v>0.06300836446396607</c:v>
                </c:pt>
                <c:pt idx="454">
                  <c:v>0.061780176711799806</c:v>
                </c:pt>
                <c:pt idx="455">
                  <c:v>0.06057075800204692</c:v>
                </c:pt>
                <c:pt idx="456">
                  <c:v>0.05937994059477991</c:v>
                </c:pt>
                <c:pt idx="457">
                  <c:v>0.05820755563854019</c:v>
                </c:pt>
                <c:pt idx="458">
                  <c:v>0.0570534332377417</c:v>
                </c:pt>
                <c:pt idx="459">
                  <c:v>0.05591740251945709</c:v>
                </c:pt>
                <c:pt idx="460">
                  <c:v>0.05479929169954578</c:v>
                </c:pt>
                <c:pt idx="461">
                  <c:v>0.05369892814810773</c:v>
                </c:pt>
                <c:pt idx="462">
                  <c:v>0.05261613845424029</c:v>
                </c:pt>
                <c:pt idx="463">
                  <c:v>0.0515507484900779</c:v>
                </c:pt>
                <c:pt idx="464">
                  <c:v>0.05050258347409242</c:v>
                </c:pt>
                <c:pt idx="465">
                  <c:v>0.04947146803363678</c:v>
                </c:pt>
                <c:pt idx="466">
                  <c:v>0.048457226266711784</c:v>
                </c:pt>
                <c:pt idx="467">
                  <c:v>0.04745968180293647</c:v>
                </c:pt>
                <c:pt idx="468">
                  <c:v>0.046478657863709305</c:v>
                </c:pt>
                <c:pt idx="469">
                  <c:v>0.04551397732153939</c:v>
                </c:pt>
                <c:pt idx="470">
                  <c:v>0.04456546275853279</c:v>
                </c:pt>
                <c:pt idx="471">
                  <c:v>0.04363293652402178</c:v>
                </c:pt>
                <c:pt idx="472">
                  <c:v>0.04271622079131898</c:v>
                </c:pt>
                <c:pt idx="473">
                  <c:v>0.04181513761358513</c:v>
                </c:pt>
                <c:pt idx="474">
                  <c:v>0.04092950897879777</c:v>
                </c:pt>
                <c:pt idx="475">
                  <c:v>0.040059156863807566</c:v>
                </c:pt>
                <c:pt idx="476">
                  <c:v>0.03920390328747325</c:v>
                </c:pt>
                <c:pt idx="477">
                  <c:v>0.0383635703628622</c:v>
                </c:pt>
                <c:pt idx="478">
                  <c:v>0.03753798034850786</c:v>
                </c:pt>
                <c:pt idx="479">
                  <c:v>0.03672695569871742</c:v>
                </c:pt>
                <c:pt idx="480">
                  <c:v>0.03593031911291722</c:v>
                </c:pt>
                <c:pt idx="481">
                  <c:v>0.03514789358403014</c:v>
                </c:pt>
                <c:pt idx="482">
                  <c:v>0.034379502445881505</c:v>
                </c:pt>
                <c:pt idx="483">
                  <c:v>0.03362496941962012</c:v>
                </c:pt>
                <c:pt idx="484">
                  <c:v>0.03288411865915575</c:v>
                </c:pt>
                <c:pt idx="485">
                  <c:v>0.03215677479560575</c:v>
                </c:pt>
                <c:pt idx="486">
                  <c:v>0.031442762980745</c:v>
                </c:pt>
                <c:pt idx="487">
                  <c:v>0.030741908929458495</c:v>
                </c:pt>
                <c:pt idx="488">
                  <c:v>0.030054038961192298</c:v>
                </c:pt>
                <c:pt idx="489">
                  <c:v>0.02937898004040207</c:v>
                </c:pt>
                <c:pt idx="490">
                  <c:v>0.028716559815994636</c:v>
                </c:pt>
                <c:pt idx="491">
                  <c:v>0.02806660665976546</c:v>
                </c:pt>
                <c:pt idx="492">
                  <c:v>0.027428949703829808</c:v>
                </c:pt>
                <c:pt idx="493">
                  <c:v>0.02680341887704807</c:v>
                </c:pt>
                <c:pt idx="494">
                  <c:v>0.026189844940446072</c:v>
                </c:pt>
                <c:pt idx="495">
                  <c:v>0.025588059521632234</c:v>
                </c:pt>
                <c:pt idx="496">
                  <c:v>0.024997895148213933</c:v>
                </c:pt>
                <c:pt idx="497">
                  <c:v>0.024419185280216138</c:v>
                </c:pt>
                <c:pt idx="498">
                  <c:v>0.02385176434150227</c:v>
                </c:pt>
                <c:pt idx="499">
                  <c:v>0.0232954677502053</c:v>
                </c:pt>
                <c:pt idx="500">
                  <c:v>0.02275013194817277</c:v>
                </c:pt>
                <c:pt idx="501">
                  <c:v>0.022215594429425334</c:v>
                </c:pt>
                <c:pt idx="502">
                  <c:v>0.021691693767640685</c:v>
                </c:pt>
                <c:pt idx="503">
                  <c:v>0.021178269642666336</c:v>
                </c:pt>
                <c:pt idx="504">
                  <c:v>0.020675162866063967</c:v>
                </c:pt>
                <c:pt idx="505">
                  <c:v>0.020182215405698756</c:v>
                </c:pt>
                <c:pt idx="506">
                  <c:v>0.01969927040937125</c:v>
                </c:pt>
                <c:pt idx="507">
                  <c:v>0.019226172227511662</c:v>
                </c:pt>
                <c:pt idx="508">
                  <c:v>0.018762766434932354</c:v>
                </c:pt>
                <c:pt idx="509">
                  <c:v>0.018308899851653626</c:v>
                </c:pt>
                <c:pt idx="510">
                  <c:v>0.017864420562811234</c:v>
                </c:pt>
                <c:pt idx="511">
                  <c:v>0.017429177937651863</c:v>
                </c:pt>
                <c:pt idx="512">
                  <c:v>0.017003022647627875</c:v>
                </c:pt>
                <c:pt idx="513">
                  <c:v>0.0165858066836001</c:v>
                </c:pt>
                <c:pt idx="514">
                  <c:v>0.016177383372161236</c:v>
                </c:pt>
                <c:pt idx="515">
                  <c:v>0.01577760739108569</c:v>
                </c:pt>
                <c:pt idx="516">
                  <c:v>0.01538633478392093</c:v>
                </c:pt>
                <c:pt idx="517">
                  <c:v>0.015003422973727809</c:v>
                </c:pt>
                <c:pt idx="518">
                  <c:v>0.01462873077598481</c:v>
                </c:pt>
                <c:pt idx="519">
                  <c:v>0.014262118410664604</c:v>
                </c:pt>
                <c:pt idx="520">
                  <c:v>0.01390344751349426</c:v>
                </c:pt>
                <c:pt idx="521">
                  <c:v>0.013552581146415776</c:v>
                </c:pt>
                <c:pt idx="522">
                  <c:v>0.013209383807252117</c:v>
                </c:pt>
                <c:pt idx="523">
                  <c:v>0.012873721438597996</c:v>
                </c:pt>
                <c:pt idx="524">
                  <c:v>0.012545461435942595</c:v>
                </c:pt>
              </c:numCache>
            </c:numRef>
          </c:yVal>
          <c:smooth val="1"/>
        </c:ser>
        <c:axId val="947369"/>
        <c:axId val="8526322"/>
      </c:scatterChart>
      <c:valAx>
        <c:axId val="3895140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Total Source Energy (Million Btu)</a:t>
                </a:r>
              </a:p>
            </c:rich>
          </c:tx>
          <c:layout>
            <c:manualLayout>
              <c:xMode val="factor"/>
              <c:yMode val="factor"/>
              <c:x val="-0.0035"/>
              <c:y val="0.008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018344"/>
        <c:crosses val="autoZero"/>
        <c:crossBetween val="midCat"/>
        <c:dispUnits/>
        <c:minorUnit val="66184.28985856449"/>
      </c:valAx>
      <c:valAx>
        <c:axId val="15018344"/>
        <c:scaling>
          <c:orientation val="minMax"/>
          <c:max val="0.75"/>
          <c:min val="0"/>
        </c:scaling>
        <c:axPos val="l"/>
        <c:delete val="0"/>
        <c:numFmt formatCode="General" sourceLinked="1"/>
        <c:majorTickMark val="none"/>
        <c:minorTickMark val="none"/>
        <c:tickLblPos val="none"/>
        <c:spPr>
          <a:ln w="3175">
            <a:solidFill>
              <a:srgbClr val="000000"/>
            </a:solidFill>
          </a:ln>
        </c:spPr>
        <c:crossAx val="38951407"/>
        <c:crossesAt val="0"/>
        <c:crossBetween val="midCat"/>
        <c:dispUnits/>
        <c:majorUnit val="1"/>
      </c:valAx>
      <c:valAx>
        <c:axId val="947369"/>
        <c:scaling>
          <c:orientation val="minMax"/>
        </c:scaling>
        <c:axPos val="b"/>
        <c:delete val="1"/>
        <c:majorTickMark val="out"/>
        <c:minorTickMark val="none"/>
        <c:tickLblPos val="nextTo"/>
        <c:crossAx val="8526322"/>
        <c:crosses val="max"/>
        <c:crossBetween val="midCat"/>
        <c:dispUnits/>
      </c:valAx>
      <c:valAx>
        <c:axId val="8526322"/>
        <c:scaling>
          <c:orientation val="minMax"/>
          <c:max val="1"/>
          <c:min val="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947369"/>
        <c:crosses val="max"/>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structions!A1" /><Relationship Id="rId3" Type="http://schemas.openxmlformats.org/officeDocument/2006/relationships/chart" Target="/xl/charts/chart2.xml"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xdr:col>
      <xdr:colOff>990600</xdr:colOff>
      <xdr:row>5</xdr:row>
      <xdr:rowOff>66675</xdr:rowOff>
    </xdr:to>
    <xdr:pic>
      <xdr:nvPicPr>
        <xdr:cNvPr id="1" name="Picture 1"/>
        <xdr:cNvPicPr preferRelativeResize="1">
          <a:picLocks noChangeAspect="1"/>
        </xdr:cNvPicPr>
      </xdr:nvPicPr>
      <xdr:blipFill>
        <a:blip r:embed="rId1"/>
        <a:stretch>
          <a:fillRect/>
        </a:stretch>
      </xdr:blipFill>
      <xdr:spPr>
        <a:xfrm>
          <a:off x="133350" y="85725"/>
          <a:ext cx="1266825" cy="13335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cdr:x>
      <cdr:y>0.191</cdr:y>
    </cdr:from>
    <cdr:to>
      <cdr:x>0.906</cdr:x>
      <cdr:y>0.28425</cdr:y>
    </cdr:to>
    <cdr:grpSp>
      <cdr:nvGrpSpPr>
        <cdr:cNvPr id="1" name="Group 3"/>
        <cdr:cNvGrpSpPr>
          <a:grpSpLocks/>
        </cdr:cNvGrpSpPr>
      </cdr:nvGrpSpPr>
      <cdr:grpSpPr>
        <a:xfrm>
          <a:off x="4381500" y="876300"/>
          <a:ext cx="1304925" cy="428625"/>
          <a:chOff x="2152650" y="625475"/>
          <a:chExt cx="1219200" cy="469900"/>
        </a:xfrm>
        <a:solidFill>
          <a:srgbClr val="FFFFFF"/>
        </a:solidFill>
      </cdr:grpSpPr>
      <cdr:sp textlink="Modelcurrent!$O$4">
        <cdr:nvSpPr>
          <cdr:cNvPr id="2" name="TextBox 2"/>
          <cdr:cNvSpPr txBox="1">
            <a:spLocks noChangeArrowheads="1"/>
          </cdr:cNvSpPr>
        </cdr:nvSpPr>
        <cdr:spPr>
          <a:xfrm>
            <a:off x="2152650" y="574844"/>
            <a:ext cx="1219200" cy="469900"/>
          </a:xfrm>
          <a:prstGeom prst="rect">
            <a:avLst/>
          </a:prstGeom>
          <a:solidFill>
            <a:srgbClr val="FFFFFF"/>
          </a:solidFill>
          <a:ln w="25400" cmpd="sng">
            <a:solidFill>
              <a:srgbClr val="376092"/>
            </a:solidFill>
            <a:headEnd type="none"/>
            <a:tailEnd type="none"/>
          </a:ln>
        </cdr:spPr>
        <cdr:txBody>
          <a:bodyPr vertOverflow="clip" wrap="square" lIns="91440" tIns="45720" rIns="91440" bIns="45720" anchor="ctr"/>
          <a:p>
            <a:pPr algn="l">
              <a:defRPr/>
            </a:pPr>
            <a:fld id="{7edad872-0893-4f24-960b-77606c6428c2}" type="TxLink">
              <a:rPr lang="en-US" cap="none" sz="1600" b="0" i="0" u="none" baseline="0">
                <a:solidFill>
                  <a:srgbClr val="000000"/>
                </a:solidFill>
              </a:rPr>
              <a:t>EPS = 50</a:t>
            </a:fld>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60</xdr:row>
      <xdr:rowOff>161925</xdr:rowOff>
    </xdr:from>
    <xdr:to>
      <xdr:col>8</xdr:col>
      <xdr:colOff>95250</xdr:colOff>
      <xdr:row>80</xdr:row>
      <xdr:rowOff>219075</xdr:rowOff>
    </xdr:to>
    <xdr:graphicFrame>
      <xdr:nvGraphicFramePr>
        <xdr:cNvPr id="1" name="Chart 1"/>
        <xdr:cNvGraphicFramePr/>
      </xdr:nvGraphicFramePr>
      <xdr:xfrm>
        <a:off x="333375" y="9744075"/>
        <a:ext cx="6286500" cy="4629150"/>
      </xdr:xfrm>
      <a:graphic>
        <a:graphicData uri="http://schemas.openxmlformats.org/drawingml/2006/chart">
          <c:chart xmlns:c="http://schemas.openxmlformats.org/drawingml/2006/chart" r:id="rId1"/>
        </a:graphicData>
      </a:graphic>
    </xdr:graphicFrame>
    <xdr:clientData fLocksWithSheet="0"/>
  </xdr:twoCellAnchor>
  <xdr:twoCellAnchor>
    <xdr:from>
      <xdr:col>12</xdr:col>
      <xdr:colOff>1019175</xdr:colOff>
      <xdr:row>4</xdr:row>
      <xdr:rowOff>76200</xdr:rowOff>
    </xdr:from>
    <xdr:to>
      <xdr:col>14</xdr:col>
      <xdr:colOff>19050</xdr:colOff>
      <xdr:row>5</xdr:row>
      <xdr:rowOff>152400</xdr:rowOff>
    </xdr:to>
    <xdr:sp>
      <xdr:nvSpPr>
        <xdr:cNvPr id="2" name="Rectangle 13">
          <a:hlinkClick r:id="rId2"/>
        </xdr:cNvPr>
        <xdr:cNvSpPr>
          <a:spLocks/>
        </xdr:cNvSpPr>
      </xdr:nvSpPr>
      <xdr:spPr>
        <a:xfrm>
          <a:off x="12639675" y="1038225"/>
          <a:ext cx="1200150" cy="266700"/>
        </a:xfrm>
        <a:prstGeom prst="rect">
          <a:avLst/>
        </a:prstGeom>
        <a:solidFill>
          <a:srgbClr val="C0C0C0"/>
        </a:solidFill>
        <a:ln w="9525" cmpd="sng">
          <a:noFill/>
        </a:ln>
      </xdr:spPr>
      <xdr:txBody>
        <a:bodyPr vertOverflow="clip" wrap="square" lIns="36576" tIns="32004" rIns="36576" bIns="0"/>
        <a:p>
          <a:pPr algn="ctr">
            <a:defRPr/>
          </a:pPr>
          <a:r>
            <a:rPr lang="en-US" cap="none" sz="1400" b="0" i="1" u="none" baseline="0">
              <a:solidFill>
                <a:srgbClr val="000000"/>
              </a:solidFill>
              <a:latin typeface="Arial"/>
              <a:ea typeface="Arial"/>
              <a:cs typeface="Arial"/>
            </a:rPr>
            <a:t>Instructions</a:t>
          </a:r>
        </a:p>
      </xdr:txBody>
    </xdr:sp>
    <xdr:clientData/>
  </xdr:twoCellAnchor>
  <xdr:twoCellAnchor>
    <xdr:from>
      <xdr:col>8</xdr:col>
      <xdr:colOff>390525</xdr:colOff>
      <xdr:row>60</xdr:row>
      <xdr:rowOff>152400</xdr:rowOff>
    </xdr:from>
    <xdr:to>
      <xdr:col>13</xdr:col>
      <xdr:colOff>762000</xdr:colOff>
      <xdr:row>81</xdr:row>
      <xdr:rowOff>28575</xdr:rowOff>
    </xdr:to>
    <xdr:graphicFrame>
      <xdr:nvGraphicFramePr>
        <xdr:cNvPr id="3" name="Chart 14"/>
        <xdr:cNvGraphicFramePr/>
      </xdr:nvGraphicFramePr>
      <xdr:xfrm>
        <a:off x="6915150" y="9734550"/>
        <a:ext cx="6781800" cy="4676775"/>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85725</xdr:colOff>
      <xdr:row>1</xdr:row>
      <xdr:rowOff>0</xdr:rowOff>
    </xdr:from>
    <xdr:to>
      <xdr:col>3</xdr:col>
      <xdr:colOff>209550</xdr:colOff>
      <xdr:row>5</xdr:row>
      <xdr:rowOff>180975</xdr:rowOff>
    </xdr:to>
    <xdr:pic>
      <xdr:nvPicPr>
        <xdr:cNvPr id="4" name="Picture 1"/>
        <xdr:cNvPicPr preferRelativeResize="1">
          <a:picLocks noChangeAspect="1"/>
        </xdr:cNvPicPr>
      </xdr:nvPicPr>
      <xdr:blipFill>
        <a:blip r:embed="rId4"/>
        <a:stretch>
          <a:fillRect/>
        </a:stretch>
      </xdr:blipFill>
      <xdr:spPr>
        <a:xfrm>
          <a:off x="209550" y="66675"/>
          <a:ext cx="1200150" cy="1266825"/>
        </a:xfrm>
        <a:prstGeom prst="rect">
          <a:avLst/>
        </a:prstGeom>
        <a:noFill/>
        <a:ln w="9525" cmpd="sng">
          <a:noFill/>
        </a:ln>
      </xdr:spPr>
    </xdr:pic>
    <xdr:clientData/>
  </xdr:twoCellAnchor>
  <xdr:twoCellAnchor>
    <xdr:from>
      <xdr:col>11</xdr:col>
      <xdr:colOff>676275</xdr:colOff>
      <xdr:row>63</xdr:row>
      <xdr:rowOff>114300</xdr:rowOff>
    </xdr:from>
    <xdr:to>
      <xdr:col>12</xdr:col>
      <xdr:colOff>838200</xdr:colOff>
      <xdr:row>65</xdr:row>
      <xdr:rowOff>123825</xdr:rowOff>
    </xdr:to>
    <xdr:sp textlink="Modelbaseline!R4">
      <xdr:nvSpPr>
        <xdr:cNvPr id="5" name="TextBox 2"/>
        <xdr:cNvSpPr txBox="1">
          <a:spLocks noChangeArrowheads="1"/>
        </xdr:cNvSpPr>
      </xdr:nvSpPr>
      <xdr:spPr>
        <a:xfrm>
          <a:off x="11249025" y="10382250"/>
          <a:ext cx="1209675" cy="466725"/>
        </a:xfrm>
        <a:prstGeom prst="rect">
          <a:avLst/>
        </a:prstGeom>
        <a:solidFill>
          <a:srgbClr val="FFFFFF"/>
        </a:solidFill>
        <a:ln w="25400" cmpd="sng">
          <a:solidFill>
            <a:srgbClr val="FF0000"/>
          </a:solidFill>
          <a:headEnd type="none"/>
          <a:tailEnd type="none"/>
        </a:ln>
      </xdr:spPr>
      <xdr:txBody>
        <a:bodyPr vertOverflow="clip" wrap="square" lIns="91440" tIns="45720" rIns="91440" bIns="45720" anchor="ctr"/>
        <a:p>
          <a:pPr algn="l">
            <a:defRPr/>
          </a:pPr>
          <a:fld id="{0846bc5f-68bc-46fc-9278-6a79b5cfbd35}" type="TxLink">
            <a:rPr lang="en-US" cap="none" sz="1600" b="0" i="0" u="none" baseline="0">
              <a:solidFill>
                <a:srgbClr val="000000"/>
              </a:solidFill>
            </a:rPr>
            <a:t>EPS = 87</a:t>
          </a:fld>
        </a:p>
      </xdr:txBody>
    </xdr:sp>
    <xdr:clientData/>
  </xdr:twoCellAnchor>
  <xdr:twoCellAnchor>
    <xdr:from>
      <xdr:col>6</xdr:col>
      <xdr:colOff>847725</xdr:colOff>
      <xdr:row>64</xdr:row>
      <xdr:rowOff>57150</xdr:rowOff>
    </xdr:from>
    <xdr:to>
      <xdr:col>7</xdr:col>
      <xdr:colOff>771525</xdr:colOff>
      <xdr:row>66</xdr:row>
      <xdr:rowOff>95250</xdr:rowOff>
    </xdr:to>
    <xdr:grpSp>
      <xdr:nvGrpSpPr>
        <xdr:cNvPr id="6" name="Group 3"/>
        <xdr:cNvGrpSpPr>
          <a:grpSpLocks/>
        </xdr:cNvGrpSpPr>
      </xdr:nvGrpSpPr>
      <xdr:grpSpPr>
        <a:xfrm>
          <a:off x="4333875" y="10553700"/>
          <a:ext cx="1238250" cy="495300"/>
          <a:chOff x="2152650" y="625475"/>
          <a:chExt cx="1219200" cy="46990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9525</xdr:rowOff>
    </xdr:from>
    <xdr:to>
      <xdr:col>2</xdr:col>
      <xdr:colOff>971550</xdr:colOff>
      <xdr:row>9</xdr:row>
      <xdr:rowOff>0</xdr:rowOff>
    </xdr:to>
    <xdr:pic>
      <xdr:nvPicPr>
        <xdr:cNvPr id="1" name="Picture 1" descr="ENE_crt_c"/>
        <xdr:cNvPicPr preferRelativeResize="1">
          <a:picLocks noChangeAspect="1"/>
        </xdr:cNvPicPr>
      </xdr:nvPicPr>
      <xdr:blipFill>
        <a:blip r:embed="rId1"/>
        <a:stretch>
          <a:fillRect/>
        </a:stretch>
      </xdr:blipFill>
      <xdr:spPr>
        <a:xfrm>
          <a:off x="314325" y="333375"/>
          <a:ext cx="1143000" cy="1181100"/>
        </a:xfrm>
        <a:prstGeom prst="rect">
          <a:avLst/>
        </a:prstGeom>
        <a:noFill/>
        <a:ln w="9525" cmpd="sng">
          <a:noFill/>
        </a:ln>
      </xdr:spPr>
    </xdr:pic>
    <xdr:clientData/>
  </xdr:twoCellAnchor>
  <xdr:twoCellAnchor editAs="oneCell">
    <xdr:from>
      <xdr:col>2</xdr:col>
      <xdr:colOff>19050</xdr:colOff>
      <xdr:row>33</xdr:row>
      <xdr:rowOff>19050</xdr:rowOff>
    </xdr:from>
    <xdr:to>
      <xdr:col>4</xdr:col>
      <xdr:colOff>923925</xdr:colOff>
      <xdr:row>33</xdr:row>
      <xdr:rowOff>342900</xdr:rowOff>
    </xdr:to>
    <xdr:pic>
      <xdr:nvPicPr>
        <xdr:cNvPr id="2" name="CheckBox1"/>
        <xdr:cNvPicPr preferRelativeResize="1">
          <a:picLocks noChangeAspect="1"/>
        </xdr:cNvPicPr>
      </xdr:nvPicPr>
      <xdr:blipFill>
        <a:blip r:embed="rId2"/>
        <a:stretch>
          <a:fillRect/>
        </a:stretch>
      </xdr:blipFill>
      <xdr:spPr>
        <a:xfrm>
          <a:off x="504825" y="5715000"/>
          <a:ext cx="2400300" cy="323850"/>
        </a:xfrm>
        <a:prstGeom prst="rect">
          <a:avLst/>
        </a:prstGeom>
        <a:noFill/>
        <a:ln w="0" cmpd="sng">
          <a:noFill/>
        </a:ln>
      </xdr:spPr>
    </xdr:pic>
    <xdr:clientData/>
  </xdr:twoCellAnchor>
  <xdr:twoCellAnchor editAs="oneCell">
    <xdr:from>
      <xdr:col>2</xdr:col>
      <xdr:colOff>9525</xdr:colOff>
      <xdr:row>33</xdr:row>
      <xdr:rowOff>314325</xdr:rowOff>
    </xdr:from>
    <xdr:to>
      <xdr:col>4</xdr:col>
      <xdr:colOff>1038225</xdr:colOff>
      <xdr:row>35</xdr:row>
      <xdr:rowOff>66675</xdr:rowOff>
    </xdr:to>
    <xdr:pic>
      <xdr:nvPicPr>
        <xdr:cNvPr id="3" name="CheckBox2"/>
        <xdr:cNvPicPr preferRelativeResize="1">
          <a:picLocks noChangeAspect="1"/>
        </xdr:cNvPicPr>
      </xdr:nvPicPr>
      <xdr:blipFill>
        <a:blip r:embed="rId3"/>
        <a:stretch>
          <a:fillRect/>
        </a:stretch>
      </xdr:blipFill>
      <xdr:spPr>
        <a:xfrm>
          <a:off x="495300" y="6010275"/>
          <a:ext cx="2524125" cy="514350"/>
        </a:xfrm>
        <a:prstGeom prst="rect">
          <a:avLst/>
        </a:prstGeom>
        <a:noFill/>
        <a:ln w="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142875</xdr:rowOff>
    </xdr:from>
    <xdr:to>
      <xdr:col>2</xdr:col>
      <xdr:colOff>1143000</xdr:colOff>
      <xdr:row>8</xdr:row>
      <xdr:rowOff>133350</xdr:rowOff>
    </xdr:to>
    <xdr:pic>
      <xdr:nvPicPr>
        <xdr:cNvPr id="1" name="Picture 1" descr="ENE_crt_c"/>
        <xdr:cNvPicPr preferRelativeResize="1">
          <a:picLocks noChangeAspect="1"/>
        </xdr:cNvPicPr>
      </xdr:nvPicPr>
      <xdr:blipFill>
        <a:blip r:embed="rId1"/>
        <a:stretch>
          <a:fillRect/>
        </a:stretch>
      </xdr:blipFill>
      <xdr:spPr>
        <a:xfrm>
          <a:off x="466725" y="276225"/>
          <a:ext cx="114300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381000</xdr:colOff>
      <xdr:row>13</xdr:row>
      <xdr:rowOff>152400</xdr:rowOff>
    </xdr:from>
    <xdr:to>
      <xdr:col>35</xdr:col>
      <xdr:colOff>257175</xdr:colOff>
      <xdr:row>13</xdr:row>
      <xdr:rowOff>152400</xdr:rowOff>
    </xdr:to>
    <xdr:sp>
      <xdr:nvSpPr>
        <xdr:cNvPr id="1" name="Line 6"/>
        <xdr:cNvSpPr>
          <a:spLocks/>
        </xdr:cNvSpPr>
      </xdr:nvSpPr>
      <xdr:spPr>
        <a:xfrm>
          <a:off x="18669000" y="2438400"/>
          <a:ext cx="5362575" cy="0"/>
        </a:xfrm>
        <a:prstGeom prst="line">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142875</xdr:colOff>
      <xdr:row>15</xdr:row>
      <xdr:rowOff>28575</xdr:rowOff>
    </xdr:from>
    <xdr:to>
      <xdr:col>27</xdr:col>
      <xdr:colOff>142875</xdr:colOff>
      <xdr:row>36</xdr:row>
      <xdr:rowOff>123825</xdr:rowOff>
    </xdr:to>
    <xdr:sp>
      <xdr:nvSpPr>
        <xdr:cNvPr id="2" name="Line 7"/>
        <xdr:cNvSpPr>
          <a:spLocks/>
        </xdr:cNvSpPr>
      </xdr:nvSpPr>
      <xdr:spPr>
        <a:xfrm>
          <a:off x="19040475" y="2638425"/>
          <a:ext cx="0" cy="3495675"/>
        </a:xfrm>
        <a:prstGeom prst="line">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381000</xdr:colOff>
      <xdr:row>13</xdr:row>
      <xdr:rowOff>152400</xdr:rowOff>
    </xdr:from>
    <xdr:to>
      <xdr:col>34</xdr:col>
      <xdr:colOff>257175</xdr:colOff>
      <xdr:row>13</xdr:row>
      <xdr:rowOff>152400</xdr:rowOff>
    </xdr:to>
    <xdr:sp>
      <xdr:nvSpPr>
        <xdr:cNvPr id="1" name="Line 3"/>
        <xdr:cNvSpPr>
          <a:spLocks/>
        </xdr:cNvSpPr>
      </xdr:nvSpPr>
      <xdr:spPr>
        <a:xfrm>
          <a:off x="16649700" y="2419350"/>
          <a:ext cx="5362575" cy="0"/>
        </a:xfrm>
        <a:prstGeom prst="line">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142875</xdr:colOff>
      <xdr:row>15</xdr:row>
      <xdr:rowOff>28575</xdr:rowOff>
    </xdr:from>
    <xdr:to>
      <xdr:col>26</xdr:col>
      <xdr:colOff>142875</xdr:colOff>
      <xdr:row>36</xdr:row>
      <xdr:rowOff>123825</xdr:rowOff>
    </xdr:to>
    <xdr:sp>
      <xdr:nvSpPr>
        <xdr:cNvPr id="2" name="Line 4"/>
        <xdr:cNvSpPr>
          <a:spLocks/>
        </xdr:cNvSpPr>
      </xdr:nvSpPr>
      <xdr:spPr>
        <a:xfrm>
          <a:off x="17021175" y="2619375"/>
          <a:ext cx="0" cy="3495675"/>
        </a:xfrm>
        <a:prstGeom prst="line">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142875</xdr:colOff>
      <xdr:row>3</xdr:row>
      <xdr:rowOff>66675</xdr:rowOff>
    </xdr:from>
    <xdr:to>
      <xdr:col>11</xdr:col>
      <xdr:colOff>57150</xdr:colOff>
      <xdr:row>4</xdr:row>
      <xdr:rowOff>457200</xdr:rowOff>
    </xdr:to>
    <xdr:sp>
      <xdr:nvSpPr>
        <xdr:cNvPr id="1" name="Comment 7" hidden="1"/>
        <xdr:cNvSpPr>
          <a:spLocks/>
        </xdr:cNvSpPr>
      </xdr:nvSpPr>
      <xdr:spPr>
        <a:xfrm>
          <a:off x="10477500" y="552450"/>
          <a:ext cx="2257425" cy="5524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0" i="0" u="none" baseline="0">
              <a:solidFill>
                <a:srgbClr val="333333"/>
              </a:solidFill>
            </a:rPr>
            <a:t>Note that these values are presented for reference only.  PM should compute kg for each gas, and use the Global Warming Potential to sum across the gases</a:t>
          </a:r>
        </a:p>
      </xdr:txBody>
    </xdr:sp>
    <xdr:clientData/>
  </xdr:twoCellAnchor>
  <xdr:twoCellAnchor editAs="absolute">
    <xdr:from>
      <xdr:col>3</xdr:col>
      <xdr:colOff>142875</xdr:colOff>
      <xdr:row>32</xdr:row>
      <xdr:rowOff>66675</xdr:rowOff>
    </xdr:from>
    <xdr:to>
      <xdr:col>5</xdr:col>
      <xdr:colOff>342900</xdr:colOff>
      <xdr:row>34</xdr:row>
      <xdr:rowOff>76200</xdr:rowOff>
    </xdr:to>
    <xdr:sp>
      <xdr:nvSpPr>
        <xdr:cNvPr id="2" name="Comment 8" hidden="1"/>
        <xdr:cNvSpPr>
          <a:spLocks/>
        </xdr:cNvSpPr>
      </xdr:nvSpPr>
      <xdr:spPr>
        <a:xfrm>
          <a:off x="3819525" y="5638800"/>
          <a:ext cx="2257425" cy="33337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0" i="0" u="none" baseline="0">
              <a:solidFill>
                <a:srgbClr val="333333"/>
              </a:solidFill>
            </a:rPr>
            <a:t>JS:</a:t>
          </a:r>
          <a:r>
            <a:rPr lang="en-US" cap="none" sz="1400" b="0" i="0" u="none" baseline="0">
              <a:solidFill>
                <a:srgbClr val="333333"/>
              </a:solidFill>
              <a:latin typeface="Arial"/>
              <a:ea typeface="Arial"/>
              <a:cs typeface="Arial"/>
            </a:rPr>
            <a:t>
from eGRID.  Mbtu assumed to mean MMBtu.</a:t>
          </a:r>
        </a:p>
      </xdr:txBody>
    </xdr:sp>
    <xdr:clientData/>
  </xdr:twoCellAnchor>
  <xdr:twoCellAnchor editAs="absolute">
    <xdr:from>
      <xdr:col>6</xdr:col>
      <xdr:colOff>142875</xdr:colOff>
      <xdr:row>32</xdr:row>
      <xdr:rowOff>66675</xdr:rowOff>
    </xdr:from>
    <xdr:to>
      <xdr:col>8</xdr:col>
      <xdr:colOff>219075</xdr:colOff>
      <xdr:row>34</xdr:row>
      <xdr:rowOff>76200</xdr:rowOff>
    </xdr:to>
    <xdr:sp>
      <xdr:nvSpPr>
        <xdr:cNvPr id="3" name="Comment 9" hidden="1"/>
        <xdr:cNvSpPr>
          <a:spLocks/>
        </xdr:cNvSpPr>
      </xdr:nvSpPr>
      <xdr:spPr>
        <a:xfrm>
          <a:off x="7143750" y="5638800"/>
          <a:ext cx="2247900" cy="33337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0" i="0" u="none" baseline="0">
              <a:solidFill>
                <a:srgbClr val="333333"/>
              </a:solidFill>
            </a:rPr>
            <a:t>JS:</a:t>
          </a:r>
          <a:r>
            <a:rPr lang="en-US" cap="none" sz="1400" b="0" i="0" u="none" baseline="0">
              <a:solidFill>
                <a:srgbClr val="333333"/>
              </a:solidFill>
              <a:latin typeface="Arial"/>
              <a:ea typeface="Arial"/>
              <a:cs typeface="Arial"/>
            </a:rPr>
            <a:t>
Total for all GHGs here.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142875</xdr:colOff>
      <xdr:row>17</xdr:row>
      <xdr:rowOff>85725</xdr:rowOff>
    </xdr:from>
    <xdr:to>
      <xdr:col>11</xdr:col>
      <xdr:colOff>571500</xdr:colOff>
      <xdr:row>24</xdr:row>
      <xdr:rowOff>0</xdr:rowOff>
    </xdr:to>
    <xdr:sp>
      <xdr:nvSpPr>
        <xdr:cNvPr id="1" name="Comment 1" hidden="1"/>
        <xdr:cNvSpPr>
          <a:spLocks/>
        </xdr:cNvSpPr>
      </xdr:nvSpPr>
      <xdr:spPr>
        <a:xfrm>
          <a:off x="5743575" y="2952750"/>
          <a:ext cx="3038475" cy="117157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0" i="0" u="none" baseline="0">
              <a:solidFill>
                <a:srgbClr val="333333"/>
              </a:solidFill>
            </a:rPr>
            <a:t>Gale Boyd:</a:t>
          </a:r>
          <a:r>
            <a:rPr lang="en-US" cap="none" sz="1400" b="0" i="0" u="none" baseline="0">
              <a:solidFill>
                <a:srgbClr val="333333"/>
              </a:solidFill>
              <a:latin typeface="Arial"/>
              <a:ea typeface="Arial"/>
              <a:cs typeface="Arial"/>
            </a:rPr>
            <a:t>
Defined at a minimum factor to assure conservative estimate of emissions savings.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EPA\energy%20star\auto\analysis\2026\20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 Distributions"/>
      <sheetName val="Summary"/>
      <sheetName val="E$OR_Model"/>
      <sheetName val="E$_Hour_Model"/>
      <sheetName val="2026"/>
      <sheetName val="Distribution"/>
      <sheetName val="Quartiles"/>
      <sheetName val="Indust_fuel_costs"/>
      <sheetName val="HDD &amp; CD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pa.gov/ttn/chief/ap42/ch01/final/c01s11.pdf" TargetMode="External" /><Relationship Id="rId2" Type="http://schemas.openxmlformats.org/officeDocument/2006/relationships/comments" Target="../comments10.xml" /><Relationship Id="rId3" Type="http://schemas.openxmlformats.org/officeDocument/2006/relationships/vmlDrawing" Target="../drawings/vmlDrawing3.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climateleaders/documents/resources/stationarycombustionguidance.pdf" TargetMode="External" /><Relationship Id="rId2" Type="http://schemas.openxmlformats.org/officeDocument/2006/relationships/comments" Target="../comments9.xml" /><Relationship Id="rId3" Type="http://schemas.openxmlformats.org/officeDocument/2006/relationships/vmlDrawing" Target="../drawings/vmlDrawing2.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IV118"/>
  <sheetViews>
    <sheetView showGridLines="0" tabSelected="1" zoomScale="80" zoomScaleNormal="80" zoomScalePageLayoutView="0" workbookViewId="0" topLeftCell="A1">
      <selection activeCell="A1" sqref="A1"/>
    </sheetView>
  </sheetViews>
  <sheetFormatPr defaultColWidth="12.00390625" defaultRowHeight="19.5" customHeight="1"/>
  <cols>
    <col min="1" max="1" width="6.140625" style="310" customWidth="1"/>
    <col min="2" max="2" width="20.140625" style="310" customWidth="1"/>
    <col min="3" max="3" width="28.7109375" style="310" customWidth="1"/>
    <col min="4" max="6" width="8.8515625" style="310" customWidth="1"/>
    <col min="7" max="7" width="12.7109375" style="310" customWidth="1"/>
    <col min="8" max="15" width="8.8515625" style="310" customWidth="1"/>
    <col min="16" max="16384" width="12.00390625" style="310" customWidth="1"/>
  </cols>
  <sheetData>
    <row r="1" spans="1:15" ht="20.25">
      <c r="A1" s="349"/>
      <c r="B1" s="349"/>
      <c r="C1" s="499"/>
      <c r="D1" s="499"/>
      <c r="E1" s="499"/>
      <c r="F1" s="499"/>
      <c r="G1" s="499"/>
      <c r="H1" s="499"/>
      <c r="I1" s="499"/>
      <c r="J1" s="499"/>
      <c r="K1" s="499"/>
      <c r="L1" s="499"/>
      <c r="M1" s="499"/>
      <c r="N1" s="499"/>
      <c r="O1" s="499"/>
    </row>
    <row r="2" spans="1:15" ht="15.75" customHeight="1">
      <c r="A2" s="349"/>
      <c r="B2" s="350"/>
      <c r="C2" s="349"/>
      <c r="D2" s="349"/>
      <c r="E2" s="349"/>
      <c r="F2" s="349"/>
      <c r="G2" s="349"/>
      <c r="H2" s="349"/>
      <c r="I2" s="349"/>
      <c r="J2" s="349"/>
      <c r="K2" s="349"/>
      <c r="L2" s="349"/>
      <c r="M2" s="349"/>
      <c r="N2" s="349"/>
      <c r="O2" s="349"/>
    </row>
    <row r="3" spans="1:15" ht="27.75" customHeight="1">
      <c r="A3" s="349"/>
      <c r="B3" s="349"/>
      <c r="C3" s="500" t="str">
        <f>'Energy Performance Indicator'!B3</f>
        <v>Energy Performance Indicator Tool</v>
      </c>
      <c r="D3" s="500"/>
      <c r="E3" s="500"/>
      <c r="F3" s="500"/>
      <c r="G3" s="500"/>
      <c r="H3" s="500"/>
      <c r="I3" s="500"/>
      <c r="J3" s="500"/>
      <c r="K3" s="500"/>
      <c r="L3" s="500"/>
      <c r="M3" s="500"/>
      <c r="N3" s="500"/>
      <c r="O3" s="500"/>
    </row>
    <row r="4" spans="1:15" ht="27.75" customHeight="1">
      <c r="A4" s="349"/>
      <c r="B4" s="349"/>
      <c r="C4" s="500" t="str">
        <f>'Energy Performance Indicator'!B4</f>
        <v>for Cookie and Cracker Baking Plants</v>
      </c>
      <c r="D4" s="500"/>
      <c r="E4" s="500"/>
      <c r="F4" s="500"/>
      <c r="G4" s="500"/>
      <c r="H4" s="500"/>
      <c r="I4" s="500"/>
      <c r="J4" s="500"/>
      <c r="K4" s="500"/>
      <c r="L4" s="500"/>
      <c r="M4" s="500"/>
      <c r="N4" s="500"/>
      <c r="O4" s="500"/>
    </row>
    <row r="5" spans="1:15" ht="15" customHeight="1">
      <c r="A5" s="349"/>
      <c r="B5" s="349"/>
      <c r="C5" s="501" t="str">
        <f>'Energy Performance Indicator'!B5</f>
        <v>Version 1.3  12/02/2010</v>
      </c>
      <c r="D5" s="501"/>
      <c r="E5" s="501"/>
      <c r="F5" s="501"/>
      <c r="G5" s="501"/>
      <c r="H5" s="501"/>
      <c r="I5" s="501"/>
      <c r="J5" s="501"/>
      <c r="K5" s="501"/>
      <c r="L5" s="501"/>
      <c r="M5" s="501"/>
      <c r="N5" s="501"/>
      <c r="O5" s="501"/>
    </row>
    <row r="6" spans="1:15" ht="26.25" customHeight="1">
      <c r="A6" s="349"/>
      <c r="B6" s="349"/>
      <c r="C6" s="351" t="s">
        <v>1384</v>
      </c>
      <c r="D6" s="352"/>
      <c r="E6" s="352"/>
      <c r="F6" s="352"/>
      <c r="G6" s="352"/>
      <c r="H6" s="352"/>
      <c r="I6" s="352"/>
      <c r="J6" s="352"/>
      <c r="K6" s="352"/>
      <c r="L6" s="352"/>
      <c r="M6" s="352"/>
      <c r="N6" s="352"/>
      <c r="O6" s="352"/>
    </row>
    <row r="7" spans="1:15" ht="14.25" customHeight="1">
      <c r="A7" s="349"/>
      <c r="B7" s="349"/>
      <c r="C7" s="496" t="s">
        <v>1417</v>
      </c>
      <c r="D7" s="496"/>
      <c r="E7" s="496"/>
      <c r="F7" s="496"/>
      <c r="G7" s="496"/>
      <c r="H7" s="496"/>
      <c r="I7" s="496"/>
      <c r="J7" s="496"/>
      <c r="K7" s="496"/>
      <c r="L7" s="496"/>
      <c r="M7" s="496"/>
      <c r="N7" s="496"/>
      <c r="O7" s="496"/>
    </row>
    <row r="8" spans="1:15" ht="21.75" customHeight="1">
      <c r="A8" s="349"/>
      <c r="B8" s="349"/>
      <c r="C8" s="496"/>
      <c r="D8" s="496"/>
      <c r="E8" s="496"/>
      <c r="F8" s="496"/>
      <c r="G8" s="496"/>
      <c r="H8" s="496"/>
      <c r="I8" s="496"/>
      <c r="J8" s="496"/>
      <c r="K8" s="496"/>
      <c r="L8" s="496"/>
      <c r="M8" s="496"/>
      <c r="N8" s="496"/>
      <c r="O8" s="496"/>
    </row>
    <row r="9" spans="1:15" ht="9" customHeight="1">
      <c r="A9" s="349"/>
      <c r="B9" s="349"/>
      <c r="C9" s="353"/>
      <c r="D9" s="353"/>
      <c r="E9" s="353"/>
      <c r="F9" s="353"/>
      <c r="G9" s="353"/>
      <c r="H9" s="353"/>
      <c r="I9" s="353"/>
      <c r="J9" s="353"/>
      <c r="K9" s="353"/>
      <c r="L9" s="353"/>
      <c r="M9" s="353"/>
      <c r="N9" s="353"/>
      <c r="O9" s="353"/>
    </row>
    <row r="10" spans="1:15" ht="45" customHeight="1">
      <c r="A10" s="349"/>
      <c r="B10" s="349"/>
      <c r="C10" s="497" t="s">
        <v>2043</v>
      </c>
      <c r="D10" s="497"/>
      <c r="E10" s="497"/>
      <c r="F10" s="497"/>
      <c r="G10" s="497"/>
      <c r="H10" s="497"/>
      <c r="I10" s="497"/>
      <c r="J10" s="497"/>
      <c r="K10" s="497"/>
      <c r="L10" s="497"/>
      <c r="M10" s="497"/>
      <c r="N10" s="353"/>
      <c r="O10" s="353"/>
    </row>
    <row r="11" spans="1:15" ht="9.75" customHeight="1" hidden="1">
      <c r="A11" s="349"/>
      <c r="B11" s="349"/>
      <c r="C11" s="353"/>
      <c r="D11" s="353"/>
      <c r="E11" s="353"/>
      <c r="F11" s="353"/>
      <c r="G11" s="353"/>
      <c r="H11" s="353"/>
      <c r="I11" s="353"/>
      <c r="J11" s="353"/>
      <c r="K11" s="353"/>
      <c r="L11" s="353"/>
      <c r="M11" s="353"/>
      <c r="N11" s="353"/>
      <c r="O11" s="353"/>
    </row>
    <row r="12" spans="1:15" ht="51.75" customHeight="1">
      <c r="A12" s="349"/>
      <c r="B12" s="349"/>
      <c r="C12" s="498" t="s">
        <v>2033</v>
      </c>
      <c r="D12" s="498"/>
      <c r="E12" s="498"/>
      <c r="F12" s="498"/>
      <c r="G12" s="498"/>
      <c r="H12" s="498"/>
      <c r="I12" s="498"/>
      <c r="J12" s="498"/>
      <c r="K12" s="498"/>
      <c r="L12" s="498"/>
      <c r="M12" s="498"/>
      <c r="N12" s="498"/>
      <c r="O12" s="498"/>
    </row>
    <row r="13" spans="1:15" ht="12" customHeight="1">
      <c r="A13" s="349"/>
      <c r="B13" s="349"/>
      <c r="C13" s="354"/>
      <c r="D13" s="354"/>
      <c r="E13" s="354"/>
      <c r="F13" s="354"/>
      <c r="G13" s="354"/>
      <c r="H13" s="354"/>
      <c r="I13" s="354"/>
      <c r="J13" s="354"/>
      <c r="K13" s="354"/>
      <c r="L13" s="354"/>
      <c r="M13" s="354"/>
      <c r="N13" s="354"/>
      <c r="O13" s="354"/>
    </row>
    <row r="14" spans="1:15" ht="17.25" customHeight="1">
      <c r="A14" s="349"/>
      <c r="B14" s="349"/>
      <c r="C14" s="496" t="s">
        <v>2044</v>
      </c>
      <c r="D14" s="496"/>
      <c r="E14" s="496"/>
      <c r="F14" s="496"/>
      <c r="G14" s="496"/>
      <c r="H14" s="496"/>
      <c r="I14" s="496"/>
      <c r="J14" s="496"/>
      <c r="K14" s="496"/>
      <c r="L14" s="496"/>
      <c r="M14" s="496"/>
      <c r="N14" s="496"/>
      <c r="O14" s="496"/>
    </row>
    <row r="15" spans="1:15" ht="12" customHeight="1">
      <c r="A15" s="349"/>
      <c r="B15" s="349"/>
      <c r="C15" s="353"/>
      <c r="D15" s="353"/>
      <c r="E15" s="353"/>
      <c r="F15" s="353"/>
      <c r="G15" s="353"/>
      <c r="H15" s="353"/>
      <c r="I15" s="353"/>
      <c r="J15" s="353"/>
      <c r="K15" s="353"/>
      <c r="L15" s="353"/>
      <c r="M15" s="353"/>
      <c r="N15" s="353"/>
      <c r="O15" s="353"/>
    </row>
    <row r="16" spans="1:15" ht="37.5" customHeight="1">
      <c r="A16" s="349"/>
      <c r="B16" s="349"/>
      <c r="C16" s="496" t="s">
        <v>2045</v>
      </c>
      <c r="D16" s="496"/>
      <c r="E16" s="496"/>
      <c r="F16" s="496"/>
      <c r="G16" s="496"/>
      <c r="H16" s="496"/>
      <c r="I16" s="496"/>
      <c r="J16" s="496"/>
      <c r="K16" s="496"/>
      <c r="L16" s="496"/>
      <c r="M16" s="496"/>
      <c r="N16" s="496"/>
      <c r="O16" s="496"/>
    </row>
    <row r="17" spans="1:15" ht="12" customHeight="1">
      <c r="A17" s="349"/>
      <c r="B17" s="349"/>
      <c r="C17" s="324"/>
      <c r="D17" s="324"/>
      <c r="E17" s="324"/>
      <c r="F17" s="324"/>
      <c r="G17" s="324"/>
      <c r="H17" s="324"/>
      <c r="I17" s="324"/>
      <c r="J17" s="324"/>
      <c r="K17" s="324"/>
      <c r="L17" s="324"/>
      <c r="M17" s="324"/>
      <c r="N17" s="324"/>
      <c r="O17" s="355"/>
    </row>
    <row r="18" spans="1:15" ht="53.25" customHeight="1">
      <c r="A18" s="349"/>
      <c r="B18" s="349"/>
      <c r="C18" s="502" t="s">
        <v>2046</v>
      </c>
      <c r="D18" s="502"/>
      <c r="E18" s="502"/>
      <c r="F18" s="502"/>
      <c r="G18" s="502"/>
      <c r="H18" s="502"/>
      <c r="I18" s="502"/>
      <c r="J18" s="502"/>
      <c r="K18" s="502"/>
      <c r="L18" s="502"/>
      <c r="M18" s="502"/>
      <c r="N18" s="502"/>
      <c r="O18" s="502"/>
    </row>
    <row r="19" spans="1:15" ht="12" customHeight="1">
      <c r="A19" s="349"/>
      <c r="B19" s="349"/>
      <c r="C19" s="324"/>
      <c r="D19" s="324"/>
      <c r="E19" s="324"/>
      <c r="F19" s="324"/>
      <c r="G19" s="324"/>
      <c r="H19" s="324"/>
      <c r="I19" s="324"/>
      <c r="J19" s="324"/>
      <c r="K19" s="324"/>
      <c r="L19" s="324"/>
      <c r="M19" s="324"/>
      <c r="N19" s="355"/>
      <c r="O19" s="355"/>
    </row>
    <row r="20" spans="1:15" ht="33" customHeight="1">
      <c r="A20" s="349"/>
      <c r="B20" s="349"/>
      <c r="C20" s="503" t="s">
        <v>1385</v>
      </c>
      <c r="D20" s="503"/>
      <c r="E20" s="503"/>
      <c r="F20" s="503"/>
      <c r="G20" s="503"/>
      <c r="H20" s="503"/>
      <c r="I20" s="324"/>
      <c r="J20" s="324"/>
      <c r="K20" s="324"/>
      <c r="L20" s="324"/>
      <c r="M20" s="324"/>
      <c r="N20" s="355"/>
      <c r="O20" s="355"/>
    </row>
    <row r="21" spans="1:15" ht="14.25" customHeight="1">
      <c r="A21" s="349"/>
      <c r="B21" s="349"/>
      <c r="C21" s="507" t="s">
        <v>1418</v>
      </c>
      <c r="D21" s="507"/>
      <c r="E21" s="507"/>
      <c r="F21" s="507"/>
      <c r="G21" s="507"/>
      <c r="H21" s="507"/>
      <c r="I21" s="507"/>
      <c r="J21" s="507"/>
      <c r="K21" s="507"/>
      <c r="L21" s="507"/>
      <c r="M21" s="507"/>
      <c r="N21" s="507"/>
      <c r="O21" s="507"/>
    </row>
    <row r="22" spans="1:15" ht="26.25" customHeight="1">
      <c r="A22" s="349"/>
      <c r="B22" s="349"/>
      <c r="C22" s="507"/>
      <c r="D22" s="507"/>
      <c r="E22" s="507"/>
      <c r="F22" s="507"/>
      <c r="G22" s="507"/>
      <c r="H22" s="507"/>
      <c r="I22" s="507"/>
      <c r="J22" s="507"/>
      <c r="K22" s="507"/>
      <c r="L22" s="507"/>
      <c r="M22" s="507"/>
      <c r="N22" s="507"/>
      <c r="O22" s="507"/>
    </row>
    <row r="23" spans="1:15" ht="11.25" customHeight="1">
      <c r="A23" s="349"/>
      <c r="B23" s="349"/>
      <c r="C23" s="353"/>
      <c r="D23" s="353"/>
      <c r="E23" s="353"/>
      <c r="F23" s="353"/>
      <c r="G23" s="353"/>
      <c r="H23" s="353"/>
      <c r="I23" s="353"/>
      <c r="J23" s="353"/>
      <c r="K23" s="353"/>
      <c r="L23" s="353"/>
      <c r="M23" s="353"/>
      <c r="N23" s="356"/>
      <c r="O23" s="356"/>
    </row>
    <row r="24" spans="1:15" ht="51" customHeight="1">
      <c r="A24" s="349"/>
      <c r="B24" s="349"/>
      <c r="C24" s="502" t="s">
        <v>1419</v>
      </c>
      <c r="D24" s="502"/>
      <c r="E24" s="502"/>
      <c r="F24" s="502"/>
      <c r="G24" s="502"/>
      <c r="H24" s="502"/>
      <c r="I24" s="502"/>
      <c r="J24" s="502"/>
      <c r="K24" s="502"/>
      <c r="L24" s="502"/>
      <c r="M24" s="502"/>
      <c r="N24" s="502"/>
      <c r="O24" s="502"/>
    </row>
    <row r="25" spans="1:15" ht="18" customHeight="1">
      <c r="A25" s="349"/>
      <c r="B25" s="349"/>
      <c r="C25" s="324"/>
      <c r="D25" s="324"/>
      <c r="E25" s="324"/>
      <c r="F25" s="324"/>
      <c r="G25" s="324"/>
      <c r="H25" s="324"/>
      <c r="I25" s="324"/>
      <c r="J25" s="324"/>
      <c r="K25" s="324"/>
      <c r="L25" s="324"/>
      <c r="M25" s="324"/>
      <c r="N25" s="355"/>
      <c r="O25" s="355"/>
    </row>
    <row r="26" spans="1:15" ht="26.25" customHeight="1">
      <c r="A26" s="349"/>
      <c r="B26" s="474"/>
      <c r="C26" s="511" t="s">
        <v>1386</v>
      </c>
      <c r="D26" s="511"/>
      <c r="E26" s="511"/>
      <c r="F26" s="511"/>
      <c r="G26" s="511"/>
      <c r="H26" s="475"/>
      <c r="I26" s="475"/>
      <c r="J26" s="475"/>
      <c r="K26" s="475"/>
      <c r="L26" s="475"/>
      <c r="M26" s="475"/>
      <c r="N26" s="476"/>
      <c r="O26" s="476"/>
    </row>
    <row r="27" spans="1:15" ht="18" customHeight="1">
      <c r="A27" s="349"/>
      <c r="B27" s="349"/>
      <c r="C27" s="502" t="s">
        <v>1387</v>
      </c>
      <c r="D27" s="502"/>
      <c r="E27" s="502"/>
      <c r="F27" s="502"/>
      <c r="G27" s="502"/>
      <c r="H27" s="502"/>
      <c r="I27" s="502"/>
      <c r="J27" s="502"/>
      <c r="K27" s="502"/>
      <c r="L27" s="502"/>
      <c r="M27" s="502"/>
      <c r="N27" s="502"/>
      <c r="O27" s="502"/>
    </row>
    <row r="28" spans="1:15" ht="18" customHeight="1">
      <c r="A28" s="349"/>
      <c r="B28" s="357"/>
      <c r="C28" s="358"/>
      <c r="D28" s="359"/>
      <c r="E28" s="359"/>
      <c r="F28" s="359"/>
      <c r="G28" s="359"/>
      <c r="H28" s="359"/>
      <c r="I28" s="359"/>
      <c r="J28" s="359"/>
      <c r="K28" s="359"/>
      <c r="L28" s="359"/>
      <c r="M28" s="359"/>
      <c r="N28" s="349"/>
      <c r="O28" s="349"/>
    </row>
    <row r="29" spans="1:15" ht="52.5" customHeight="1">
      <c r="A29" s="349"/>
      <c r="B29" s="349"/>
      <c r="C29" s="360" t="s">
        <v>1388</v>
      </c>
      <c r="D29" s="512" t="s">
        <v>2047</v>
      </c>
      <c r="E29" s="512"/>
      <c r="F29" s="512"/>
      <c r="G29" s="512"/>
      <c r="H29" s="512"/>
      <c r="I29" s="512"/>
      <c r="J29" s="512"/>
      <c r="K29" s="512"/>
      <c r="L29" s="512"/>
      <c r="M29" s="512"/>
      <c r="N29" s="512"/>
      <c r="O29" s="512"/>
    </row>
    <row r="30" spans="1:16" ht="18">
      <c r="A30" s="349"/>
      <c r="B30" s="349"/>
      <c r="C30" s="361"/>
      <c r="D30" s="509"/>
      <c r="E30" s="513"/>
      <c r="F30" s="513"/>
      <c r="G30" s="513"/>
      <c r="H30" s="513"/>
      <c r="I30" s="513"/>
      <c r="J30" s="513"/>
      <c r="K30" s="513"/>
      <c r="L30" s="513"/>
      <c r="M30" s="513"/>
      <c r="N30" s="513"/>
      <c r="O30" s="514"/>
      <c r="P30" s="362"/>
    </row>
    <row r="31" spans="1:16" ht="60.75" customHeight="1">
      <c r="A31" s="349"/>
      <c r="B31" s="349"/>
      <c r="C31" s="361" t="s">
        <v>1428</v>
      </c>
      <c r="D31" s="509" t="s">
        <v>1613</v>
      </c>
      <c r="E31" s="513"/>
      <c r="F31" s="513"/>
      <c r="G31" s="513"/>
      <c r="H31" s="513"/>
      <c r="I31" s="513"/>
      <c r="J31" s="513"/>
      <c r="K31" s="513"/>
      <c r="L31" s="513"/>
      <c r="M31" s="513"/>
      <c r="N31" s="513"/>
      <c r="O31" s="514"/>
      <c r="P31" s="362"/>
    </row>
    <row r="32" spans="1:16" ht="288" customHeight="1">
      <c r="A32" s="349"/>
      <c r="B32" s="349"/>
      <c r="C32" s="361"/>
      <c r="D32" s="504" t="s">
        <v>2048</v>
      </c>
      <c r="E32" s="504"/>
      <c r="F32" s="504"/>
      <c r="G32" s="504"/>
      <c r="H32" s="504"/>
      <c r="I32" s="504"/>
      <c r="J32" s="504"/>
      <c r="K32" s="504"/>
      <c r="L32" s="504"/>
      <c r="M32" s="504"/>
      <c r="N32" s="504"/>
      <c r="O32" s="505"/>
      <c r="P32" s="362"/>
    </row>
    <row r="33" spans="1:16" ht="13.5" customHeight="1">
      <c r="A33" s="349"/>
      <c r="B33" s="349"/>
      <c r="C33" s="361"/>
      <c r="D33" s="515"/>
      <c r="E33" s="515"/>
      <c r="F33" s="515"/>
      <c r="G33" s="515"/>
      <c r="H33" s="515"/>
      <c r="I33" s="515"/>
      <c r="J33" s="515"/>
      <c r="K33" s="515"/>
      <c r="L33" s="515"/>
      <c r="M33" s="515"/>
      <c r="N33" s="515"/>
      <c r="O33" s="454"/>
      <c r="P33" s="362"/>
    </row>
    <row r="34" spans="1:16" ht="54.75" customHeight="1">
      <c r="A34" s="349"/>
      <c r="B34" s="349"/>
      <c r="C34" s="361"/>
      <c r="D34" s="516" t="s">
        <v>2034</v>
      </c>
      <c r="E34" s="516"/>
      <c r="F34" s="516"/>
      <c r="G34" s="516"/>
      <c r="H34" s="516"/>
      <c r="I34" s="516"/>
      <c r="J34" s="516"/>
      <c r="K34" s="516"/>
      <c r="L34" s="516"/>
      <c r="M34" s="516"/>
      <c r="N34" s="516"/>
      <c r="O34" s="516"/>
      <c r="P34" s="362"/>
    </row>
    <row r="35" spans="1:16" ht="15" customHeight="1">
      <c r="A35" s="349"/>
      <c r="B35" s="349"/>
      <c r="C35" s="361"/>
      <c r="D35" s="509"/>
      <c r="E35" s="509"/>
      <c r="F35" s="509"/>
      <c r="G35" s="509"/>
      <c r="H35" s="509"/>
      <c r="I35" s="509"/>
      <c r="J35" s="509"/>
      <c r="K35" s="509"/>
      <c r="L35" s="509"/>
      <c r="M35" s="509"/>
      <c r="N35" s="509"/>
      <c r="O35" s="510"/>
      <c r="P35" s="362"/>
    </row>
    <row r="36" spans="1:16" ht="72" customHeight="1">
      <c r="A36" s="349"/>
      <c r="B36" s="349"/>
      <c r="C36" s="361" t="s">
        <v>1389</v>
      </c>
      <c r="D36" s="506" t="s">
        <v>2035</v>
      </c>
      <c r="E36" s="506"/>
      <c r="F36" s="506"/>
      <c r="G36" s="506"/>
      <c r="H36" s="506"/>
      <c r="I36" s="506"/>
      <c r="J36" s="506"/>
      <c r="K36" s="506"/>
      <c r="L36" s="506"/>
      <c r="M36" s="506"/>
      <c r="N36" s="506"/>
      <c r="O36" s="502"/>
      <c r="P36" s="362"/>
    </row>
    <row r="37" spans="1:16" ht="33.75" customHeight="1">
      <c r="A37" s="349"/>
      <c r="B37" s="349"/>
      <c r="C37" s="361"/>
      <c r="D37" s="508" t="s">
        <v>1485</v>
      </c>
      <c r="E37" s="508"/>
      <c r="F37" s="508"/>
      <c r="G37" s="508"/>
      <c r="H37" s="508"/>
      <c r="I37" s="508"/>
      <c r="J37" s="508"/>
      <c r="K37" s="508"/>
      <c r="L37" s="508"/>
      <c r="M37" s="508"/>
      <c r="N37" s="508"/>
      <c r="O37" s="355"/>
      <c r="P37" s="362"/>
    </row>
    <row r="38" spans="1:16" ht="33.75" customHeight="1">
      <c r="A38" s="349"/>
      <c r="B38" s="349"/>
      <c r="C38" s="361"/>
      <c r="D38" s="504" t="s">
        <v>2041</v>
      </c>
      <c r="E38" s="504"/>
      <c r="F38" s="504"/>
      <c r="G38" s="504"/>
      <c r="H38" s="504"/>
      <c r="I38" s="504"/>
      <c r="J38" s="504"/>
      <c r="K38" s="504"/>
      <c r="L38" s="504"/>
      <c r="M38" s="504"/>
      <c r="N38" s="504"/>
      <c r="O38" s="505"/>
      <c r="P38" s="362"/>
    </row>
    <row r="39" spans="1:16" ht="12.75" customHeight="1">
      <c r="A39" s="349"/>
      <c r="B39" s="349"/>
      <c r="C39" s="361"/>
      <c r="D39" s="528"/>
      <c r="E39" s="528"/>
      <c r="F39" s="528"/>
      <c r="G39" s="528"/>
      <c r="H39" s="528"/>
      <c r="I39" s="528"/>
      <c r="J39" s="528"/>
      <c r="K39" s="528"/>
      <c r="L39" s="528"/>
      <c r="M39" s="528"/>
      <c r="N39" s="528"/>
      <c r="O39" s="528"/>
      <c r="P39" s="362"/>
    </row>
    <row r="40" spans="1:16" ht="18" customHeight="1">
      <c r="A40" s="349"/>
      <c r="B40" s="349"/>
      <c r="C40" s="361"/>
      <c r="D40" s="461" t="s">
        <v>1486</v>
      </c>
      <c r="P40" s="362"/>
    </row>
    <row r="41" spans="1:16" ht="126" customHeight="1">
      <c r="A41" s="349"/>
      <c r="B41" s="349"/>
      <c r="C41" s="361"/>
      <c r="D41" s="509" t="s">
        <v>1420</v>
      </c>
      <c r="E41" s="509"/>
      <c r="F41" s="509"/>
      <c r="G41" s="509"/>
      <c r="H41" s="509"/>
      <c r="I41" s="509"/>
      <c r="J41" s="509"/>
      <c r="K41" s="509"/>
      <c r="L41" s="509"/>
      <c r="M41" s="509"/>
      <c r="N41" s="509"/>
      <c r="O41" s="510"/>
      <c r="P41" s="362"/>
    </row>
    <row r="42" spans="1:16" ht="18">
      <c r="A42" s="349"/>
      <c r="B42" s="349"/>
      <c r="C42" s="361"/>
      <c r="D42" s="509"/>
      <c r="E42" s="509"/>
      <c r="F42" s="509"/>
      <c r="G42" s="509"/>
      <c r="H42" s="509"/>
      <c r="I42" s="509"/>
      <c r="J42" s="509"/>
      <c r="K42" s="509"/>
      <c r="L42" s="509"/>
      <c r="M42" s="509"/>
      <c r="N42" s="509"/>
      <c r="O42" s="510"/>
      <c r="P42" s="362"/>
    </row>
    <row r="43" spans="1:104" s="482" customFormat="1" ht="18" customHeight="1">
      <c r="A43" s="477"/>
      <c r="B43" s="477"/>
      <c r="C43" s="478" t="s">
        <v>2049</v>
      </c>
      <c r="D43" s="479"/>
      <c r="E43" s="480"/>
      <c r="F43" s="480"/>
      <c r="G43" s="480"/>
      <c r="H43" s="480"/>
      <c r="I43" s="480"/>
      <c r="J43" s="480"/>
      <c r="K43" s="480"/>
      <c r="L43" s="480"/>
      <c r="M43" s="480"/>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1"/>
      <c r="CH43" s="481"/>
      <c r="CI43" s="481"/>
      <c r="CJ43" s="481"/>
      <c r="CK43" s="481"/>
      <c r="CL43" s="481"/>
      <c r="CM43" s="481"/>
      <c r="CN43" s="481"/>
      <c r="CO43" s="481"/>
      <c r="CP43" s="481"/>
      <c r="CQ43" s="481"/>
      <c r="CR43" s="481"/>
      <c r="CS43" s="481"/>
      <c r="CT43" s="481"/>
      <c r="CU43" s="481"/>
      <c r="CV43" s="481"/>
      <c r="CW43" s="481"/>
      <c r="CX43" s="481"/>
      <c r="CY43" s="481"/>
      <c r="CZ43" s="481"/>
    </row>
    <row r="44" spans="1:15" ht="14.25" customHeight="1">
      <c r="A44" s="349"/>
      <c r="B44" s="349"/>
      <c r="C44" s="355"/>
      <c r="D44" s="355"/>
      <c r="E44" s="355"/>
      <c r="F44" s="355"/>
      <c r="G44" s="355"/>
      <c r="H44" s="355"/>
      <c r="I44" s="355"/>
      <c r="J44" s="355"/>
      <c r="K44" s="355"/>
      <c r="L44" s="355"/>
      <c r="M44" s="355"/>
      <c r="N44" s="355"/>
      <c r="O44" s="355"/>
    </row>
    <row r="45" spans="2:104" s="477" customFormat="1" ht="4.5" customHeight="1">
      <c r="B45" s="483"/>
      <c r="C45" s="484"/>
      <c r="D45" s="485"/>
      <c r="E45" s="485"/>
      <c r="F45" s="485"/>
      <c r="G45" s="485"/>
      <c r="H45" s="485"/>
      <c r="I45" s="485"/>
      <c r="J45" s="485"/>
      <c r="K45" s="485"/>
      <c r="L45" s="485"/>
      <c r="M45" s="485"/>
      <c r="N45" s="483"/>
      <c r="O45" s="483"/>
      <c r="P45" s="486"/>
      <c r="BA45" s="487"/>
      <c r="BB45" s="487"/>
      <c r="BC45" s="487"/>
      <c r="BD45" s="487"/>
      <c r="BE45" s="487"/>
      <c r="BF45" s="487"/>
      <c r="BG45" s="487"/>
      <c r="BH45" s="487"/>
      <c r="BI45" s="487"/>
      <c r="BJ45" s="487"/>
      <c r="BK45" s="487"/>
      <c r="BL45" s="487"/>
      <c r="BM45" s="487"/>
      <c r="BN45" s="487"/>
      <c r="BO45" s="487"/>
      <c r="BP45" s="487"/>
      <c r="BQ45" s="487"/>
      <c r="BR45" s="487"/>
      <c r="BS45" s="487"/>
      <c r="BT45" s="487"/>
      <c r="BU45" s="487"/>
      <c r="BV45" s="487"/>
      <c r="BW45" s="487"/>
      <c r="BX45" s="487"/>
      <c r="BY45" s="487"/>
      <c r="BZ45" s="487"/>
      <c r="CA45" s="487"/>
      <c r="CB45" s="487"/>
      <c r="CC45" s="487"/>
      <c r="CD45" s="487"/>
      <c r="CE45" s="487"/>
      <c r="CF45" s="487"/>
      <c r="CG45" s="487"/>
      <c r="CH45" s="487"/>
      <c r="CI45" s="487"/>
      <c r="CJ45" s="487"/>
      <c r="CK45" s="487"/>
      <c r="CL45" s="487"/>
      <c r="CM45" s="487"/>
      <c r="CN45" s="487"/>
      <c r="CO45" s="487"/>
      <c r="CP45" s="487"/>
      <c r="CQ45" s="487"/>
      <c r="CR45" s="487"/>
      <c r="CS45" s="487"/>
      <c r="CT45" s="487"/>
      <c r="CU45" s="487"/>
      <c r="CV45" s="487"/>
      <c r="CW45" s="487"/>
      <c r="CX45" s="487"/>
      <c r="CY45" s="487"/>
      <c r="CZ45" s="487"/>
    </row>
    <row r="46" spans="1:15" ht="27" customHeight="1">
      <c r="A46" s="349"/>
      <c r="B46" s="349"/>
      <c r="C46" s="363" t="s">
        <v>1390</v>
      </c>
      <c r="D46" s="359"/>
      <c r="E46" s="349"/>
      <c r="F46" s="349"/>
      <c r="G46" s="349"/>
      <c r="H46" s="349"/>
      <c r="I46" s="349"/>
      <c r="J46" s="349"/>
      <c r="K46" s="349"/>
      <c r="L46" s="349"/>
      <c r="M46" s="349"/>
      <c r="N46" s="349"/>
      <c r="O46" s="349"/>
    </row>
    <row r="47" spans="1:15" ht="9" customHeight="1">
      <c r="A47" s="349"/>
      <c r="B47" s="349"/>
      <c r="C47" s="349"/>
      <c r="D47" s="349"/>
      <c r="E47" s="349"/>
      <c r="F47" s="349"/>
      <c r="G47" s="349"/>
      <c r="H47" s="349"/>
      <c r="I47" s="349"/>
      <c r="J47" s="349"/>
      <c r="K47" s="349"/>
      <c r="L47" s="349"/>
      <c r="M47" s="349"/>
      <c r="N47" s="349"/>
      <c r="O47" s="349"/>
    </row>
    <row r="48" spans="2:104" s="477" customFormat="1" ht="27.75" customHeight="1">
      <c r="B48" s="488"/>
      <c r="C48" s="489" t="s">
        <v>473</v>
      </c>
      <c r="D48" s="490"/>
      <c r="E48" s="491" t="s">
        <v>1391</v>
      </c>
      <c r="F48" s="490"/>
      <c r="G48" s="490"/>
      <c r="H48" s="490"/>
      <c r="I48" s="490"/>
      <c r="J48" s="490"/>
      <c r="K48" s="490"/>
      <c r="L48" s="490"/>
      <c r="M48" s="490"/>
      <c r="N48" s="488"/>
      <c r="O48" s="488"/>
      <c r="P48" s="492"/>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row>
    <row r="49" spans="1:15" ht="18" customHeight="1">
      <c r="A49" s="349"/>
      <c r="B49" s="349"/>
      <c r="C49" s="358"/>
      <c r="D49" s="359"/>
      <c r="E49" s="359"/>
      <c r="F49" s="359"/>
      <c r="G49" s="359"/>
      <c r="H49" s="359"/>
      <c r="I49" s="359"/>
      <c r="J49" s="359"/>
      <c r="K49" s="359"/>
      <c r="L49" s="359"/>
      <c r="M49" s="359"/>
      <c r="N49" s="349"/>
      <c r="O49" s="349"/>
    </row>
    <row r="50" spans="1:15" ht="18" customHeight="1">
      <c r="A50" s="349"/>
      <c r="B50" s="349"/>
      <c r="C50" s="364" t="s">
        <v>1392</v>
      </c>
      <c r="D50" s="507" t="s">
        <v>1393</v>
      </c>
      <c r="E50" s="507"/>
      <c r="F50" s="507"/>
      <c r="G50" s="507"/>
      <c r="H50" s="507"/>
      <c r="I50" s="507"/>
      <c r="J50" s="507"/>
      <c r="K50" s="507"/>
      <c r="L50" s="507"/>
      <c r="M50" s="507"/>
      <c r="N50" s="507"/>
      <c r="O50" s="507"/>
    </row>
    <row r="51" spans="1:15" ht="12" customHeight="1">
      <c r="A51" s="349"/>
      <c r="B51" s="349"/>
      <c r="C51" s="364"/>
      <c r="D51" s="324"/>
      <c r="E51" s="324"/>
      <c r="F51" s="324"/>
      <c r="G51" s="324"/>
      <c r="H51" s="324"/>
      <c r="I51" s="324"/>
      <c r="J51" s="324"/>
      <c r="K51" s="324"/>
      <c r="L51" s="324"/>
      <c r="M51" s="324"/>
      <c r="N51" s="324"/>
      <c r="O51" s="324"/>
    </row>
    <row r="52" spans="1:15" ht="38.25" customHeight="1">
      <c r="A52" s="349"/>
      <c r="B52" s="349"/>
      <c r="C52" s="364" t="s">
        <v>2015</v>
      </c>
      <c r="D52" s="496" t="s">
        <v>1394</v>
      </c>
      <c r="E52" s="496"/>
      <c r="F52" s="496"/>
      <c r="G52" s="496"/>
      <c r="H52" s="496"/>
      <c r="I52" s="496"/>
      <c r="J52" s="496"/>
      <c r="K52" s="496"/>
      <c r="L52" s="496"/>
      <c r="M52" s="496"/>
      <c r="N52" s="496"/>
      <c r="O52" s="496"/>
    </row>
    <row r="53" spans="1:15" ht="12" customHeight="1">
      <c r="A53" s="349"/>
      <c r="B53" s="349"/>
      <c r="C53" s="364"/>
      <c r="D53" s="353"/>
      <c r="E53" s="353"/>
      <c r="F53" s="353"/>
      <c r="G53" s="353"/>
      <c r="H53" s="353"/>
      <c r="I53" s="353"/>
      <c r="J53" s="353"/>
      <c r="K53" s="353"/>
      <c r="L53" s="353"/>
      <c r="M53" s="353"/>
      <c r="N53" s="353"/>
      <c r="O53" s="365"/>
    </row>
    <row r="54" spans="1:15" ht="36.75" customHeight="1">
      <c r="A54" s="349"/>
      <c r="B54" s="349"/>
      <c r="C54" s="364" t="s">
        <v>1395</v>
      </c>
      <c r="D54" s="517" t="s">
        <v>2050</v>
      </c>
      <c r="E54" s="517"/>
      <c r="F54" s="517"/>
      <c r="G54" s="517"/>
      <c r="H54" s="517"/>
      <c r="I54" s="517"/>
      <c r="J54" s="517"/>
      <c r="K54" s="517"/>
      <c r="L54" s="517"/>
      <c r="M54" s="517"/>
      <c r="N54" s="517"/>
      <c r="O54" s="517"/>
    </row>
    <row r="55" spans="1:15" ht="11.25" customHeight="1">
      <c r="A55" s="349"/>
      <c r="B55" s="349"/>
      <c r="C55" s="364"/>
      <c r="D55" s="359"/>
      <c r="E55" s="359"/>
      <c r="F55" s="359"/>
      <c r="G55" s="359"/>
      <c r="H55" s="359"/>
      <c r="I55" s="359"/>
      <c r="J55" s="359"/>
      <c r="K55" s="359"/>
      <c r="L55" s="359"/>
      <c r="M55" s="359"/>
      <c r="N55" s="365"/>
      <c r="O55" s="365"/>
    </row>
    <row r="56" spans="1:15" ht="75" customHeight="1">
      <c r="A56" s="349"/>
      <c r="B56" s="349"/>
      <c r="C56" s="364" t="s">
        <v>1396</v>
      </c>
      <c r="D56" s="496" t="s">
        <v>1397</v>
      </c>
      <c r="E56" s="496"/>
      <c r="F56" s="496"/>
      <c r="G56" s="496"/>
      <c r="H56" s="496"/>
      <c r="I56" s="496"/>
      <c r="J56" s="496"/>
      <c r="K56" s="496"/>
      <c r="L56" s="496"/>
      <c r="M56" s="496"/>
      <c r="N56" s="496"/>
      <c r="O56" s="496"/>
    </row>
    <row r="57" spans="1:15" ht="18" customHeight="1">
      <c r="A57" s="349"/>
      <c r="B57" s="349"/>
      <c r="C57" s="361"/>
      <c r="D57" s="510"/>
      <c r="E57" s="510"/>
      <c r="F57" s="510"/>
      <c r="G57" s="510"/>
      <c r="H57" s="510"/>
      <c r="I57" s="510"/>
      <c r="J57" s="510"/>
      <c r="K57" s="510"/>
      <c r="L57" s="510"/>
      <c r="M57" s="510"/>
      <c r="N57" s="510"/>
      <c r="O57" s="510"/>
    </row>
    <row r="58" spans="1:15" ht="18" customHeight="1">
      <c r="A58" s="349"/>
      <c r="B58" s="349"/>
      <c r="C58" s="361" t="s">
        <v>1421</v>
      </c>
      <c r="D58" s="510" t="s">
        <v>1605</v>
      </c>
      <c r="E58" s="510"/>
      <c r="F58" s="510"/>
      <c r="G58" s="510"/>
      <c r="H58" s="510"/>
      <c r="I58" s="510"/>
      <c r="J58" s="510"/>
      <c r="K58" s="510"/>
      <c r="L58" s="510"/>
      <c r="M58" s="510"/>
      <c r="N58" s="510"/>
      <c r="O58" s="510"/>
    </row>
    <row r="59" spans="1:15" ht="18" customHeight="1">
      <c r="A59" s="349"/>
      <c r="B59" s="349"/>
      <c r="C59" s="361"/>
      <c r="D59" s="510"/>
      <c r="E59" s="510"/>
      <c r="F59" s="510"/>
      <c r="G59" s="510"/>
      <c r="H59" s="510"/>
      <c r="I59" s="510"/>
      <c r="J59" s="510"/>
      <c r="K59" s="510"/>
      <c r="L59" s="510"/>
      <c r="M59" s="510"/>
      <c r="N59" s="510"/>
      <c r="O59" s="510"/>
    </row>
    <row r="60" spans="1:15" ht="47.25" customHeight="1">
      <c r="A60" s="349"/>
      <c r="B60" s="349"/>
      <c r="C60" s="361" t="s">
        <v>1389</v>
      </c>
      <c r="D60" s="507" t="s">
        <v>1422</v>
      </c>
      <c r="E60" s="507"/>
      <c r="F60" s="507"/>
      <c r="G60" s="507"/>
      <c r="H60" s="507"/>
      <c r="I60" s="507"/>
      <c r="J60" s="507"/>
      <c r="K60" s="507"/>
      <c r="L60" s="507"/>
      <c r="M60" s="507"/>
      <c r="N60" s="507"/>
      <c r="O60" s="507"/>
    </row>
    <row r="61" spans="1:15" ht="18" customHeight="1">
      <c r="A61" s="349"/>
      <c r="B61" s="349"/>
      <c r="C61" s="361"/>
      <c r="D61" s="510"/>
      <c r="E61" s="510"/>
      <c r="F61" s="510"/>
      <c r="G61" s="510"/>
      <c r="H61" s="510"/>
      <c r="I61" s="510"/>
      <c r="J61" s="510"/>
      <c r="K61" s="510"/>
      <c r="L61" s="510"/>
      <c r="M61" s="510"/>
      <c r="N61" s="510"/>
      <c r="O61" s="510"/>
    </row>
    <row r="62" spans="2:104" s="477" customFormat="1" ht="25.5" customHeight="1">
      <c r="B62" s="493"/>
      <c r="C62" s="489" t="s">
        <v>2051</v>
      </c>
      <c r="D62" s="490"/>
      <c r="E62" s="523" t="s">
        <v>2052</v>
      </c>
      <c r="F62" s="523"/>
      <c r="G62" s="523"/>
      <c r="H62" s="523"/>
      <c r="I62" s="523"/>
      <c r="J62" s="523"/>
      <c r="K62" s="523"/>
      <c r="L62" s="523"/>
      <c r="M62" s="523"/>
      <c r="N62" s="523"/>
      <c r="O62" s="523"/>
      <c r="P62" s="486"/>
      <c r="BA62" s="487"/>
      <c r="BB62" s="487"/>
      <c r="BC62" s="487"/>
      <c r="BD62" s="487"/>
      <c r="BE62" s="487"/>
      <c r="BF62" s="487"/>
      <c r="BG62" s="487"/>
      <c r="BH62" s="487"/>
      <c r="BI62" s="487"/>
      <c r="BJ62" s="487"/>
      <c r="BK62" s="487"/>
      <c r="BL62" s="487"/>
      <c r="BM62" s="487"/>
      <c r="BN62" s="487"/>
      <c r="BO62" s="487"/>
      <c r="BP62" s="487"/>
      <c r="BQ62" s="487"/>
      <c r="BR62" s="487"/>
      <c r="BS62" s="487"/>
      <c r="BT62" s="487"/>
      <c r="BU62" s="487"/>
      <c r="BV62" s="487"/>
      <c r="BW62" s="487"/>
      <c r="BX62" s="487"/>
      <c r="BY62" s="487"/>
      <c r="BZ62" s="487"/>
      <c r="CA62" s="487"/>
      <c r="CB62" s="487"/>
      <c r="CC62" s="487"/>
      <c r="CD62" s="487"/>
      <c r="CE62" s="487"/>
      <c r="CF62" s="487"/>
      <c r="CG62" s="487"/>
      <c r="CH62" s="487"/>
      <c r="CI62" s="487"/>
      <c r="CJ62" s="487"/>
      <c r="CK62" s="487"/>
      <c r="CL62" s="487"/>
      <c r="CM62" s="487"/>
      <c r="CN62" s="487"/>
      <c r="CO62" s="487"/>
      <c r="CP62" s="487"/>
      <c r="CQ62" s="487"/>
      <c r="CR62" s="487"/>
      <c r="CS62" s="487"/>
      <c r="CT62" s="487"/>
      <c r="CU62" s="487"/>
      <c r="CV62" s="487"/>
      <c r="CW62" s="487"/>
      <c r="CX62" s="487"/>
      <c r="CY62" s="487"/>
      <c r="CZ62" s="487"/>
    </row>
    <row r="63" spans="1:15" ht="18" customHeight="1">
      <c r="A63" s="349"/>
      <c r="B63" s="349"/>
      <c r="C63" s="358"/>
      <c r="D63" s="359"/>
      <c r="E63" s="359"/>
      <c r="F63" s="359"/>
      <c r="G63" s="359"/>
      <c r="H63" s="359"/>
      <c r="I63" s="359"/>
      <c r="J63" s="359"/>
      <c r="K63" s="359"/>
      <c r="L63" s="359"/>
      <c r="M63" s="359"/>
      <c r="N63" s="349"/>
      <c r="O63" s="349"/>
    </row>
    <row r="64" spans="1:15" ht="12.75" customHeight="1">
      <c r="A64" s="349"/>
      <c r="B64" s="349"/>
      <c r="C64" s="358"/>
      <c r="D64" s="366"/>
      <c r="E64" s="359"/>
      <c r="F64" s="359"/>
      <c r="G64" s="359"/>
      <c r="H64" s="359"/>
      <c r="I64" s="359"/>
      <c r="J64" s="359"/>
      <c r="K64" s="359"/>
      <c r="L64" s="359"/>
      <c r="M64" s="359"/>
      <c r="N64" s="349"/>
      <c r="O64" s="349"/>
    </row>
    <row r="65" spans="1:15" ht="54.75" customHeight="1">
      <c r="A65" s="349"/>
      <c r="B65" s="349"/>
      <c r="C65" s="360" t="s">
        <v>1398</v>
      </c>
      <c r="D65" s="507" t="s">
        <v>1399</v>
      </c>
      <c r="E65" s="507"/>
      <c r="F65" s="507"/>
      <c r="G65" s="507"/>
      <c r="H65" s="507"/>
      <c r="I65" s="507"/>
      <c r="J65" s="507"/>
      <c r="K65" s="507"/>
      <c r="L65" s="507"/>
      <c r="M65" s="507"/>
      <c r="N65" s="507"/>
      <c r="O65" s="507"/>
    </row>
    <row r="66" spans="1:15" ht="12" customHeight="1">
      <c r="A66" s="349"/>
      <c r="B66" s="349"/>
      <c r="C66" s="360"/>
      <c r="D66" s="353"/>
      <c r="E66" s="353"/>
      <c r="F66" s="353"/>
      <c r="G66" s="353"/>
      <c r="H66" s="353"/>
      <c r="I66" s="353"/>
      <c r="J66" s="353"/>
      <c r="K66" s="353"/>
      <c r="L66" s="353"/>
      <c r="M66" s="353"/>
      <c r="N66" s="353"/>
      <c r="O66" s="353"/>
    </row>
    <row r="67" spans="1:15" ht="110.25" customHeight="1">
      <c r="A67" s="349"/>
      <c r="B67" s="349"/>
      <c r="C67" s="360"/>
      <c r="D67" s="524" t="s">
        <v>2036</v>
      </c>
      <c r="E67" s="524"/>
      <c r="F67" s="524"/>
      <c r="G67" s="524"/>
      <c r="H67" s="524"/>
      <c r="I67" s="524"/>
      <c r="J67" s="524"/>
      <c r="K67" s="524"/>
      <c r="L67" s="524"/>
      <c r="M67" s="524"/>
      <c r="N67" s="524"/>
      <c r="O67" s="524"/>
    </row>
    <row r="68" spans="1:15" ht="36.75" customHeight="1">
      <c r="A68" s="349"/>
      <c r="B68" s="349"/>
      <c r="C68" s="360"/>
      <c r="D68" s="518" t="s">
        <v>1400</v>
      </c>
      <c r="E68" s="518"/>
      <c r="F68" s="518"/>
      <c r="G68" s="518"/>
      <c r="H68" s="518"/>
      <c r="I68" s="518"/>
      <c r="J68" s="518"/>
      <c r="K68" s="518"/>
      <c r="L68" s="518"/>
      <c r="M68" s="518"/>
      <c r="N68" s="518"/>
      <c r="O68" s="518"/>
    </row>
    <row r="69" spans="1:15" ht="18" customHeight="1">
      <c r="A69" s="349"/>
      <c r="B69" s="349"/>
      <c r="C69" s="360"/>
      <c r="D69" s="525" t="s">
        <v>1401</v>
      </c>
      <c r="E69" s="525"/>
      <c r="F69" s="525"/>
      <c r="G69" s="525"/>
      <c r="H69" s="525"/>
      <c r="I69" s="525"/>
      <c r="J69" s="525"/>
      <c r="K69" s="525"/>
      <c r="L69" s="525"/>
      <c r="M69" s="525"/>
      <c r="N69" s="525"/>
      <c r="O69" s="525"/>
    </row>
    <row r="70" spans="1:15" ht="12" customHeight="1">
      <c r="A70" s="349"/>
      <c r="B70" s="349"/>
      <c r="C70" s="360"/>
      <c r="D70" s="366"/>
      <c r="E70" s="359"/>
      <c r="F70" s="359"/>
      <c r="G70" s="359"/>
      <c r="H70" s="359"/>
      <c r="I70" s="359"/>
      <c r="J70" s="359"/>
      <c r="K70" s="359"/>
      <c r="L70" s="359"/>
      <c r="M70" s="359"/>
      <c r="N70" s="349"/>
      <c r="O70" s="349"/>
    </row>
    <row r="71" spans="1:15" ht="42" customHeight="1">
      <c r="A71" s="349"/>
      <c r="B71" s="349"/>
      <c r="C71" s="360" t="s">
        <v>1402</v>
      </c>
      <c r="D71" s="507" t="s">
        <v>1480</v>
      </c>
      <c r="E71" s="507"/>
      <c r="F71" s="507"/>
      <c r="G71" s="507"/>
      <c r="H71" s="507"/>
      <c r="I71" s="507"/>
      <c r="J71" s="507"/>
      <c r="K71" s="507"/>
      <c r="L71" s="507"/>
      <c r="M71" s="507"/>
      <c r="N71" s="507"/>
      <c r="O71" s="507"/>
    </row>
    <row r="72" spans="1:15" ht="12" customHeight="1">
      <c r="A72" s="349"/>
      <c r="B72" s="349"/>
      <c r="C72" s="360"/>
      <c r="D72" s="353"/>
      <c r="E72" s="353"/>
      <c r="F72" s="353"/>
      <c r="G72" s="353"/>
      <c r="H72" s="353"/>
      <c r="I72" s="353"/>
      <c r="J72" s="353"/>
      <c r="K72" s="353"/>
      <c r="L72" s="353"/>
      <c r="M72" s="353"/>
      <c r="N72" s="353"/>
      <c r="O72" s="353"/>
    </row>
    <row r="73" spans="1:15" ht="109.5" customHeight="1">
      <c r="A73" s="349"/>
      <c r="B73" s="349"/>
      <c r="C73" s="360"/>
      <c r="D73" s="524" t="s">
        <v>1614</v>
      </c>
      <c r="E73" s="524"/>
      <c r="F73" s="524"/>
      <c r="G73" s="524"/>
      <c r="H73" s="524"/>
      <c r="I73" s="524"/>
      <c r="J73" s="524"/>
      <c r="K73" s="524"/>
      <c r="L73" s="524"/>
      <c r="M73" s="524"/>
      <c r="N73" s="524"/>
      <c r="O73" s="524"/>
    </row>
    <row r="74" spans="1:15" ht="36.75" customHeight="1">
      <c r="A74" s="349"/>
      <c r="B74" s="349"/>
      <c r="C74" s="360"/>
      <c r="D74" s="518" t="s">
        <v>1403</v>
      </c>
      <c r="E74" s="518"/>
      <c r="F74" s="518"/>
      <c r="G74" s="518"/>
      <c r="H74" s="518"/>
      <c r="I74" s="518"/>
      <c r="J74" s="518"/>
      <c r="K74" s="518"/>
      <c r="L74" s="518"/>
      <c r="M74" s="518"/>
      <c r="N74" s="518"/>
      <c r="O74" s="518"/>
    </row>
    <row r="75" spans="1:15" ht="18" customHeight="1">
      <c r="A75" s="349"/>
      <c r="B75" s="349"/>
      <c r="C75" s="360"/>
      <c r="D75" s="525" t="s">
        <v>1401</v>
      </c>
      <c r="E75" s="525"/>
      <c r="F75" s="525"/>
      <c r="G75" s="525"/>
      <c r="H75" s="525"/>
      <c r="I75" s="525"/>
      <c r="J75" s="525"/>
      <c r="K75" s="525"/>
      <c r="L75" s="525"/>
      <c r="M75" s="525"/>
      <c r="N75" s="525"/>
      <c r="O75" s="525"/>
    </row>
    <row r="76" spans="1:15" ht="12" customHeight="1">
      <c r="A76" s="349"/>
      <c r="B76" s="349"/>
      <c r="C76" s="360"/>
      <c r="D76" s="349"/>
      <c r="E76" s="359"/>
      <c r="F76" s="359"/>
      <c r="G76" s="359"/>
      <c r="H76" s="359"/>
      <c r="I76" s="359"/>
      <c r="J76" s="359"/>
      <c r="K76" s="359"/>
      <c r="L76" s="359"/>
      <c r="M76" s="359"/>
      <c r="N76" s="359"/>
      <c r="O76" s="359"/>
    </row>
    <row r="77" spans="1:15" ht="97.5" customHeight="1">
      <c r="A77" s="349"/>
      <c r="B77" s="349"/>
      <c r="C77" s="360"/>
      <c r="D77" s="524" t="s">
        <v>1615</v>
      </c>
      <c r="E77" s="524"/>
      <c r="F77" s="524"/>
      <c r="G77" s="524"/>
      <c r="H77" s="524"/>
      <c r="I77" s="524"/>
      <c r="J77" s="524"/>
      <c r="K77" s="524"/>
      <c r="L77" s="524"/>
      <c r="M77" s="524"/>
      <c r="N77" s="524"/>
      <c r="O77" s="524"/>
    </row>
    <row r="78" spans="1:15" ht="12" customHeight="1">
      <c r="A78" s="349"/>
      <c r="B78" s="349"/>
      <c r="C78" s="360"/>
      <c r="D78" s="349"/>
      <c r="E78" s="356"/>
      <c r="F78" s="356"/>
      <c r="G78" s="356"/>
      <c r="H78" s="356"/>
      <c r="I78" s="356"/>
      <c r="J78" s="356"/>
      <c r="K78" s="356"/>
      <c r="L78" s="356"/>
      <c r="M78" s="356"/>
      <c r="N78" s="356"/>
      <c r="O78" s="367"/>
    </row>
    <row r="79" spans="1:15" ht="36.75" customHeight="1">
      <c r="A79" s="349"/>
      <c r="B79" s="349"/>
      <c r="C79" s="360" t="s">
        <v>1404</v>
      </c>
      <c r="D79" s="526" t="s">
        <v>1405</v>
      </c>
      <c r="E79" s="526"/>
      <c r="F79" s="526"/>
      <c r="G79" s="526"/>
      <c r="H79" s="526"/>
      <c r="I79" s="526"/>
      <c r="J79" s="526"/>
      <c r="K79" s="526"/>
      <c r="L79" s="526"/>
      <c r="M79" s="526"/>
      <c r="N79" s="526"/>
      <c r="O79" s="526"/>
    </row>
    <row r="80" spans="1:15" ht="14.25" customHeight="1">
      <c r="A80" s="349"/>
      <c r="B80" s="349"/>
      <c r="C80" s="360"/>
      <c r="D80" s="355"/>
      <c r="E80" s="355"/>
      <c r="F80" s="355"/>
      <c r="G80" s="355"/>
      <c r="H80" s="355"/>
      <c r="I80" s="355"/>
      <c r="J80" s="355"/>
      <c r="K80" s="355"/>
      <c r="L80" s="355"/>
      <c r="M80" s="355"/>
      <c r="N80" s="355"/>
      <c r="O80" s="367"/>
    </row>
    <row r="81" spans="2:256" s="477" customFormat="1" ht="28.5" customHeight="1">
      <c r="B81" s="488"/>
      <c r="C81" s="489" t="s">
        <v>479</v>
      </c>
      <c r="D81" s="490"/>
      <c r="E81" s="523" t="s">
        <v>1406</v>
      </c>
      <c r="F81" s="523"/>
      <c r="G81" s="523"/>
      <c r="H81" s="523"/>
      <c r="I81" s="523"/>
      <c r="J81" s="523"/>
      <c r="K81" s="523"/>
      <c r="L81" s="523"/>
      <c r="M81" s="523"/>
      <c r="N81" s="523"/>
      <c r="O81" s="523"/>
      <c r="P81" s="486"/>
      <c r="R81" s="494"/>
      <c r="S81" s="494"/>
      <c r="T81" s="494"/>
      <c r="U81" s="494"/>
      <c r="V81" s="494"/>
      <c r="W81" s="494"/>
      <c r="X81" s="494"/>
      <c r="Y81" s="494"/>
      <c r="Z81" s="494"/>
      <c r="AA81" s="494"/>
      <c r="AB81" s="494"/>
      <c r="AC81" s="494"/>
      <c r="AD81" s="494"/>
      <c r="AE81" s="494"/>
      <c r="AF81" s="494"/>
      <c r="AG81" s="494"/>
      <c r="AH81" s="494"/>
      <c r="AI81" s="494"/>
      <c r="AJ81" s="494"/>
      <c r="AK81" s="494"/>
      <c r="AL81" s="494"/>
      <c r="AM81" s="494"/>
      <c r="AN81" s="494"/>
      <c r="AO81" s="494"/>
      <c r="AP81" s="494"/>
      <c r="AQ81" s="494"/>
      <c r="AR81" s="494"/>
      <c r="AS81" s="494"/>
      <c r="AT81" s="494"/>
      <c r="AU81" s="494"/>
      <c r="AV81" s="494"/>
      <c r="AW81" s="494"/>
      <c r="AX81" s="494"/>
      <c r="AY81" s="494"/>
      <c r="AZ81" s="494"/>
      <c r="BA81" s="487"/>
      <c r="BB81" s="487"/>
      <c r="BC81" s="487"/>
      <c r="BD81" s="487"/>
      <c r="BE81" s="487"/>
      <c r="BF81" s="487"/>
      <c r="BG81" s="487"/>
      <c r="BH81" s="487"/>
      <c r="BI81" s="487"/>
      <c r="BJ81" s="487"/>
      <c r="BK81" s="487"/>
      <c r="BL81" s="487"/>
      <c r="BM81" s="487"/>
      <c r="BN81" s="487"/>
      <c r="BO81" s="487"/>
      <c r="BP81" s="487"/>
      <c r="BQ81" s="487"/>
      <c r="BR81" s="487"/>
      <c r="BS81" s="487"/>
      <c r="BT81" s="487"/>
      <c r="BU81" s="487"/>
      <c r="BV81" s="487"/>
      <c r="BW81" s="487"/>
      <c r="BX81" s="487"/>
      <c r="BY81" s="487"/>
      <c r="BZ81" s="487"/>
      <c r="CA81" s="487"/>
      <c r="CB81" s="487"/>
      <c r="CC81" s="487"/>
      <c r="CD81" s="487"/>
      <c r="CE81" s="487"/>
      <c r="CF81" s="487"/>
      <c r="CG81" s="487"/>
      <c r="CH81" s="487"/>
      <c r="CI81" s="487"/>
      <c r="CJ81" s="487"/>
      <c r="CK81" s="487"/>
      <c r="CL81" s="487"/>
      <c r="CM81" s="487"/>
      <c r="CN81" s="487"/>
      <c r="CO81" s="487"/>
      <c r="CP81" s="487"/>
      <c r="CQ81" s="487"/>
      <c r="CR81" s="487"/>
      <c r="CS81" s="487"/>
      <c r="CT81" s="487"/>
      <c r="CU81" s="487"/>
      <c r="CV81" s="487"/>
      <c r="CW81" s="487"/>
      <c r="CX81" s="487"/>
      <c r="CY81" s="487"/>
      <c r="CZ81" s="487"/>
      <c r="DA81" s="494"/>
      <c r="DB81" s="494"/>
      <c r="DC81" s="494"/>
      <c r="DD81" s="494"/>
      <c r="DE81" s="494"/>
      <c r="DF81" s="494"/>
      <c r="DG81" s="494"/>
      <c r="DH81" s="494"/>
      <c r="DI81" s="494"/>
      <c r="DJ81" s="494"/>
      <c r="DK81" s="494"/>
      <c r="DL81" s="494"/>
      <c r="DM81" s="494"/>
      <c r="DN81" s="494"/>
      <c r="DO81" s="494"/>
      <c r="DP81" s="494"/>
      <c r="DQ81" s="494"/>
      <c r="DR81" s="494"/>
      <c r="DS81" s="494"/>
      <c r="DT81" s="494"/>
      <c r="DU81" s="494"/>
      <c r="DV81" s="494"/>
      <c r="DW81" s="494"/>
      <c r="DX81" s="494"/>
      <c r="DY81" s="494"/>
      <c r="DZ81" s="494"/>
      <c r="EA81" s="494"/>
      <c r="EB81" s="494"/>
      <c r="EC81" s="494"/>
      <c r="ED81" s="494"/>
      <c r="EE81" s="494"/>
      <c r="EF81" s="494"/>
      <c r="EG81" s="494"/>
      <c r="EH81" s="494"/>
      <c r="EI81" s="494"/>
      <c r="EJ81" s="494"/>
      <c r="EK81" s="494"/>
      <c r="EL81" s="494"/>
      <c r="EM81" s="494"/>
      <c r="EN81" s="494"/>
      <c r="EO81" s="494"/>
      <c r="EP81" s="494"/>
      <c r="EQ81" s="494"/>
      <c r="ER81" s="494"/>
      <c r="ES81" s="494"/>
      <c r="ET81" s="494"/>
      <c r="EU81" s="494"/>
      <c r="EV81" s="494"/>
      <c r="EW81" s="494"/>
      <c r="EX81" s="494"/>
      <c r="EY81" s="494"/>
      <c r="EZ81" s="494"/>
      <c r="FA81" s="494"/>
      <c r="FB81" s="494"/>
      <c r="FC81" s="494"/>
      <c r="FD81" s="494"/>
      <c r="FE81" s="494"/>
      <c r="FF81" s="494"/>
      <c r="FG81" s="494"/>
      <c r="FH81" s="494"/>
      <c r="FI81" s="494"/>
      <c r="FJ81" s="494"/>
      <c r="FK81" s="494"/>
      <c r="FL81" s="494"/>
      <c r="FM81" s="494"/>
      <c r="FN81" s="494"/>
      <c r="FO81" s="494"/>
      <c r="FP81" s="494"/>
      <c r="FQ81" s="494"/>
      <c r="FR81" s="494"/>
      <c r="FS81" s="494"/>
      <c r="FT81" s="494"/>
      <c r="FU81" s="494"/>
      <c r="FV81" s="494"/>
      <c r="FW81" s="494"/>
      <c r="FX81" s="494"/>
      <c r="FY81" s="494"/>
      <c r="FZ81" s="494"/>
      <c r="GA81" s="494"/>
      <c r="GB81" s="494"/>
      <c r="GC81" s="494"/>
      <c r="GD81" s="494"/>
      <c r="GE81" s="494"/>
      <c r="GF81" s="494"/>
      <c r="GG81" s="494"/>
      <c r="GH81" s="494"/>
      <c r="GI81" s="494"/>
      <c r="GJ81" s="494"/>
      <c r="GK81" s="494"/>
      <c r="GL81" s="494"/>
      <c r="GM81" s="494"/>
      <c r="GN81" s="494"/>
      <c r="GO81" s="494"/>
      <c r="GP81" s="494"/>
      <c r="GQ81" s="494"/>
      <c r="GR81" s="494"/>
      <c r="GS81" s="494"/>
      <c r="GT81" s="494"/>
      <c r="GU81" s="494"/>
      <c r="GV81" s="494"/>
      <c r="GW81" s="494"/>
      <c r="GX81" s="494"/>
      <c r="GY81" s="494"/>
      <c r="GZ81" s="494"/>
      <c r="HA81" s="494"/>
      <c r="HB81" s="494"/>
      <c r="HC81" s="494"/>
      <c r="HD81" s="494"/>
      <c r="HE81" s="494"/>
      <c r="HF81" s="494"/>
      <c r="HG81" s="494"/>
      <c r="HH81" s="494"/>
      <c r="HI81" s="494"/>
      <c r="HJ81" s="494"/>
      <c r="HK81" s="494"/>
      <c r="HL81" s="494"/>
      <c r="HM81" s="494"/>
      <c r="HN81" s="494"/>
      <c r="HO81" s="494"/>
      <c r="HP81" s="494"/>
      <c r="HQ81" s="494"/>
      <c r="HR81" s="494"/>
      <c r="HS81" s="494"/>
      <c r="HT81" s="494"/>
      <c r="HU81" s="494"/>
      <c r="HV81" s="494"/>
      <c r="HW81" s="494"/>
      <c r="HX81" s="494"/>
      <c r="HY81" s="494"/>
      <c r="HZ81" s="494"/>
      <c r="IA81" s="494"/>
      <c r="IB81" s="494"/>
      <c r="IC81" s="494"/>
      <c r="ID81" s="494"/>
      <c r="IE81" s="494"/>
      <c r="IF81" s="494"/>
      <c r="IG81" s="494"/>
      <c r="IH81" s="494"/>
      <c r="II81" s="494"/>
      <c r="IJ81" s="494"/>
      <c r="IK81" s="494"/>
      <c r="IL81" s="494"/>
      <c r="IM81" s="494"/>
      <c r="IN81" s="494"/>
      <c r="IO81" s="494"/>
      <c r="IP81" s="494"/>
      <c r="IQ81" s="494"/>
      <c r="IR81" s="494"/>
      <c r="IS81" s="494"/>
      <c r="IT81" s="494"/>
      <c r="IU81" s="494"/>
      <c r="IV81" s="494"/>
    </row>
    <row r="82" spans="1:15" ht="33" customHeight="1">
      <c r="A82" s="349"/>
      <c r="B82" s="349"/>
      <c r="C82" s="368"/>
      <c r="D82" s="367"/>
      <c r="E82" s="367"/>
      <c r="F82" s="367"/>
      <c r="G82" s="367"/>
      <c r="H82" s="367"/>
      <c r="I82" s="367"/>
      <c r="J82" s="367"/>
      <c r="K82" s="367"/>
      <c r="L82" s="367"/>
      <c r="M82" s="367"/>
      <c r="N82" s="367"/>
      <c r="O82" s="367"/>
    </row>
    <row r="83" spans="1:15" ht="73.5" customHeight="1">
      <c r="A83" s="349"/>
      <c r="B83" s="349"/>
      <c r="C83" s="360" t="s">
        <v>856</v>
      </c>
      <c r="D83" s="529" t="s">
        <v>1609</v>
      </c>
      <c r="E83" s="529"/>
      <c r="F83" s="529"/>
      <c r="G83" s="529"/>
      <c r="H83" s="529"/>
      <c r="I83" s="529"/>
      <c r="J83" s="529"/>
      <c r="K83" s="529"/>
      <c r="L83" s="529"/>
      <c r="M83" s="529"/>
      <c r="N83" s="529"/>
      <c r="O83" s="529"/>
    </row>
    <row r="84" spans="1:15" ht="12" customHeight="1">
      <c r="A84" s="349"/>
      <c r="B84" s="349"/>
      <c r="C84" s="360"/>
      <c r="D84" s="366"/>
      <c r="E84" s="359"/>
      <c r="F84" s="359"/>
      <c r="G84" s="359"/>
      <c r="H84" s="359"/>
      <c r="I84" s="359"/>
      <c r="J84" s="359"/>
      <c r="K84" s="359"/>
      <c r="L84" s="359"/>
      <c r="M84" s="359"/>
      <c r="N84" s="349"/>
      <c r="O84" s="349"/>
    </row>
    <row r="85" spans="1:15" ht="58.5" customHeight="1">
      <c r="A85" s="349"/>
      <c r="B85" s="349"/>
      <c r="C85" s="360" t="s">
        <v>1407</v>
      </c>
      <c r="D85" s="496" t="s">
        <v>1606</v>
      </c>
      <c r="E85" s="496"/>
      <c r="F85" s="496"/>
      <c r="G85" s="496"/>
      <c r="H85" s="496"/>
      <c r="I85" s="496"/>
      <c r="J85" s="496"/>
      <c r="K85" s="496"/>
      <c r="L85" s="496"/>
      <c r="M85" s="496"/>
      <c r="N85" s="496"/>
      <c r="O85" s="496"/>
    </row>
    <row r="86" spans="1:15" ht="12" customHeight="1">
      <c r="A86" s="349"/>
      <c r="B86" s="349"/>
      <c r="C86" s="360"/>
      <c r="D86" s="366"/>
      <c r="E86" s="359"/>
      <c r="F86" s="359"/>
      <c r="G86" s="359"/>
      <c r="H86" s="359"/>
      <c r="I86" s="359"/>
      <c r="J86" s="359"/>
      <c r="K86" s="359"/>
      <c r="L86" s="359"/>
      <c r="M86" s="359"/>
      <c r="N86" s="349"/>
      <c r="O86" s="349"/>
    </row>
    <row r="87" spans="1:15" ht="18" customHeight="1">
      <c r="A87" s="349"/>
      <c r="B87" s="349"/>
      <c r="C87" s="360" t="s">
        <v>1408</v>
      </c>
      <c r="D87" s="526" t="s">
        <v>1409</v>
      </c>
      <c r="E87" s="526"/>
      <c r="F87" s="526"/>
      <c r="G87" s="526"/>
      <c r="H87" s="526"/>
      <c r="I87" s="526"/>
      <c r="J87" s="526"/>
      <c r="K87" s="526"/>
      <c r="L87" s="526"/>
      <c r="M87" s="526"/>
      <c r="N87" s="526"/>
      <c r="O87" s="526"/>
    </row>
    <row r="88" spans="1:15" ht="18" customHeight="1">
      <c r="A88" s="349" t="s">
        <v>1176</v>
      </c>
      <c r="B88" s="349"/>
      <c r="C88" s="360"/>
      <c r="D88" s="526"/>
      <c r="E88" s="526"/>
      <c r="F88" s="526"/>
      <c r="G88" s="526"/>
      <c r="H88" s="526"/>
      <c r="I88" s="526"/>
      <c r="J88" s="526"/>
      <c r="K88" s="526"/>
      <c r="L88" s="526"/>
      <c r="M88" s="526"/>
      <c r="N88" s="526"/>
      <c r="O88" s="526"/>
    </row>
    <row r="89" spans="1:15" ht="14.25" customHeight="1">
      <c r="A89" s="349"/>
      <c r="B89" s="349"/>
      <c r="C89" s="360"/>
      <c r="D89" s="356"/>
      <c r="E89" s="356"/>
      <c r="F89" s="356"/>
      <c r="G89" s="356"/>
      <c r="H89" s="356"/>
      <c r="I89" s="356"/>
      <c r="J89" s="356"/>
      <c r="K89" s="356"/>
      <c r="L89" s="356"/>
      <c r="M89" s="356"/>
      <c r="N89" s="356"/>
      <c r="O89" s="356"/>
    </row>
    <row r="90" spans="1:15" ht="30" customHeight="1">
      <c r="A90" s="349"/>
      <c r="B90" s="349"/>
      <c r="C90" s="455" t="s">
        <v>2037</v>
      </c>
      <c r="D90" s="527" t="s">
        <v>2053</v>
      </c>
      <c r="E90" s="527"/>
      <c r="F90" s="527"/>
      <c r="G90" s="527"/>
      <c r="H90" s="527"/>
      <c r="I90" s="527"/>
      <c r="J90" s="527"/>
      <c r="K90" s="527"/>
      <c r="L90" s="527"/>
      <c r="M90" s="527"/>
      <c r="N90" s="527"/>
      <c r="O90" s="527"/>
    </row>
    <row r="91" spans="1:15" ht="7.5" customHeight="1">
      <c r="A91" s="349"/>
      <c r="B91" s="349"/>
      <c r="C91" s="369"/>
      <c r="D91" s="366"/>
      <c r="E91" s="359"/>
      <c r="F91" s="359"/>
      <c r="G91" s="359"/>
      <c r="H91" s="359"/>
      <c r="I91" s="359"/>
      <c r="J91" s="359"/>
      <c r="K91" s="359"/>
      <c r="L91" s="359"/>
      <c r="M91" s="359"/>
      <c r="N91" s="349"/>
      <c r="O91" s="349"/>
    </row>
    <row r="92" spans="1:15" ht="7.5" customHeight="1">
      <c r="A92" s="349"/>
      <c r="B92" s="349"/>
      <c r="C92" s="349"/>
      <c r="D92" s="349"/>
      <c r="E92" s="356"/>
      <c r="F92" s="356"/>
      <c r="G92" s="356"/>
      <c r="H92" s="356"/>
      <c r="I92" s="356"/>
      <c r="J92" s="356"/>
      <c r="K92" s="356"/>
      <c r="L92" s="356"/>
      <c r="M92" s="356"/>
      <c r="N92" s="356"/>
      <c r="O92" s="356"/>
    </row>
    <row r="93" spans="1:15" ht="18" customHeight="1">
      <c r="A93" s="349"/>
      <c r="B93" s="349"/>
      <c r="C93" s="364" t="s">
        <v>1410</v>
      </c>
      <c r="D93" s="359" t="s">
        <v>1411</v>
      </c>
      <c r="E93" s="356"/>
      <c r="F93" s="356"/>
      <c r="G93" s="356"/>
      <c r="H93" s="356"/>
      <c r="I93" s="356"/>
      <c r="J93" s="356"/>
      <c r="K93" s="356"/>
      <c r="L93" s="356"/>
      <c r="M93" s="356"/>
      <c r="N93" s="356"/>
      <c r="O93" s="356"/>
    </row>
    <row r="94" spans="1:15" ht="12" customHeight="1">
      <c r="A94" s="349"/>
      <c r="B94" s="349"/>
      <c r="C94" s="349"/>
      <c r="D94" s="349"/>
      <c r="E94" s="349"/>
      <c r="F94" s="349"/>
      <c r="G94" s="349"/>
      <c r="H94" s="349"/>
      <c r="I94" s="349"/>
      <c r="J94" s="349"/>
      <c r="K94" s="349"/>
      <c r="L94" s="349"/>
      <c r="M94" s="349"/>
      <c r="N94" s="349"/>
      <c r="O94" s="349"/>
    </row>
    <row r="95" spans="1:15" ht="18" customHeight="1">
      <c r="A95" s="349"/>
      <c r="B95" s="349"/>
      <c r="C95" s="360" t="s">
        <v>1412</v>
      </c>
      <c r="D95" s="359" t="s">
        <v>1413</v>
      </c>
      <c r="E95" s="370"/>
      <c r="F95" s="370"/>
      <c r="G95" s="349"/>
      <c r="H95" s="349"/>
      <c r="I95" s="349"/>
      <c r="J95" s="349"/>
      <c r="K95" s="349"/>
      <c r="L95" s="349"/>
      <c r="M95" s="349"/>
      <c r="N95" s="349"/>
      <c r="O95" s="349"/>
    </row>
    <row r="96" spans="1:15" ht="18" customHeight="1">
      <c r="A96" s="349"/>
      <c r="B96" s="349"/>
      <c r="C96" s="360"/>
      <c r="D96" s="359"/>
      <c r="E96" s="370"/>
      <c r="F96" s="370"/>
      <c r="G96" s="349"/>
      <c r="H96" s="349"/>
      <c r="I96" s="349"/>
      <c r="J96" s="349"/>
      <c r="K96" s="349"/>
      <c r="L96" s="349"/>
      <c r="M96" s="349"/>
      <c r="N96" s="349"/>
      <c r="O96" s="349"/>
    </row>
    <row r="97" spans="1:15" ht="42.75" customHeight="1">
      <c r="A97" s="349"/>
      <c r="B97" s="349"/>
      <c r="C97" s="360" t="s">
        <v>1423</v>
      </c>
      <c r="D97" s="507" t="s">
        <v>1610</v>
      </c>
      <c r="E97" s="507"/>
      <c r="F97" s="507"/>
      <c r="G97" s="507"/>
      <c r="H97" s="507"/>
      <c r="I97" s="507"/>
      <c r="J97" s="507"/>
      <c r="K97" s="507"/>
      <c r="L97" s="507"/>
      <c r="M97" s="507"/>
      <c r="N97" s="507"/>
      <c r="O97" s="507"/>
    </row>
    <row r="98" spans="1:15" ht="14.25" customHeight="1">
      <c r="A98" s="349"/>
      <c r="B98" s="349"/>
      <c r="C98" s="349"/>
      <c r="D98" s="349"/>
      <c r="E98" s="349"/>
      <c r="F98" s="349"/>
      <c r="G98" s="349"/>
      <c r="H98" s="349"/>
      <c r="I98" s="349"/>
      <c r="J98" s="349"/>
      <c r="K98" s="349"/>
      <c r="L98" s="349"/>
      <c r="M98" s="349"/>
      <c r="N98" s="349"/>
      <c r="O98" s="349"/>
    </row>
    <row r="99" spans="2:256" s="477" customFormat="1" ht="28.5" customHeight="1">
      <c r="B99" s="488"/>
      <c r="C99" s="489" t="s">
        <v>1414</v>
      </c>
      <c r="D99" s="490"/>
      <c r="E99" s="523" t="s">
        <v>1415</v>
      </c>
      <c r="F99" s="523"/>
      <c r="G99" s="523"/>
      <c r="H99" s="523"/>
      <c r="I99" s="523"/>
      <c r="J99" s="523"/>
      <c r="K99" s="523"/>
      <c r="L99" s="523"/>
      <c r="M99" s="523"/>
      <c r="N99" s="523"/>
      <c r="O99" s="523"/>
      <c r="P99" s="486"/>
      <c r="R99" s="494"/>
      <c r="S99" s="494"/>
      <c r="T99" s="494"/>
      <c r="U99" s="494"/>
      <c r="V99" s="494"/>
      <c r="W99" s="494"/>
      <c r="X99" s="494"/>
      <c r="Y99" s="494"/>
      <c r="Z99" s="494"/>
      <c r="AA99" s="494"/>
      <c r="AB99" s="494"/>
      <c r="AC99" s="494"/>
      <c r="AD99" s="494"/>
      <c r="AE99" s="494"/>
      <c r="AF99" s="494"/>
      <c r="AG99" s="494"/>
      <c r="AH99" s="494"/>
      <c r="AI99" s="494"/>
      <c r="AJ99" s="494"/>
      <c r="AK99" s="494"/>
      <c r="AL99" s="494"/>
      <c r="AM99" s="494"/>
      <c r="AN99" s="494"/>
      <c r="AO99" s="494"/>
      <c r="AP99" s="494"/>
      <c r="AQ99" s="494"/>
      <c r="AR99" s="494"/>
      <c r="AS99" s="494"/>
      <c r="AT99" s="494"/>
      <c r="AU99" s="494"/>
      <c r="AV99" s="494"/>
      <c r="AW99" s="494"/>
      <c r="AX99" s="494"/>
      <c r="AY99" s="494"/>
      <c r="AZ99" s="494"/>
      <c r="BA99" s="487"/>
      <c r="BB99" s="487"/>
      <c r="BC99" s="487"/>
      <c r="BD99" s="487"/>
      <c r="BE99" s="487"/>
      <c r="BF99" s="487"/>
      <c r="BG99" s="487"/>
      <c r="BH99" s="487"/>
      <c r="BI99" s="487"/>
      <c r="BJ99" s="487"/>
      <c r="BK99" s="487"/>
      <c r="BL99" s="487"/>
      <c r="BM99" s="487"/>
      <c r="BN99" s="487"/>
      <c r="BO99" s="487"/>
      <c r="BP99" s="487"/>
      <c r="BQ99" s="487"/>
      <c r="BR99" s="487"/>
      <c r="BS99" s="487"/>
      <c r="BT99" s="487"/>
      <c r="BU99" s="487"/>
      <c r="BV99" s="487"/>
      <c r="BW99" s="487"/>
      <c r="BX99" s="487"/>
      <c r="BY99" s="487"/>
      <c r="BZ99" s="487"/>
      <c r="CA99" s="487"/>
      <c r="CB99" s="487"/>
      <c r="CC99" s="487"/>
      <c r="CD99" s="487"/>
      <c r="CE99" s="487"/>
      <c r="CF99" s="487"/>
      <c r="CG99" s="487"/>
      <c r="CH99" s="487"/>
      <c r="CI99" s="487"/>
      <c r="CJ99" s="487"/>
      <c r="CK99" s="487"/>
      <c r="CL99" s="487"/>
      <c r="CM99" s="487"/>
      <c r="CN99" s="487"/>
      <c r="CO99" s="487"/>
      <c r="CP99" s="487"/>
      <c r="CQ99" s="487"/>
      <c r="CR99" s="487"/>
      <c r="CS99" s="487"/>
      <c r="CT99" s="487"/>
      <c r="CU99" s="487"/>
      <c r="CV99" s="487"/>
      <c r="CW99" s="487"/>
      <c r="CX99" s="487"/>
      <c r="CY99" s="487"/>
      <c r="CZ99" s="487"/>
      <c r="DA99" s="494"/>
      <c r="DB99" s="494"/>
      <c r="DC99" s="494"/>
      <c r="DD99" s="494"/>
      <c r="DE99" s="494"/>
      <c r="DF99" s="494"/>
      <c r="DG99" s="494"/>
      <c r="DH99" s="494"/>
      <c r="DI99" s="494"/>
      <c r="DJ99" s="494"/>
      <c r="DK99" s="494"/>
      <c r="DL99" s="494"/>
      <c r="DM99" s="494"/>
      <c r="DN99" s="494"/>
      <c r="DO99" s="494"/>
      <c r="DP99" s="494"/>
      <c r="DQ99" s="494"/>
      <c r="DR99" s="494"/>
      <c r="DS99" s="494"/>
      <c r="DT99" s="494"/>
      <c r="DU99" s="494"/>
      <c r="DV99" s="494"/>
      <c r="DW99" s="494"/>
      <c r="DX99" s="494"/>
      <c r="DY99" s="494"/>
      <c r="DZ99" s="494"/>
      <c r="EA99" s="494"/>
      <c r="EB99" s="494"/>
      <c r="EC99" s="494"/>
      <c r="ED99" s="494"/>
      <c r="EE99" s="494"/>
      <c r="EF99" s="494"/>
      <c r="EG99" s="494"/>
      <c r="EH99" s="494"/>
      <c r="EI99" s="494"/>
      <c r="EJ99" s="494"/>
      <c r="EK99" s="494"/>
      <c r="EL99" s="494"/>
      <c r="EM99" s="494"/>
      <c r="EN99" s="494"/>
      <c r="EO99" s="494"/>
      <c r="EP99" s="494"/>
      <c r="EQ99" s="494"/>
      <c r="ER99" s="494"/>
      <c r="ES99" s="494"/>
      <c r="ET99" s="494"/>
      <c r="EU99" s="494"/>
      <c r="EV99" s="494"/>
      <c r="EW99" s="494"/>
      <c r="EX99" s="494"/>
      <c r="EY99" s="494"/>
      <c r="EZ99" s="494"/>
      <c r="FA99" s="494"/>
      <c r="FB99" s="494"/>
      <c r="FC99" s="494"/>
      <c r="FD99" s="494"/>
      <c r="FE99" s="494"/>
      <c r="FF99" s="494"/>
      <c r="FG99" s="494"/>
      <c r="FH99" s="494"/>
      <c r="FI99" s="494"/>
      <c r="FJ99" s="494"/>
      <c r="FK99" s="494"/>
      <c r="FL99" s="494"/>
      <c r="FM99" s="494"/>
      <c r="FN99" s="494"/>
      <c r="FO99" s="494"/>
      <c r="FP99" s="494"/>
      <c r="FQ99" s="494"/>
      <c r="FR99" s="494"/>
      <c r="FS99" s="494"/>
      <c r="FT99" s="494"/>
      <c r="FU99" s="494"/>
      <c r="FV99" s="494"/>
      <c r="FW99" s="494"/>
      <c r="FX99" s="494"/>
      <c r="FY99" s="494"/>
      <c r="FZ99" s="494"/>
      <c r="GA99" s="494"/>
      <c r="GB99" s="494"/>
      <c r="GC99" s="494"/>
      <c r="GD99" s="494"/>
      <c r="GE99" s="494"/>
      <c r="GF99" s="494"/>
      <c r="GG99" s="494"/>
      <c r="GH99" s="494"/>
      <c r="GI99" s="494"/>
      <c r="GJ99" s="494"/>
      <c r="GK99" s="494"/>
      <c r="GL99" s="494"/>
      <c r="GM99" s="494"/>
      <c r="GN99" s="494"/>
      <c r="GO99" s="494"/>
      <c r="GP99" s="494"/>
      <c r="GQ99" s="494"/>
      <c r="GR99" s="494"/>
      <c r="GS99" s="494"/>
      <c r="GT99" s="494"/>
      <c r="GU99" s="494"/>
      <c r="GV99" s="494"/>
      <c r="GW99" s="494"/>
      <c r="GX99" s="494"/>
      <c r="GY99" s="494"/>
      <c r="GZ99" s="494"/>
      <c r="HA99" s="494"/>
      <c r="HB99" s="494"/>
      <c r="HC99" s="494"/>
      <c r="HD99" s="494"/>
      <c r="HE99" s="494"/>
      <c r="HF99" s="494"/>
      <c r="HG99" s="494"/>
      <c r="HH99" s="494"/>
      <c r="HI99" s="494"/>
      <c r="HJ99" s="494"/>
      <c r="HK99" s="494"/>
      <c r="HL99" s="494"/>
      <c r="HM99" s="494"/>
      <c r="HN99" s="494"/>
      <c r="HO99" s="494"/>
      <c r="HP99" s="494"/>
      <c r="HQ99" s="494"/>
      <c r="HR99" s="494"/>
      <c r="HS99" s="494"/>
      <c r="HT99" s="494"/>
      <c r="HU99" s="494"/>
      <c r="HV99" s="494"/>
      <c r="HW99" s="494"/>
      <c r="HX99" s="494"/>
      <c r="HY99" s="494"/>
      <c r="HZ99" s="494"/>
      <c r="IA99" s="494"/>
      <c r="IB99" s="494"/>
      <c r="IC99" s="494"/>
      <c r="ID99" s="494"/>
      <c r="IE99" s="494"/>
      <c r="IF99" s="494"/>
      <c r="IG99" s="494"/>
      <c r="IH99" s="494"/>
      <c r="II99" s="494"/>
      <c r="IJ99" s="494"/>
      <c r="IK99" s="494"/>
      <c r="IL99" s="494"/>
      <c r="IM99" s="494"/>
      <c r="IN99" s="494"/>
      <c r="IO99" s="494"/>
      <c r="IP99" s="494"/>
      <c r="IQ99" s="494"/>
      <c r="IR99" s="494"/>
      <c r="IS99" s="494"/>
      <c r="IT99" s="494"/>
      <c r="IU99" s="494"/>
      <c r="IV99" s="494"/>
    </row>
    <row r="100" spans="1:15" ht="14.25" customHeight="1">
      <c r="A100" s="349"/>
      <c r="B100" s="349"/>
      <c r="C100" s="349"/>
      <c r="D100" s="349"/>
      <c r="E100" s="349"/>
      <c r="F100" s="349"/>
      <c r="G100" s="349"/>
      <c r="H100" s="349"/>
      <c r="I100" s="349"/>
      <c r="J100" s="349"/>
      <c r="K100" s="349"/>
      <c r="L100" s="349"/>
      <c r="M100" s="349"/>
      <c r="N100" s="349"/>
      <c r="O100" s="349"/>
    </row>
    <row r="101" spans="1:15" ht="14.25" customHeight="1">
      <c r="A101" s="349"/>
      <c r="B101" s="349"/>
      <c r="C101" s="349"/>
      <c r="D101" s="349"/>
      <c r="E101" s="349"/>
      <c r="F101" s="349"/>
      <c r="G101" s="349"/>
      <c r="H101" s="349"/>
      <c r="I101" s="349"/>
      <c r="J101" s="349"/>
      <c r="K101" s="349"/>
      <c r="L101" s="349"/>
      <c r="M101" s="349"/>
      <c r="N101" s="349"/>
      <c r="O101" s="349"/>
    </row>
    <row r="102" spans="1:15" ht="102.75" customHeight="1">
      <c r="A102" s="349"/>
      <c r="B102" s="349"/>
      <c r="C102" s="360" t="s">
        <v>1424</v>
      </c>
      <c r="D102" s="519" t="s">
        <v>1416</v>
      </c>
      <c r="E102" s="519"/>
      <c r="F102" s="519"/>
      <c r="G102" s="519"/>
      <c r="H102" s="519"/>
      <c r="I102" s="519"/>
      <c r="J102" s="519"/>
      <c r="K102" s="519"/>
      <c r="L102" s="519"/>
      <c r="M102" s="519"/>
      <c r="N102" s="519"/>
      <c r="O102" s="519"/>
    </row>
    <row r="103" spans="1:15" ht="69.75" customHeight="1">
      <c r="A103" s="349"/>
      <c r="B103" s="349"/>
      <c r="C103" s="360" t="s">
        <v>1425</v>
      </c>
      <c r="D103" s="519" t="s">
        <v>1429</v>
      </c>
      <c r="E103" s="519"/>
      <c r="F103" s="519"/>
      <c r="G103" s="519"/>
      <c r="H103" s="519"/>
      <c r="I103" s="519"/>
      <c r="J103" s="519"/>
      <c r="K103" s="519"/>
      <c r="L103" s="519"/>
      <c r="M103" s="519"/>
      <c r="N103" s="519"/>
      <c r="O103" s="519"/>
    </row>
    <row r="104" spans="1:15" ht="26.25" customHeight="1">
      <c r="A104" s="349"/>
      <c r="B104" s="371"/>
      <c r="C104" s="372" t="s">
        <v>1430</v>
      </c>
      <c r="D104" s="365"/>
      <c r="E104" s="365"/>
      <c r="F104" s="365"/>
      <c r="G104" s="365"/>
      <c r="H104" s="365"/>
      <c r="I104" s="365"/>
      <c r="J104" s="365"/>
      <c r="K104" s="365"/>
      <c r="L104" s="365"/>
      <c r="M104" s="365"/>
      <c r="N104" s="349"/>
      <c r="O104" s="349"/>
    </row>
    <row r="105" spans="1:15" ht="14.25" customHeight="1">
      <c r="A105" s="349"/>
      <c r="B105" s="371"/>
      <c r="C105" s="373"/>
      <c r="D105" s="365"/>
      <c r="E105" s="365"/>
      <c r="F105" s="365"/>
      <c r="G105" s="365"/>
      <c r="H105" s="365"/>
      <c r="I105" s="365"/>
      <c r="J105" s="365"/>
      <c r="K105" s="365"/>
      <c r="L105" s="365"/>
      <c r="M105" s="365"/>
      <c r="N105" s="349"/>
      <c r="O105" s="349"/>
    </row>
    <row r="106" spans="1:15" ht="113.25" customHeight="1">
      <c r="A106" s="349"/>
      <c r="B106" s="371"/>
      <c r="C106" s="496" t="s">
        <v>1426</v>
      </c>
      <c r="D106" s="496"/>
      <c r="E106" s="496"/>
      <c r="F106" s="496"/>
      <c r="G106" s="496"/>
      <c r="H106" s="496"/>
      <c r="I106" s="496"/>
      <c r="J106" s="496"/>
      <c r="K106" s="496"/>
      <c r="L106" s="496"/>
      <c r="M106" s="496"/>
      <c r="N106" s="496"/>
      <c r="O106" s="496"/>
    </row>
    <row r="107" spans="1:15" ht="14.25" customHeight="1">
      <c r="A107" s="349"/>
      <c r="B107" s="349"/>
      <c r="C107" s="374"/>
      <c r="D107" s="374"/>
      <c r="E107" s="374"/>
      <c r="F107" s="374"/>
      <c r="G107" s="374"/>
      <c r="H107" s="374"/>
      <c r="I107" s="374"/>
      <c r="J107" s="374"/>
      <c r="K107" s="374"/>
      <c r="L107" s="374"/>
      <c r="M107" s="374"/>
      <c r="N107" s="375"/>
      <c r="O107" s="376"/>
    </row>
    <row r="108" spans="1:15" ht="72.75" customHeight="1">
      <c r="A108" s="349"/>
      <c r="B108" s="377"/>
      <c r="C108" s="520" t="s">
        <v>1427</v>
      </c>
      <c r="D108" s="521"/>
      <c r="E108" s="521"/>
      <c r="F108" s="521"/>
      <c r="G108" s="521"/>
      <c r="H108" s="521"/>
      <c r="I108" s="521"/>
      <c r="J108" s="521"/>
      <c r="K108" s="521"/>
      <c r="L108" s="521"/>
      <c r="M108" s="521"/>
      <c r="N108" s="521"/>
      <c r="O108" s="522"/>
    </row>
    <row r="109" spans="1:15" ht="14.25" customHeight="1">
      <c r="A109" s="349"/>
      <c r="B109" s="349"/>
      <c r="C109" s="378"/>
      <c r="D109" s="378"/>
      <c r="E109" s="378"/>
      <c r="F109" s="378"/>
      <c r="G109" s="378"/>
      <c r="H109" s="378"/>
      <c r="I109" s="378"/>
      <c r="J109" s="378"/>
      <c r="K109" s="378"/>
      <c r="L109" s="378"/>
      <c r="M109" s="378"/>
      <c r="N109" s="378"/>
      <c r="O109" s="378"/>
    </row>
    <row r="110" spans="1:15" ht="14.25" customHeight="1">
      <c r="A110" s="349"/>
      <c r="B110" s="349"/>
      <c r="C110" s="349"/>
      <c r="D110" s="349"/>
      <c r="E110" s="349"/>
      <c r="F110" s="349"/>
      <c r="G110" s="349"/>
      <c r="H110" s="349"/>
      <c r="I110" s="349"/>
      <c r="J110" s="349"/>
      <c r="K110" s="349"/>
      <c r="L110" s="349"/>
      <c r="M110" s="349"/>
      <c r="N110" s="349"/>
      <c r="O110" s="349"/>
    </row>
    <row r="111" spans="1:15" ht="29.25" customHeight="1">
      <c r="A111" s="349"/>
      <c r="B111" s="349"/>
      <c r="C111" s="463" t="s">
        <v>2025</v>
      </c>
      <c r="D111" s="349"/>
      <c r="E111" s="349"/>
      <c r="F111" s="349"/>
      <c r="G111" s="349"/>
      <c r="H111" s="349"/>
      <c r="I111" s="349"/>
      <c r="J111" s="349"/>
      <c r="K111" s="349"/>
      <c r="L111" s="349"/>
      <c r="M111" s="349"/>
      <c r="N111" s="349"/>
      <c r="O111" s="349"/>
    </row>
    <row r="112" spans="1:15" ht="60" customHeight="1">
      <c r="A112" s="349"/>
      <c r="B112" s="349"/>
      <c r="C112" s="495" t="s">
        <v>2038</v>
      </c>
      <c r="D112" s="495"/>
      <c r="E112" s="495"/>
      <c r="F112" s="495"/>
      <c r="G112" s="495"/>
      <c r="H112" s="495"/>
      <c r="I112" s="495"/>
      <c r="J112" s="495"/>
      <c r="K112" s="495"/>
      <c r="L112" s="495"/>
      <c r="M112" s="495"/>
      <c r="N112" s="495"/>
      <c r="O112" s="495"/>
    </row>
    <row r="113" spans="1:15" ht="14.25" customHeight="1">
      <c r="A113" s="349"/>
      <c r="B113" s="349"/>
      <c r="C113" s="349"/>
      <c r="D113" s="349"/>
      <c r="E113" s="349"/>
      <c r="F113" s="349"/>
      <c r="G113" s="349"/>
      <c r="H113" s="349"/>
      <c r="I113" s="349"/>
      <c r="J113" s="349"/>
      <c r="K113" s="349"/>
      <c r="L113" s="349"/>
      <c r="M113" s="349"/>
      <c r="N113" s="349"/>
      <c r="O113" s="349"/>
    </row>
    <row r="114" spans="1:15" ht="14.25" customHeight="1">
      <c r="A114" s="349"/>
      <c r="B114" s="349"/>
      <c r="C114" s="349"/>
      <c r="D114" s="349"/>
      <c r="E114" s="349"/>
      <c r="F114" s="349"/>
      <c r="G114" s="349"/>
      <c r="H114" s="349"/>
      <c r="I114" s="349"/>
      <c r="J114" s="349"/>
      <c r="K114" s="349"/>
      <c r="L114" s="349"/>
      <c r="M114" s="349"/>
      <c r="N114" s="349"/>
      <c r="O114" s="349"/>
    </row>
    <row r="115" spans="1:15" ht="14.25" customHeight="1">
      <c r="A115" s="349"/>
      <c r="B115" s="349"/>
      <c r="C115" s="349"/>
      <c r="D115" s="349"/>
      <c r="E115" s="349"/>
      <c r="F115" s="349"/>
      <c r="G115" s="349"/>
      <c r="H115" s="349"/>
      <c r="I115" s="349"/>
      <c r="J115" s="349"/>
      <c r="K115" s="349"/>
      <c r="L115" s="349"/>
      <c r="M115" s="349"/>
      <c r="N115" s="349"/>
      <c r="O115" s="349"/>
    </row>
    <row r="116" spans="1:15" ht="14.25" customHeight="1">
      <c r="A116" s="349"/>
      <c r="B116" s="349"/>
      <c r="C116" s="349"/>
      <c r="D116" s="349"/>
      <c r="E116" s="349"/>
      <c r="F116" s="349"/>
      <c r="G116" s="349"/>
      <c r="H116" s="349"/>
      <c r="I116" s="349"/>
      <c r="J116" s="349"/>
      <c r="K116" s="349"/>
      <c r="L116" s="349"/>
      <c r="M116" s="349"/>
      <c r="N116" s="349"/>
      <c r="O116" s="349"/>
    </row>
    <row r="117" spans="1:15" ht="14.25" customHeight="1">
      <c r="A117" s="349"/>
      <c r="B117" s="349"/>
      <c r="C117" s="349"/>
      <c r="D117" s="349"/>
      <c r="E117" s="349"/>
      <c r="F117" s="349"/>
      <c r="G117" s="349"/>
      <c r="H117" s="349"/>
      <c r="I117" s="349"/>
      <c r="J117" s="349"/>
      <c r="K117" s="349"/>
      <c r="L117" s="349"/>
      <c r="M117" s="349"/>
      <c r="N117" s="349"/>
      <c r="O117" s="349"/>
    </row>
    <row r="118" spans="1:15" ht="14.25" customHeight="1">
      <c r="A118" s="349"/>
      <c r="B118" s="349"/>
      <c r="C118" s="349"/>
      <c r="D118" s="349"/>
      <c r="E118" s="349"/>
      <c r="F118" s="349"/>
      <c r="G118" s="349"/>
      <c r="H118" s="349"/>
      <c r="I118" s="349"/>
      <c r="J118" s="349"/>
      <c r="K118" s="349"/>
      <c r="L118" s="349"/>
      <c r="M118" s="349"/>
      <c r="N118" s="349"/>
      <c r="O118" s="349"/>
    </row>
  </sheetData>
  <sheetProtection/>
  <mergeCells count="60">
    <mergeCell ref="D39:O39"/>
    <mergeCell ref="E81:O81"/>
    <mergeCell ref="D83:O83"/>
    <mergeCell ref="D85:O85"/>
    <mergeCell ref="D73:O73"/>
    <mergeCell ref="D74:O74"/>
    <mergeCell ref="D75:O75"/>
    <mergeCell ref="D42:O42"/>
    <mergeCell ref="D50:O50"/>
    <mergeCell ref="D52:O52"/>
    <mergeCell ref="D102:O102"/>
    <mergeCell ref="D87:O88"/>
    <mergeCell ref="D77:O77"/>
    <mergeCell ref="D90:O90"/>
    <mergeCell ref="D79:O79"/>
    <mergeCell ref="D97:O97"/>
    <mergeCell ref="D103:O103"/>
    <mergeCell ref="C106:O106"/>
    <mergeCell ref="C108:O108"/>
    <mergeCell ref="D61:O61"/>
    <mergeCell ref="E62:O62"/>
    <mergeCell ref="D65:O65"/>
    <mergeCell ref="D67:O67"/>
    <mergeCell ref="E99:O99"/>
    <mergeCell ref="D69:O69"/>
    <mergeCell ref="D71:O71"/>
    <mergeCell ref="D54:O54"/>
    <mergeCell ref="D68:O68"/>
    <mergeCell ref="D56:O56"/>
    <mergeCell ref="D57:O57"/>
    <mergeCell ref="D58:O58"/>
    <mergeCell ref="D59:O59"/>
    <mergeCell ref="D60:O60"/>
    <mergeCell ref="D41:O41"/>
    <mergeCell ref="C26:G26"/>
    <mergeCell ref="C27:O27"/>
    <mergeCell ref="D29:O29"/>
    <mergeCell ref="D30:O30"/>
    <mergeCell ref="D33:N33"/>
    <mergeCell ref="D34:O34"/>
    <mergeCell ref="D31:O31"/>
    <mergeCell ref="D32:O32"/>
    <mergeCell ref="D35:O35"/>
    <mergeCell ref="C18:O18"/>
    <mergeCell ref="C20:H20"/>
    <mergeCell ref="D38:O38"/>
    <mergeCell ref="D36:O36"/>
    <mergeCell ref="C21:O22"/>
    <mergeCell ref="C24:O24"/>
    <mergeCell ref="D37:N37"/>
    <mergeCell ref="C112:O112"/>
    <mergeCell ref="C7:O8"/>
    <mergeCell ref="C10:M10"/>
    <mergeCell ref="C12:O12"/>
    <mergeCell ref="C14:O14"/>
    <mergeCell ref="C1:O1"/>
    <mergeCell ref="C3:O3"/>
    <mergeCell ref="C4:O4"/>
    <mergeCell ref="C5:O5"/>
    <mergeCell ref="C16:O16"/>
  </mergeCells>
  <hyperlinks>
    <hyperlink ref="C48" location="EPI!A1" display="Plant Characteristics"/>
  </hyperlinks>
  <printOptions/>
  <pageMargins left="0.7000000476837158" right="0.7000000476837158" top="0.75" bottom="0.75" header="0.30000001192092896" footer="0.30000001192092896"/>
  <pageSetup firstPageNumber="1" useFirstPageNumber="1" horizontalDpi="1200" verticalDpi="1200" orientation="portrait" scale="54" r:id="rId2"/>
  <drawing r:id="rId1"/>
</worksheet>
</file>

<file path=xl/worksheets/sheet10.xml><?xml version="1.0" encoding="utf-8"?>
<worksheet xmlns="http://schemas.openxmlformats.org/spreadsheetml/2006/main" xmlns:r="http://schemas.openxmlformats.org/officeDocument/2006/relationships">
  <sheetPr codeName="Sheet13"/>
  <dimension ref="A1:AK211"/>
  <sheetViews>
    <sheetView zoomScalePageLayoutView="0" workbookViewId="0" topLeftCell="A1">
      <selection activeCell="D1" sqref="D1"/>
    </sheetView>
  </sheetViews>
  <sheetFormatPr defaultColWidth="9.140625" defaultRowHeight="12.75"/>
  <cols>
    <col min="1" max="1" width="9.140625" style="120" customWidth="1"/>
    <col min="2" max="2" width="11.00390625" style="120" customWidth="1"/>
    <col min="3" max="4" width="12.00390625" style="120" customWidth="1"/>
    <col min="5" max="5" width="9.8515625" style="120" bestFit="1" customWidth="1"/>
    <col min="6" max="7" width="9.28125" style="120" bestFit="1" customWidth="1"/>
    <col min="8" max="8" width="11.421875" style="120" customWidth="1"/>
    <col min="9" max="9" width="15.28125" style="120" customWidth="1"/>
    <col min="10" max="10" width="9.140625" style="120" customWidth="1"/>
    <col min="11" max="11" width="14.7109375" style="120" bestFit="1" customWidth="1"/>
    <col min="12" max="12" width="9.140625" style="120" customWidth="1"/>
    <col min="13" max="13" width="18.28125" style="120" bestFit="1" customWidth="1"/>
    <col min="14" max="16384" width="9.140625" style="120" customWidth="1"/>
  </cols>
  <sheetData>
    <row r="1" ht="17.25">
      <c r="A1" s="119" t="s">
        <v>2032</v>
      </c>
    </row>
    <row r="2" ht="12.75"/>
    <row r="3" spans="2:37" ht="12.75">
      <c r="B3" s="579" t="s">
        <v>480</v>
      </c>
      <c r="C3" s="574"/>
      <c r="D3" s="574"/>
      <c r="E3" s="575"/>
      <c r="F3" s="579" t="s">
        <v>481</v>
      </c>
      <c r="G3" s="574"/>
      <c r="H3" s="574"/>
      <c r="I3" s="575"/>
      <c r="J3" s="574" t="s">
        <v>469</v>
      </c>
      <c r="K3" s="574"/>
      <c r="L3" s="574"/>
      <c r="M3" s="574"/>
      <c r="N3" s="579" t="s">
        <v>470</v>
      </c>
      <c r="O3" s="574"/>
      <c r="P3" s="574"/>
      <c r="Q3" s="575"/>
      <c r="R3" s="574" t="s">
        <v>482</v>
      </c>
      <c r="S3" s="574"/>
      <c r="T3" s="574"/>
      <c r="U3" s="575"/>
      <c r="V3" s="574" t="s">
        <v>2012</v>
      </c>
      <c r="W3" s="574"/>
      <c r="X3" s="574"/>
      <c r="Y3" s="575"/>
      <c r="AA3" s="576"/>
      <c r="AB3" s="576"/>
      <c r="AC3" s="576"/>
      <c r="AE3" s="576" t="s">
        <v>2009</v>
      </c>
      <c r="AF3" s="576"/>
      <c r="AG3" s="576"/>
      <c r="AI3" s="576" t="s">
        <v>2010</v>
      </c>
      <c r="AJ3" s="576"/>
      <c r="AK3" s="576"/>
    </row>
    <row r="4" spans="2:37" ht="12.75">
      <c r="B4" s="123"/>
      <c r="C4" s="121"/>
      <c r="D4" s="121" t="s">
        <v>538</v>
      </c>
      <c r="E4" s="124" t="s">
        <v>483</v>
      </c>
      <c r="F4" s="123"/>
      <c r="G4" s="121"/>
      <c r="H4" s="121" t="s">
        <v>538</v>
      </c>
      <c r="I4" s="124" t="s">
        <v>483</v>
      </c>
      <c r="J4" s="125"/>
      <c r="K4" s="121"/>
      <c r="L4" s="121" t="s">
        <v>538</v>
      </c>
      <c r="M4" s="126" t="s">
        <v>483</v>
      </c>
      <c r="N4" s="123"/>
      <c r="O4" s="121"/>
      <c r="P4" s="121" t="s">
        <v>538</v>
      </c>
      <c r="Q4" s="124" t="s">
        <v>483</v>
      </c>
      <c r="R4" s="125"/>
      <c r="S4" s="121"/>
      <c r="T4" s="121" t="s">
        <v>538</v>
      </c>
      <c r="U4" s="124" t="s">
        <v>483</v>
      </c>
      <c r="V4" s="125"/>
      <c r="W4" s="121"/>
      <c r="X4" s="121" t="s">
        <v>538</v>
      </c>
      <c r="Y4" s="124" t="s">
        <v>483</v>
      </c>
      <c r="AA4" s="125"/>
      <c r="AB4" s="121"/>
      <c r="AC4" s="121"/>
      <c r="AE4" s="125"/>
      <c r="AF4" s="121"/>
      <c r="AG4" s="121" t="s">
        <v>539</v>
      </c>
      <c r="AI4" s="125"/>
      <c r="AJ4" s="121"/>
      <c r="AK4" s="121" t="s">
        <v>539</v>
      </c>
    </row>
    <row r="5" spans="2:37" ht="15">
      <c r="B5" s="127">
        <v>2</v>
      </c>
      <c r="C5" s="128" t="str">
        <f ca="1">INDIRECT(ADDRESS($B$5+B6,COLUMN(C$3)))</f>
        <v>MWh</v>
      </c>
      <c r="D5" s="129">
        <f ca="1">INDIRECT(ADDRESS($B$5+B6,COLUMN(D$3)))</f>
        <v>11.39608</v>
      </c>
      <c r="E5" s="130">
        <f ca="1">INDIRECT(ADDRESS($B$5+B6,COLUMN(E$3)))</f>
        <v>3.412</v>
      </c>
      <c r="F5" s="127">
        <v>4</v>
      </c>
      <c r="G5" s="128" t="str">
        <f ca="1">INDIRECT(ADDRESS($F$5+F6,COLUMN(G$3)))</f>
        <v>MMBtu</v>
      </c>
      <c r="H5" s="129">
        <f ca="1">INDIRECT(ADDRESS($F$5+F6,COLUMN(H$3)))</f>
        <v>1</v>
      </c>
      <c r="I5" s="130">
        <f ca="1">INDIRECT(ADDRESS($F$5+F6,COLUMN(I$3)))</f>
        <v>1</v>
      </c>
      <c r="J5" s="131">
        <v>4</v>
      </c>
      <c r="K5" s="128" t="str">
        <f ca="1">INDIRECT(ADDRESS($J$5+J6,COLUMN(K$3)))</f>
        <v>MMBtu</v>
      </c>
      <c r="L5" s="132">
        <f ca="1">INDIRECT(ADDRESS($J$5+J6,COLUMN(L$3)))</f>
        <v>1</v>
      </c>
      <c r="M5" s="132">
        <f ca="1">INDIRECT(ADDRESS($J$5+J6,COLUMN(M$3)))</f>
        <v>1</v>
      </c>
      <c r="N5" s="127">
        <v>4</v>
      </c>
      <c r="O5" s="128" t="str">
        <f ca="1">INDIRECT(ADDRESS($N$5+N6,COLUMN(O$3)))</f>
        <v>MMBtu</v>
      </c>
      <c r="P5" s="132">
        <f ca="1">INDIRECT(ADDRESS($N$5+N6,COLUMN(P$3)))</f>
        <v>1.38</v>
      </c>
      <c r="Q5" s="133">
        <f ca="1">INDIRECT(ADDRESS($N$5+N6,COLUMN(Q$3)))</f>
        <v>1</v>
      </c>
      <c r="R5" s="131">
        <v>1</v>
      </c>
      <c r="S5" s="128" t="str">
        <f ca="1">INDIRECT(ADDRESS($R$5+R6,COLUMN(S$3)))</f>
        <v>MMBtu</v>
      </c>
      <c r="T5" s="129">
        <f ca="1">INDIRECT(ADDRESS($R$5+R6,COLUMN(T$3)))</f>
        <v>1</v>
      </c>
      <c r="U5" s="130">
        <f ca="1">INDIRECT(ADDRESS($R$5+R6,COLUMN(U$3)))</f>
        <v>1</v>
      </c>
      <c r="V5" s="131">
        <v>1</v>
      </c>
      <c r="W5" s="128" t="str">
        <f ca="1">INDIRECT(ADDRESS($V$5+V6,COLUMN(W$3)))</f>
        <v>MMBtu</v>
      </c>
      <c r="X5" s="134">
        <f ca="1">INDIRECT(ADDRESS($V$5+V6,COLUMN(X$3)))</f>
        <v>1</v>
      </c>
      <c r="Y5" s="135">
        <f ca="1">INDIRECT(ADDRESS($V$5+V6,COLUMN(Y$3)))</f>
        <v>1</v>
      </c>
      <c r="AA5" s="131"/>
      <c r="AB5" s="128"/>
      <c r="AC5" s="134"/>
      <c r="AE5" s="131">
        <v>1</v>
      </c>
      <c r="AF5" s="134" t="str">
        <f ca="1">INDIRECT(ADDRESS($AE$5+AE6,COLUMN(AF$3)))</f>
        <v>--</v>
      </c>
      <c r="AG5" s="134">
        <f ca="1">INDIRECT(ADDRESS($AA$5+AE6,COLUMN(AG$3)))</f>
        <v>0</v>
      </c>
      <c r="AI5" s="131">
        <v>2</v>
      </c>
      <c r="AJ5" s="134">
        <f ca="1">INDIRECT(ADDRESS($AI$5+AI6,COLUMN(AJ$3)))</f>
        <v>2002</v>
      </c>
      <c r="AK5" s="134">
        <f ca="1">INDIRECT(ADDRESS($AA$5+AI6,COLUMN(AK$3)))</f>
        <v>0</v>
      </c>
    </row>
    <row r="6" spans="2:37" ht="15">
      <c r="B6" s="136">
        <v>6</v>
      </c>
      <c r="C6" s="131"/>
      <c r="D6" s="137"/>
      <c r="E6" s="138"/>
      <c r="F6" s="136">
        <v>6</v>
      </c>
      <c r="G6" s="131"/>
      <c r="H6" s="137"/>
      <c r="I6" s="138"/>
      <c r="J6" s="139">
        <v>6</v>
      </c>
      <c r="K6" s="131"/>
      <c r="L6" s="137"/>
      <c r="M6" s="137"/>
      <c r="N6" s="136">
        <v>6</v>
      </c>
      <c r="O6" s="131"/>
      <c r="P6" s="137"/>
      <c r="Q6" s="138"/>
      <c r="R6" s="139">
        <v>6</v>
      </c>
      <c r="S6" s="131"/>
      <c r="T6" s="140"/>
      <c r="U6" s="141"/>
      <c r="V6" s="139">
        <v>6</v>
      </c>
      <c r="W6" s="131"/>
      <c r="X6" s="140"/>
      <c r="Y6" s="141"/>
      <c r="AA6" s="139"/>
      <c r="AB6" s="131"/>
      <c r="AC6" s="140"/>
      <c r="AE6" s="139">
        <v>6</v>
      </c>
      <c r="AF6" s="131"/>
      <c r="AG6" s="140"/>
      <c r="AI6" s="139">
        <v>6</v>
      </c>
      <c r="AJ6" s="131"/>
      <c r="AK6" s="140"/>
    </row>
    <row r="7" spans="2:37" ht="12.75">
      <c r="B7" s="142"/>
      <c r="C7" s="143" t="str">
        <f aca="true" t="shared" si="0" ref="C7:E8">C26</f>
        <v>kWh</v>
      </c>
      <c r="D7" s="143">
        <f t="shared" si="0"/>
        <v>0.01139608</v>
      </c>
      <c r="E7" s="143">
        <f t="shared" si="0"/>
        <v>0.003412</v>
      </c>
      <c r="F7" s="142"/>
      <c r="G7" s="143" t="str">
        <f aca="true" t="shared" si="1" ref="G7:I10">G26</f>
        <v>Therms</v>
      </c>
      <c r="H7" s="143">
        <f t="shared" si="1"/>
        <v>0.1</v>
      </c>
      <c r="I7" s="143">
        <f t="shared" si="1"/>
        <v>0.1</v>
      </c>
      <c r="J7" s="145"/>
      <c r="K7" s="143" t="str">
        <f aca="true" t="shared" si="2" ref="K7:M10">K26</f>
        <v>Gallons</v>
      </c>
      <c r="L7" s="143">
        <f t="shared" si="2"/>
        <v>0.1386904761904762</v>
      </c>
      <c r="M7" s="143">
        <f t="shared" si="2"/>
        <v>0.1386904761904762</v>
      </c>
      <c r="N7" s="142"/>
      <c r="O7" s="143" t="s">
        <v>490</v>
      </c>
      <c r="P7" s="143">
        <v>0.1497</v>
      </c>
      <c r="Q7" s="144">
        <v>0.1497</v>
      </c>
      <c r="R7" s="145"/>
      <c r="S7" s="146" t="s">
        <v>368</v>
      </c>
      <c r="T7" s="147">
        <v>1</v>
      </c>
      <c r="U7" s="148">
        <v>1</v>
      </c>
      <c r="V7" s="145"/>
      <c r="W7" s="146" t="s">
        <v>368</v>
      </c>
      <c r="X7" s="147">
        <v>1</v>
      </c>
      <c r="Y7" s="148">
        <v>1</v>
      </c>
      <c r="AA7" s="145"/>
      <c r="AB7" s="146"/>
      <c r="AC7" s="147"/>
      <c r="AE7" s="145"/>
      <c r="AF7" s="149" t="s">
        <v>2013</v>
      </c>
      <c r="AG7" s="147"/>
      <c r="AI7" s="145"/>
      <c r="AJ7" s="149" t="s">
        <v>2013</v>
      </c>
      <c r="AK7" s="147"/>
    </row>
    <row r="8" spans="2:37" ht="12.75">
      <c r="B8" s="142"/>
      <c r="C8" s="143" t="str">
        <f t="shared" si="0"/>
        <v>MWh</v>
      </c>
      <c r="D8" s="143">
        <f t="shared" si="0"/>
        <v>11.39608</v>
      </c>
      <c r="E8" s="143">
        <f t="shared" si="0"/>
        <v>3.412</v>
      </c>
      <c r="F8" s="142"/>
      <c r="G8" s="143" t="str">
        <f t="shared" si="1"/>
        <v>MCF</v>
      </c>
      <c r="H8" s="143">
        <f t="shared" si="1"/>
        <v>1.027</v>
      </c>
      <c r="I8" s="143">
        <f t="shared" si="1"/>
        <v>1.027</v>
      </c>
      <c r="J8" s="145"/>
      <c r="K8" s="143" t="str">
        <f t="shared" si="2"/>
        <v>Thousand Gal.</v>
      </c>
      <c r="L8" s="143">
        <f t="shared" si="2"/>
        <v>138.6904761904762</v>
      </c>
      <c r="M8" s="143">
        <f t="shared" si="2"/>
        <v>138.6904761904762</v>
      </c>
      <c r="N8" s="142"/>
      <c r="O8" s="150" t="s">
        <v>475</v>
      </c>
      <c r="P8" s="129">
        <f>P7*1000</f>
        <v>149.7</v>
      </c>
      <c r="Q8" s="129">
        <f>Q7*1000</f>
        <v>149.7</v>
      </c>
      <c r="R8" s="145"/>
      <c r="S8" s="150"/>
      <c r="T8" s="151"/>
      <c r="U8" s="152"/>
      <c r="V8" s="145"/>
      <c r="W8" s="150" t="s">
        <v>489</v>
      </c>
      <c r="X8" s="129">
        <v>0.001</v>
      </c>
      <c r="Y8" s="130">
        <v>0.001</v>
      </c>
      <c r="AA8" s="145"/>
      <c r="AB8" s="150"/>
      <c r="AC8" s="134"/>
      <c r="AE8" s="145"/>
      <c r="AF8" s="146">
        <v>2003</v>
      </c>
      <c r="AG8" s="134"/>
      <c r="AI8" s="145"/>
      <c r="AJ8" s="146">
        <v>2002</v>
      </c>
      <c r="AK8" s="134"/>
    </row>
    <row r="9" spans="2:37" ht="12.75">
      <c r="B9" s="153"/>
      <c r="C9" s="143"/>
      <c r="D9" s="143"/>
      <c r="E9" s="143"/>
      <c r="F9" s="153"/>
      <c r="G9" s="143" t="str">
        <f t="shared" si="1"/>
        <v>kBtu</v>
      </c>
      <c r="H9" s="143">
        <f t="shared" si="1"/>
        <v>0.001</v>
      </c>
      <c r="I9" s="143">
        <f t="shared" si="1"/>
        <v>0.001</v>
      </c>
      <c r="J9" s="155"/>
      <c r="K9" s="143" t="str">
        <f t="shared" si="2"/>
        <v>kBtu</v>
      </c>
      <c r="L9" s="143">
        <f t="shared" si="2"/>
        <v>0.001</v>
      </c>
      <c r="M9" s="143">
        <f t="shared" si="2"/>
        <v>0.001</v>
      </c>
      <c r="N9" s="153"/>
      <c r="O9" s="150" t="s">
        <v>489</v>
      </c>
      <c r="P9" s="129">
        <f>1.38/1000</f>
        <v>0.00138</v>
      </c>
      <c r="Q9" s="154">
        <f>1/1000</f>
        <v>0.001</v>
      </c>
      <c r="R9" s="155"/>
      <c r="S9" s="146"/>
      <c r="T9" s="156"/>
      <c r="U9" s="157"/>
      <c r="V9" s="155"/>
      <c r="W9" s="146"/>
      <c r="X9" s="147"/>
      <c r="Y9" s="148"/>
      <c r="AB9" s="158"/>
      <c r="AC9" s="158"/>
      <c r="AF9" s="146">
        <v>2002</v>
      </c>
      <c r="AG9" s="158"/>
      <c r="AJ9" s="150">
        <v>2001</v>
      </c>
      <c r="AK9" s="158"/>
    </row>
    <row r="10" spans="2:36" ht="12.75">
      <c r="B10" s="159"/>
      <c r="C10" s="143"/>
      <c r="D10" s="143"/>
      <c r="E10" s="143"/>
      <c r="F10" s="159"/>
      <c r="G10" s="143" t="str">
        <f t="shared" si="1"/>
        <v>MMBtu</v>
      </c>
      <c r="H10" s="143">
        <f t="shared" si="1"/>
        <v>1</v>
      </c>
      <c r="I10" s="143">
        <f t="shared" si="1"/>
        <v>1</v>
      </c>
      <c r="J10" s="160"/>
      <c r="K10" s="143" t="str">
        <f t="shared" si="2"/>
        <v>MMBtu</v>
      </c>
      <c r="L10" s="143">
        <f t="shared" si="2"/>
        <v>1</v>
      </c>
      <c r="M10" s="143">
        <f t="shared" si="2"/>
        <v>1</v>
      </c>
      <c r="N10" s="159"/>
      <c r="O10" s="146" t="s">
        <v>368</v>
      </c>
      <c r="P10" s="147">
        <f>+P9*1000</f>
        <v>1.38</v>
      </c>
      <c r="Q10" s="148">
        <f>+Q9*1000</f>
        <v>1</v>
      </c>
      <c r="R10" s="160"/>
      <c r="S10" s="122"/>
      <c r="T10" s="161"/>
      <c r="U10" s="162"/>
      <c r="V10" s="160"/>
      <c r="W10" s="160"/>
      <c r="X10" s="160"/>
      <c r="Y10" s="163"/>
      <c r="AF10" s="150">
        <v>2001</v>
      </c>
      <c r="AJ10" s="158">
        <v>2000</v>
      </c>
    </row>
    <row r="11" spans="32:36" ht="12.75">
      <c r="AF11" s="158">
        <v>2000</v>
      </c>
      <c r="AJ11" s="158">
        <v>1999</v>
      </c>
    </row>
    <row r="12" spans="2:36" ht="12.75">
      <c r="B12" s="120" t="s">
        <v>1147</v>
      </c>
      <c r="C12" s="244">
        <f>'Energy Performance Indicator'!H29</f>
        <v>5000</v>
      </c>
      <c r="D12" s="244">
        <f>'Energy Performance Indicator'!I29</f>
        <v>4200</v>
      </c>
      <c r="E12" s="244">
        <f>'Energy Performance Indicator'!J29</f>
        <v>0</v>
      </c>
      <c r="F12" s="244">
        <f>'Energy Performance Indicator'!K29</f>
        <v>0</v>
      </c>
      <c r="G12" s="244">
        <f>'Energy Performance Indicator'!L29</f>
        <v>0</v>
      </c>
      <c r="H12" s="244">
        <f>'Energy Performance Indicator'!M29</f>
        <v>0</v>
      </c>
      <c r="AF12" s="158">
        <v>1999</v>
      </c>
      <c r="AJ12" s="158">
        <v>1998</v>
      </c>
    </row>
    <row r="13" spans="3:36" ht="12.75">
      <c r="C13" s="164" t="s">
        <v>474</v>
      </c>
      <c r="D13" s="164" t="s">
        <v>476</v>
      </c>
      <c r="E13" s="164" t="s">
        <v>471</v>
      </c>
      <c r="F13" s="164" t="s">
        <v>472</v>
      </c>
      <c r="G13" s="164" t="s">
        <v>477</v>
      </c>
      <c r="H13" s="164" t="s">
        <v>2008</v>
      </c>
      <c r="I13" s="164" t="s">
        <v>485</v>
      </c>
      <c r="AF13" s="158">
        <v>1998</v>
      </c>
      <c r="AJ13" s="158">
        <v>1997</v>
      </c>
    </row>
    <row r="14" spans="3:36" ht="12.75">
      <c r="C14" s="150" t="s">
        <v>368</v>
      </c>
      <c r="D14" s="150" t="s">
        <v>368</v>
      </c>
      <c r="E14" s="150" t="s">
        <v>368</v>
      </c>
      <c r="F14" s="150" t="s">
        <v>368</v>
      </c>
      <c r="G14" s="150" t="s">
        <v>368</v>
      </c>
      <c r="H14" s="150" t="s">
        <v>368</v>
      </c>
      <c r="I14" s="150" t="s">
        <v>368</v>
      </c>
      <c r="AF14" s="158">
        <v>1997</v>
      </c>
      <c r="AJ14" s="158">
        <v>1996</v>
      </c>
    </row>
    <row r="15" spans="2:36" ht="12.75">
      <c r="B15" s="165" t="s">
        <v>483</v>
      </c>
      <c r="C15" s="158">
        <f>+C12*Units!E5</f>
        <v>17060</v>
      </c>
      <c r="D15" s="158">
        <f>D12*Units!I5</f>
        <v>4200</v>
      </c>
      <c r="E15" s="158">
        <f>E12*Units!M5</f>
        <v>0</v>
      </c>
      <c r="F15" s="158">
        <f>F12*Units!Q5</f>
        <v>0</v>
      </c>
      <c r="G15" s="158">
        <f>G12*Units!U5</f>
        <v>0</v>
      </c>
      <c r="H15" s="158">
        <f>H12*Units!Y5</f>
        <v>0</v>
      </c>
      <c r="I15" s="183">
        <f>SUM(C15:H15)</f>
        <v>21260</v>
      </c>
      <c r="K15" s="188"/>
      <c r="AF15" s="158">
        <v>1996</v>
      </c>
      <c r="AJ15" s="158">
        <v>1995</v>
      </c>
    </row>
    <row r="16" spans="2:36" ht="12.75">
      <c r="B16" s="165" t="s">
        <v>538</v>
      </c>
      <c r="C16" s="158">
        <f>+C12*Units!D5</f>
        <v>56980.399999999994</v>
      </c>
      <c r="D16" s="167">
        <f>D12*Units!H5</f>
        <v>4200</v>
      </c>
      <c r="E16" s="158">
        <f>E12*Units!L5</f>
        <v>0</v>
      </c>
      <c r="F16" s="158">
        <f>F12*Units!P5</f>
        <v>0</v>
      </c>
      <c r="G16" s="158">
        <f>G12*Units!T5</f>
        <v>0</v>
      </c>
      <c r="H16" s="167">
        <f>H12*Units!X5</f>
        <v>0</v>
      </c>
      <c r="I16" s="166">
        <f>SUM(C16:H16)</f>
        <v>61180.399999999994</v>
      </c>
      <c r="AF16" s="158">
        <v>1995</v>
      </c>
      <c r="AJ16" s="158">
        <v>1994</v>
      </c>
    </row>
    <row r="17" spans="2:36" ht="12.75">
      <c r="B17" s="165" t="s">
        <v>486</v>
      </c>
      <c r="C17" s="168">
        <f aca="true" t="shared" si="3" ref="C17:I17">+C16/$I$16</f>
        <v>0.9313505632522834</v>
      </c>
      <c r="D17" s="168">
        <f t="shared" si="3"/>
        <v>0.06864943674771659</v>
      </c>
      <c r="E17" s="168">
        <f t="shared" si="3"/>
        <v>0</v>
      </c>
      <c r="F17" s="168">
        <f t="shared" si="3"/>
        <v>0</v>
      </c>
      <c r="G17" s="168">
        <f t="shared" si="3"/>
        <v>0</v>
      </c>
      <c r="H17" s="168">
        <f t="shared" si="3"/>
        <v>0</v>
      </c>
      <c r="I17" s="168">
        <f t="shared" si="3"/>
        <v>1</v>
      </c>
      <c r="K17" s="188"/>
      <c r="AF17" s="158">
        <v>1994</v>
      </c>
      <c r="AJ17" s="158">
        <v>1993</v>
      </c>
    </row>
    <row r="18" spans="2:36" ht="15.75">
      <c r="B18" s="414" t="s">
        <v>1436</v>
      </c>
      <c r="C18" s="413">
        <f aca="true" t="shared" si="4" ref="C18:H18">C19*C15</f>
        <v>3030563.99</v>
      </c>
      <c r="D18" s="413">
        <f t="shared" si="4"/>
        <v>223440.15053763444</v>
      </c>
      <c r="E18" s="413">
        <f t="shared" si="4"/>
        <v>0</v>
      </c>
      <c r="F18" s="413">
        <f t="shared" si="4"/>
        <v>0</v>
      </c>
      <c r="G18" s="413">
        <f t="shared" si="4"/>
        <v>0</v>
      </c>
      <c r="H18" s="413">
        <f t="shared" si="4"/>
        <v>0</v>
      </c>
      <c r="I18" s="166">
        <f>SUM(C18:H18)</f>
        <v>3254004.1405376345</v>
      </c>
      <c r="AF18" s="158">
        <v>1993</v>
      </c>
      <c r="AJ18" s="158">
        <v>1992</v>
      </c>
    </row>
    <row r="19" spans="3:36" ht="12.75">
      <c r="C19" s="387">
        <v>177.6415</v>
      </c>
      <c r="D19" s="387">
        <v>53.200035842293914</v>
      </c>
      <c r="E19" s="387">
        <v>73.56745730550284</v>
      </c>
      <c r="F19" s="387">
        <v>79.21412397216952</v>
      </c>
      <c r="G19" s="387">
        <v>94.17490828589499</v>
      </c>
      <c r="H19" s="387">
        <v>53.200035842293914</v>
      </c>
      <c r="AF19" s="158">
        <v>1992</v>
      </c>
      <c r="AJ19" s="158">
        <v>1991</v>
      </c>
    </row>
    <row r="20" spans="1:36" ht="17.25">
      <c r="A20" s="119" t="s">
        <v>2011</v>
      </c>
      <c r="AF20" s="158">
        <v>1991</v>
      </c>
      <c r="AJ20" s="158">
        <v>1990</v>
      </c>
    </row>
    <row r="21" ht="12.75">
      <c r="AF21" s="158">
        <v>1990</v>
      </c>
    </row>
    <row r="22" spans="2:29" ht="12.75">
      <c r="B22" s="579" t="s">
        <v>480</v>
      </c>
      <c r="C22" s="574"/>
      <c r="D22" s="574"/>
      <c r="E22" s="575"/>
      <c r="F22" s="579" t="s">
        <v>481</v>
      </c>
      <c r="G22" s="574"/>
      <c r="H22" s="574"/>
      <c r="I22" s="575"/>
      <c r="J22" s="574" t="s">
        <v>469</v>
      </c>
      <c r="K22" s="574"/>
      <c r="L22" s="574"/>
      <c r="M22" s="574"/>
      <c r="N22" s="579" t="s">
        <v>470</v>
      </c>
      <c r="O22" s="574"/>
      <c r="P22" s="574"/>
      <c r="Q22" s="575"/>
      <c r="R22" s="574" t="s">
        <v>482</v>
      </c>
      <c r="S22" s="574"/>
      <c r="T22" s="574"/>
      <c r="U22" s="575"/>
      <c r="V22" s="574" t="s">
        <v>2012</v>
      </c>
      <c r="W22" s="574"/>
      <c r="X22" s="574"/>
      <c r="Y22" s="575"/>
      <c r="AA22" s="576"/>
      <c r="AB22" s="576"/>
      <c r="AC22" s="576"/>
    </row>
    <row r="23" spans="2:29" ht="12.75">
      <c r="B23" s="123"/>
      <c r="C23" s="121"/>
      <c r="D23" s="121" t="s">
        <v>538</v>
      </c>
      <c r="E23" s="124" t="s">
        <v>483</v>
      </c>
      <c r="F23" s="123"/>
      <c r="G23" s="121"/>
      <c r="H23" s="121" t="s">
        <v>538</v>
      </c>
      <c r="I23" s="124" t="s">
        <v>483</v>
      </c>
      <c r="J23" s="125"/>
      <c r="K23" s="121"/>
      <c r="L23" s="121" t="s">
        <v>538</v>
      </c>
      <c r="M23" s="126" t="s">
        <v>483</v>
      </c>
      <c r="N23" s="123"/>
      <c r="O23" s="121"/>
      <c r="P23" s="121" t="s">
        <v>538</v>
      </c>
      <c r="Q23" s="124" t="s">
        <v>483</v>
      </c>
      <c r="R23" s="125"/>
      <c r="S23" s="121"/>
      <c r="T23" s="121" t="s">
        <v>538</v>
      </c>
      <c r="U23" s="124" t="s">
        <v>483</v>
      </c>
      <c r="V23" s="125"/>
      <c r="W23" s="121"/>
      <c r="X23" s="121" t="s">
        <v>538</v>
      </c>
      <c r="Y23" s="124" t="s">
        <v>483</v>
      </c>
      <c r="AA23" s="125"/>
      <c r="AB23" s="121"/>
      <c r="AC23" s="121"/>
    </row>
    <row r="24" spans="2:29" ht="15">
      <c r="B24" s="127">
        <v>4</v>
      </c>
      <c r="C24" s="128" t="str">
        <f ca="1">INDIRECT(ADDRESS($B$5+B25,COLUMN(C$3)))</f>
        <v>MWh</v>
      </c>
      <c r="D24" s="129">
        <f ca="1">INDIRECT(ADDRESS($B$5+B25,COLUMN(D$3)))</f>
        <v>11.39608</v>
      </c>
      <c r="E24" s="130">
        <f ca="1">INDIRECT(ADDRESS($B$5+B25,COLUMN(E$3)))</f>
        <v>3.412</v>
      </c>
      <c r="F24" s="127">
        <v>4</v>
      </c>
      <c r="G24" s="128" t="str">
        <f ca="1">INDIRECT(ADDRESS($F$5+F25,COLUMN(G$3)))</f>
        <v>MMBtu</v>
      </c>
      <c r="H24" s="129">
        <f ca="1">INDIRECT(ADDRESS($F$5+F25,COLUMN(H$3)))</f>
        <v>1</v>
      </c>
      <c r="I24" s="130">
        <f ca="1">INDIRECT(ADDRESS($F$5+F25,COLUMN(I$3)))</f>
        <v>1</v>
      </c>
      <c r="J24" s="131">
        <v>1</v>
      </c>
      <c r="K24" s="128" t="str">
        <f ca="1">INDIRECT(ADDRESS($J$5+J25,COLUMN(K$3)))</f>
        <v>MMBtu</v>
      </c>
      <c r="L24" s="132">
        <f ca="1">INDIRECT(ADDRESS($J$5+J25,COLUMN(L$3)))</f>
        <v>1</v>
      </c>
      <c r="M24" s="132">
        <f ca="1">INDIRECT(ADDRESS($J$5+J25,COLUMN(M$3)))</f>
        <v>1</v>
      </c>
      <c r="N24" s="127">
        <v>1</v>
      </c>
      <c r="O24" s="128" t="str">
        <f ca="1">INDIRECT(ADDRESS($N$5+N25,COLUMN(O$3)))</f>
        <v>MMBtu</v>
      </c>
      <c r="P24" s="132">
        <f ca="1">INDIRECT(ADDRESS($N$5+N25,COLUMN(P$3)))</f>
        <v>1</v>
      </c>
      <c r="Q24" s="133">
        <f ca="1">INDIRECT(ADDRESS($N$5+N25,COLUMN(Q$3)))</f>
        <v>1</v>
      </c>
      <c r="R24" s="131">
        <v>2</v>
      </c>
      <c r="S24" s="128" t="str">
        <f ca="1">INDIRECT(ADDRESS($R$5+R25,COLUMN(S$3)))</f>
        <v>MMBtu</v>
      </c>
      <c r="T24" s="129">
        <f ca="1">INDIRECT(ADDRESS($R$5+R25,COLUMN(T$3)))</f>
        <v>1</v>
      </c>
      <c r="U24" s="130">
        <f ca="1">INDIRECT(ADDRESS($R$5+R25,COLUMN(U$3)))</f>
        <v>1</v>
      </c>
      <c r="V24" s="131">
        <v>2</v>
      </c>
      <c r="W24" s="128" t="str">
        <f ca="1">INDIRECT(ADDRESS($V$5+V25,COLUMN(W$3)))</f>
        <v>MMBtu</v>
      </c>
      <c r="X24" s="134">
        <f ca="1">INDIRECT(ADDRESS($V$5+V25,COLUMN(X$3)))</f>
        <v>1</v>
      </c>
      <c r="Y24" s="135">
        <f ca="1">INDIRECT(ADDRESS($V$5+V25,COLUMN(Y$3)))</f>
        <v>1</v>
      </c>
      <c r="AA24" s="131"/>
      <c r="AB24" s="128"/>
      <c r="AC24" s="134"/>
    </row>
    <row r="25" spans="2:29" ht="15">
      <c r="B25" s="136">
        <v>25</v>
      </c>
      <c r="C25" s="131"/>
      <c r="D25" s="137"/>
      <c r="E25" s="138"/>
      <c r="F25" s="136">
        <v>25</v>
      </c>
      <c r="G25" s="131"/>
      <c r="H25" s="137"/>
      <c r="I25" s="138"/>
      <c r="J25" s="139">
        <v>25</v>
      </c>
      <c r="K25" s="131"/>
      <c r="L25" s="137"/>
      <c r="M25" s="137"/>
      <c r="N25" s="136">
        <v>25</v>
      </c>
      <c r="O25" s="131"/>
      <c r="P25" s="137"/>
      <c r="Q25" s="138"/>
      <c r="R25" s="139">
        <v>25</v>
      </c>
      <c r="S25" s="131"/>
      <c r="T25" s="140"/>
      <c r="U25" s="141"/>
      <c r="V25" s="139">
        <v>25</v>
      </c>
      <c r="W25" s="131"/>
      <c r="X25" s="140"/>
      <c r="Y25" s="141"/>
      <c r="AA25" s="139"/>
      <c r="AB25" s="131"/>
      <c r="AC25" s="140"/>
    </row>
    <row r="26" spans="2:29" ht="12.75">
      <c r="B26" s="142"/>
      <c r="C26" s="415" t="s">
        <v>1433</v>
      </c>
      <c r="D26" s="415">
        <f>A187/1000/1000</f>
        <v>0.01139608</v>
      </c>
      <c r="E26" s="416">
        <f>3.412/1000</f>
        <v>0.003412</v>
      </c>
      <c r="F26" s="417"/>
      <c r="G26" s="415" t="s">
        <v>488</v>
      </c>
      <c r="H26" s="415">
        <f>(100)/1000</f>
        <v>0.1</v>
      </c>
      <c r="I26" s="416">
        <f>H26</f>
        <v>0.1</v>
      </c>
      <c r="J26" s="417"/>
      <c r="K26" s="415" t="s">
        <v>490</v>
      </c>
      <c r="L26" s="415">
        <f>B139/42</f>
        <v>0.1386904761904762</v>
      </c>
      <c r="M26" s="418">
        <f>L26</f>
        <v>0.1386904761904762</v>
      </c>
      <c r="N26" s="417"/>
      <c r="O26" s="415" t="s">
        <v>490</v>
      </c>
      <c r="P26" s="419">
        <f>B150/42</f>
        <v>0.14969047619047618</v>
      </c>
      <c r="Q26" s="420">
        <f>P26</f>
        <v>0.14969047619047618</v>
      </c>
      <c r="R26" s="145"/>
      <c r="S26" s="146" t="s">
        <v>368</v>
      </c>
      <c r="T26" s="147">
        <v>1</v>
      </c>
      <c r="U26" s="148">
        <v>1</v>
      </c>
      <c r="V26" s="145"/>
      <c r="W26" s="146" t="s">
        <v>368</v>
      </c>
      <c r="X26" s="147">
        <v>1</v>
      </c>
      <c r="Y26" s="148">
        <v>1</v>
      </c>
      <c r="AA26" s="145"/>
      <c r="AB26" s="146"/>
      <c r="AC26" s="147"/>
    </row>
    <row r="27" spans="2:29" ht="12.75">
      <c r="B27" s="142"/>
      <c r="C27" s="421" t="s">
        <v>1434</v>
      </c>
      <c r="D27" s="421">
        <f>D26*1000</f>
        <v>11.39608</v>
      </c>
      <c r="E27" s="422">
        <f>E26*1000</f>
        <v>3.412</v>
      </c>
      <c r="F27" s="417"/>
      <c r="G27" s="421" t="s">
        <v>484</v>
      </c>
      <c r="H27" s="423">
        <f>B146</f>
        <v>1.027</v>
      </c>
      <c r="I27" s="424">
        <f>H27</f>
        <v>1.027</v>
      </c>
      <c r="J27" s="417"/>
      <c r="K27" s="425" t="s">
        <v>475</v>
      </c>
      <c r="L27" s="426">
        <f>L26*1000</f>
        <v>138.6904761904762</v>
      </c>
      <c r="M27" s="427">
        <f>M26*1000</f>
        <v>138.6904761904762</v>
      </c>
      <c r="N27" s="417"/>
      <c r="O27" s="425" t="s">
        <v>475</v>
      </c>
      <c r="P27" s="426">
        <f>P26*1000</f>
        <v>149.69047619047618</v>
      </c>
      <c r="Q27" s="427">
        <f>Q26*1000</f>
        <v>149.69047619047618</v>
      </c>
      <c r="R27" s="145"/>
      <c r="S27" s="150"/>
      <c r="T27" s="151"/>
      <c r="U27" s="152"/>
      <c r="V27" s="145"/>
      <c r="W27" s="150" t="s">
        <v>489</v>
      </c>
      <c r="X27" s="129">
        <v>0.001</v>
      </c>
      <c r="Y27" s="130">
        <v>0.001</v>
      </c>
      <c r="AA27" s="145"/>
      <c r="AB27" s="150"/>
      <c r="AC27" s="134"/>
    </row>
    <row r="28" spans="2:29" ht="12.75">
      <c r="B28" s="153"/>
      <c r="C28" s="425"/>
      <c r="D28" s="428"/>
      <c r="E28" s="429"/>
      <c r="F28" s="430"/>
      <c r="G28" s="425" t="s">
        <v>489</v>
      </c>
      <c r="H28" s="426">
        <f>1/1000</f>
        <v>0.001</v>
      </c>
      <c r="I28" s="427">
        <f>H28</f>
        <v>0.001</v>
      </c>
      <c r="J28" s="430"/>
      <c r="K28" s="425" t="s">
        <v>489</v>
      </c>
      <c r="L28" s="426">
        <v>0.001</v>
      </c>
      <c r="M28" s="429">
        <f>1/1000</f>
        <v>0.001</v>
      </c>
      <c r="N28" s="430"/>
      <c r="O28" s="425" t="s">
        <v>489</v>
      </c>
      <c r="P28" s="425">
        <f>1/1000</f>
        <v>0.001</v>
      </c>
      <c r="Q28" s="429">
        <f>1/1000</f>
        <v>0.001</v>
      </c>
      <c r="R28" s="155"/>
      <c r="S28" s="146"/>
      <c r="T28" s="156"/>
      <c r="U28" s="157"/>
      <c r="V28" s="155"/>
      <c r="W28" s="146"/>
      <c r="X28" s="147"/>
      <c r="Y28" s="148"/>
      <c r="AB28" s="158"/>
      <c r="AC28" s="158"/>
    </row>
    <row r="29" spans="2:25" ht="12.75">
      <c r="B29" s="159"/>
      <c r="C29" s="431"/>
      <c r="D29" s="432"/>
      <c r="E29" s="433"/>
      <c r="F29" s="434"/>
      <c r="G29" s="431" t="s">
        <v>368</v>
      </c>
      <c r="H29" s="432">
        <f>H28*1000</f>
        <v>1</v>
      </c>
      <c r="I29" s="433">
        <f>I28*1000</f>
        <v>1</v>
      </c>
      <c r="J29" s="434"/>
      <c r="K29" s="431" t="s">
        <v>368</v>
      </c>
      <c r="L29" s="431">
        <v>1</v>
      </c>
      <c r="M29" s="435">
        <v>1</v>
      </c>
      <c r="N29" s="434"/>
      <c r="O29" s="431" t="s">
        <v>368</v>
      </c>
      <c r="P29" s="431">
        <f>P28*1000</f>
        <v>1</v>
      </c>
      <c r="Q29" s="435">
        <f>Q28*1000</f>
        <v>1</v>
      </c>
      <c r="R29" s="160"/>
      <c r="S29" s="122"/>
      <c r="T29" s="161"/>
      <c r="U29" s="162"/>
      <c r="V29" s="160"/>
      <c r="W29" s="160"/>
      <c r="X29" s="160"/>
      <c r="Y29" s="163"/>
    </row>
    <row r="31" spans="2:8" ht="12.75">
      <c r="B31" s="120" t="s">
        <v>1147</v>
      </c>
      <c r="C31" s="244">
        <f>'Energy Performance Indicator'!H35</f>
        <v>5500</v>
      </c>
      <c r="D31" s="244">
        <f>'Energy Performance Indicator'!I35</f>
        <v>6000</v>
      </c>
      <c r="E31" s="244">
        <f>'Energy Performance Indicator'!J35</f>
        <v>0</v>
      </c>
      <c r="F31" s="244">
        <f>'Energy Performance Indicator'!K35</f>
        <v>0</v>
      </c>
      <c r="G31" s="244">
        <f>'Energy Performance Indicator'!L35</f>
        <v>0</v>
      </c>
      <c r="H31" s="244">
        <f>'Energy Performance Indicator'!M35</f>
        <v>0</v>
      </c>
    </row>
    <row r="32" spans="3:9" ht="12.75">
      <c r="C32" s="164" t="s">
        <v>474</v>
      </c>
      <c r="D32" s="164" t="s">
        <v>476</v>
      </c>
      <c r="E32" s="164" t="s">
        <v>471</v>
      </c>
      <c r="F32" s="164" t="s">
        <v>472</v>
      </c>
      <c r="G32" s="164" t="s">
        <v>477</v>
      </c>
      <c r="H32" s="158" t="s">
        <v>2008</v>
      </c>
      <c r="I32" s="164" t="s">
        <v>485</v>
      </c>
    </row>
    <row r="33" spans="3:9" ht="12.75">
      <c r="C33" s="150" t="s">
        <v>368</v>
      </c>
      <c r="D33" s="150" t="s">
        <v>368</v>
      </c>
      <c r="E33" s="150" t="s">
        <v>368</v>
      </c>
      <c r="F33" s="150" t="s">
        <v>368</v>
      </c>
      <c r="G33" s="150" t="s">
        <v>368</v>
      </c>
      <c r="H33" s="150" t="s">
        <v>368</v>
      </c>
      <c r="I33" s="150" t="s">
        <v>368</v>
      </c>
    </row>
    <row r="34" spans="2:11" ht="12.75">
      <c r="B34" s="165" t="s">
        <v>483</v>
      </c>
      <c r="C34" s="158">
        <f>+C31*Units!E24</f>
        <v>18766</v>
      </c>
      <c r="D34" s="158">
        <f>D31*Units!I24</f>
        <v>6000</v>
      </c>
      <c r="E34" s="158">
        <f>E31*Units!M24</f>
        <v>0</v>
      </c>
      <c r="F34" s="158">
        <f>F31*Units!Q24</f>
        <v>0</v>
      </c>
      <c r="G34" s="158">
        <f>G31*Units!U24</f>
        <v>0</v>
      </c>
      <c r="H34" s="158">
        <f>H31*Units!Y24</f>
        <v>0</v>
      </c>
      <c r="I34" s="183">
        <f>SUM(C34:H34)</f>
        <v>24766</v>
      </c>
      <c r="K34" s="188"/>
    </row>
    <row r="35" spans="2:9" ht="12.75">
      <c r="B35" s="165" t="s">
        <v>538</v>
      </c>
      <c r="C35" s="158">
        <f>+C31*Units!D24</f>
        <v>62678.439999999995</v>
      </c>
      <c r="D35" s="167">
        <f>D31*Units!H24</f>
        <v>6000</v>
      </c>
      <c r="E35" s="158">
        <f>E31*Units!L24</f>
        <v>0</v>
      </c>
      <c r="F35" s="158">
        <f>F31*Units!P24</f>
        <v>0</v>
      </c>
      <c r="G35" s="158">
        <f>G31*Units!T24</f>
        <v>0</v>
      </c>
      <c r="H35" s="167">
        <f>H31*Units!X24</f>
        <v>0</v>
      </c>
      <c r="I35" s="166">
        <f>SUM(C35:H35)</f>
        <v>68678.44</v>
      </c>
    </row>
    <row r="36" spans="2:13" ht="12.75">
      <c r="B36" s="165" t="s">
        <v>486</v>
      </c>
      <c r="C36" s="168">
        <f aca="true" t="shared" si="5" ref="C36:I36">+C35/$I$35</f>
        <v>0.9126363382744278</v>
      </c>
      <c r="D36" s="168">
        <f t="shared" si="5"/>
        <v>0.0873636617255721</v>
      </c>
      <c r="E36" s="168">
        <f t="shared" si="5"/>
        <v>0</v>
      </c>
      <c r="F36" s="168">
        <f t="shared" si="5"/>
        <v>0</v>
      </c>
      <c r="G36" s="168">
        <f t="shared" si="5"/>
        <v>0</v>
      </c>
      <c r="H36" s="168">
        <f t="shared" si="5"/>
        <v>0</v>
      </c>
      <c r="I36" s="168">
        <f t="shared" si="5"/>
        <v>1</v>
      </c>
      <c r="K36" s="188"/>
      <c r="M36" s="188"/>
    </row>
    <row r="37" spans="2:9" ht="15.75">
      <c r="B37" s="414" t="s">
        <v>1436</v>
      </c>
      <c r="C37" s="413">
        <f aca="true" t="shared" si="6" ref="C37:H37">C19*C34</f>
        <v>3333620.389</v>
      </c>
      <c r="D37" s="413">
        <f t="shared" si="6"/>
        <v>319200.2150537635</v>
      </c>
      <c r="E37" s="413">
        <f t="shared" si="6"/>
        <v>0</v>
      </c>
      <c r="F37" s="413">
        <f t="shared" si="6"/>
        <v>0</v>
      </c>
      <c r="G37" s="413">
        <f t="shared" si="6"/>
        <v>0</v>
      </c>
      <c r="H37" s="413">
        <f t="shared" si="6"/>
        <v>0</v>
      </c>
      <c r="I37" s="166">
        <f>SUM(C37:H37)</f>
        <v>3652820.6040537637</v>
      </c>
    </row>
    <row r="41" spans="4:11" ht="12.75">
      <c r="D41" s="158"/>
      <c r="E41" s="158"/>
      <c r="F41" s="158"/>
      <c r="J41" s="158"/>
      <c r="K41" s="158"/>
    </row>
    <row r="42" spans="3:12" ht="12.75">
      <c r="C42" s="165"/>
      <c r="D42" s="166"/>
      <c r="E42" s="166"/>
      <c r="F42" s="166"/>
      <c r="J42" s="166"/>
      <c r="L42" s="158"/>
    </row>
    <row r="43" spans="4:12" ht="12.75">
      <c r="D43" s="158"/>
      <c r="E43" s="158"/>
      <c r="F43" s="158"/>
      <c r="J43" s="158"/>
      <c r="L43" s="158"/>
    </row>
    <row r="44" spans="3:12" ht="12.75">
      <c r="C44" s="165"/>
      <c r="D44" s="158"/>
      <c r="E44" s="166"/>
      <c r="F44" s="166"/>
      <c r="J44" s="166"/>
      <c r="L44" s="158"/>
    </row>
    <row r="45" spans="4:6" ht="12.75">
      <c r="D45" s="158"/>
      <c r="E45" s="158"/>
      <c r="F45" s="158"/>
    </row>
    <row r="46" spans="1:8" ht="23.25">
      <c r="A46" s="580" t="s">
        <v>1437</v>
      </c>
      <c r="B46" s="581"/>
      <c r="C46" s="581"/>
      <c r="D46" s="581"/>
      <c r="E46" s="581"/>
      <c r="F46" s="581"/>
      <c r="G46" s="388" t="s">
        <v>1438</v>
      </c>
      <c r="H46" s="386"/>
    </row>
    <row r="47" spans="1:8" ht="12.75">
      <c r="A47" s="582" t="s">
        <v>1439</v>
      </c>
      <c r="B47" s="583"/>
      <c r="C47" s="583"/>
      <c r="D47" s="583"/>
      <c r="E47" s="583"/>
      <c r="F47" s="583"/>
      <c r="G47" s="389"/>
      <c r="H47" s="386"/>
    </row>
    <row r="48" spans="1:8" ht="12.75">
      <c r="A48" s="311"/>
      <c r="B48" s="390"/>
      <c r="C48" s="390"/>
      <c r="D48" s="390"/>
      <c r="E48" s="390"/>
      <c r="F48" s="390"/>
      <c r="G48" s="391"/>
      <c r="H48" s="386"/>
    </row>
    <row r="49" spans="1:8" ht="15" thickBot="1">
      <c r="A49" s="392" t="s">
        <v>1440</v>
      </c>
      <c r="B49" s="393"/>
      <c r="C49" s="393"/>
      <c r="D49" s="393"/>
      <c r="E49" s="393"/>
      <c r="F49" s="393"/>
      <c r="G49" s="391"/>
      <c r="H49" s="386"/>
    </row>
    <row r="50" spans="1:8" ht="13.5" thickBot="1">
      <c r="A50" s="584" t="s">
        <v>1441</v>
      </c>
      <c r="B50" s="585"/>
      <c r="C50" s="586" t="s">
        <v>1442</v>
      </c>
      <c r="D50" s="586"/>
      <c r="E50" s="586" t="s">
        <v>141</v>
      </c>
      <c r="F50" s="587"/>
      <c r="G50" s="389"/>
      <c r="H50" s="386"/>
    </row>
    <row r="51" spans="1:8" ht="14.25">
      <c r="A51" s="594" t="s">
        <v>1443</v>
      </c>
      <c r="B51" s="595"/>
      <c r="C51" s="596"/>
      <c r="D51" s="597"/>
      <c r="E51" s="577"/>
      <c r="F51" s="578"/>
      <c r="G51" s="389"/>
      <c r="H51" s="386"/>
    </row>
    <row r="52" spans="1:8" ht="15.75">
      <c r="A52" s="588" t="s">
        <v>1444</v>
      </c>
      <c r="B52" s="589"/>
      <c r="C52" s="590">
        <v>103.62</v>
      </c>
      <c r="D52" s="591"/>
      <c r="E52" s="592" t="s">
        <v>1445</v>
      </c>
      <c r="F52" s="593"/>
      <c r="G52" s="389">
        <f aca="true" t="shared" si="7" ref="G52:G59">C52*2.2</f>
        <v>227.96400000000003</v>
      </c>
      <c r="H52" s="386"/>
    </row>
    <row r="53" spans="1:8" ht="15.75">
      <c r="A53" s="588" t="s">
        <v>1446</v>
      </c>
      <c r="B53" s="589"/>
      <c r="C53" s="590">
        <v>93.46</v>
      </c>
      <c r="D53" s="591"/>
      <c r="E53" s="592" t="s">
        <v>1445</v>
      </c>
      <c r="F53" s="593"/>
      <c r="G53" s="389">
        <f t="shared" si="7"/>
        <v>205.612</v>
      </c>
      <c r="H53" s="386"/>
    </row>
    <row r="54" spans="1:8" ht="15.75">
      <c r="A54" s="588" t="s">
        <v>1447</v>
      </c>
      <c r="B54" s="589"/>
      <c r="C54" s="590">
        <v>97.09</v>
      </c>
      <c r="D54" s="591"/>
      <c r="E54" s="592" t="s">
        <v>1445</v>
      </c>
      <c r="F54" s="593"/>
      <c r="G54" s="389">
        <f t="shared" si="7"/>
        <v>213.598</v>
      </c>
      <c r="H54" s="386"/>
    </row>
    <row r="55" spans="1:8" ht="15.75">
      <c r="A55" s="588" t="s">
        <v>1448</v>
      </c>
      <c r="B55" s="589"/>
      <c r="C55" s="590">
        <v>96.43</v>
      </c>
      <c r="D55" s="591"/>
      <c r="E55" s="592" t="s">
        <v>1445</v>
      </c>
      <c r="F55" s="593"/>
      <c r="G55" s="389">
        <f t="shared" si="7"/>
        <v>212.14600000000004</v>
      </c>
      <c r="H55" s="386"/>
    </row>
    <row r="56" spans="1:8" ht="15.75">
      <c r="A56" s="588" t="s">
        <v>1449</v>
      </c>
      <c r="B56" s="589"/>
      <c r="C56" s="590">
        <v>95.26</v>
      </c>
      <c r="D56" s="591"/>
      <c r="E56" s="592" t="s">
        <v>1445</v>
      </c>
      <c r="F56" s="593"/>
      <c r="G56" s="389">
        <f t="shared" si="7"/>
        <v>209.57200000000003</v>
      </c>
      <c r="H56" s="386"/>
    </row>
    <row r="57" spans="1:8" ht="15.75">
      <c r="A57" s="588" t="s">
        <v>1450</v>
      </c>
      <c r="B57" s="589"/>
      <c r="C57" s="590">
        <v>93.98</v>
      </c>
      <c r="D57" s="591"/>
      <c r="E57" s="592" t="s">
        <v>1445</v>
      </c>
      <c r="F57" s="593"/>
      <c r="G57" s="389">
        <f t="shared" si="7"/>
        <v>206.75600000000003</v>
      </c>
      <c r="H57" s="386"/>
    </row>
    <row r="58" spans="1:8" ht="15.75">
      <c r="A58" s="588" t="s">
        <v>1451</v>
      </c>
      <c r="B58" s="589"/>
      <c r="C58" s="590">
        <v>94.38</v>
      </c>
      <c r="D58" s="591"/>
      <c r="E58" s="592" t="s">
        <v>1445</v>
      </c>
      <c r="F58" s="593"/>
      <c r="G58" s="389">
        <f t="shared" si="7"/>
        <v>207.636</v>
      </c>
      <c r="H58" s="386"/>
    </row>
    <row r="59" spans="1:8" ht="16.5" thickBot="1">
      <c r="A59" s="598" t="s">
        <v>1452</v>
      </c>
      <c r="B59" s="599"/>
      <c r="C59" s="600">
        <v>95.48</v>
      </c>
      <c r="D59" s="601"/>
      <c r="E59" s="602" t="s">
        <v>1445</v>
      </c>
      <c r="F59" s="603"/>
      <c r="G59" s="389">
        <f t="shared" si="7"/>
        <v>210.056</v>
      </c>
      <c r="H59" s="386"/>
    </row>
    <row r="60" spans="1:8" ht="14.25">
      <c r="A60" s="594" t="s">
        <v>1453</v>
      </c>
      <c r="B60" s="595"/>
      <c r="C60" s="596"/>
      <c r="D60" s="597"/>
      <c r="E60" s="577"/>
      <c r="F60" s="578"/>
      <c r="G60" s="389"/>
      <c r="H60" s="386"/>
    </row>
    <row r="61" spans="1:8" ht="12.75">
      <c r="A61" s="604" t="s">
        <v>1454</v>
      </c>
      <c r="B61" s="605"/>
      <c r="C61" s="590"/>
      <c r="D61" s="591"/>
      <c r="E61" s="606"/>
      <c r="F61" s="607"/>
      <c r="G61" s="389"/>
      <c r="H61" s="386"/>
    </row>
    <row r="62" spans="1:8" ht="15.75">
      <c r="A62" s="588" t="s">
        <v>1455</v>
      </c>
      <c r="B62" s="589"/>
      <c r="C62" s="590">
        <v>54.01</v>
      </c>
      <c r="D62" s="591"/>
      <c r="E62" s="592" t="s">
        <v>1445</v>
      </c>
      <c r="F62" s="593"/>
      <c r="G62" s="389">
        <f>C62*2.2</f>
        <v>118.822</v>
      </c>
      <c r="H62" s="386"/>
    </row>
    <row r="63" spans="1:8" ht="15.75">
      <c r="A63" s="588"/>
      <c r="B63" s="589"/>
      <c r="C63" s="590">
        <v>5.401</v>
      </c>
      <c r="D63" s="591"/>
      <c r="E63" s="592" t="s">
        <v>1456</v>
      </c>
      <c r="F63" s="593"/>
      <c r="G63" s="389"/>
      <c r="H63" s="386"/>
    </row>
    <row r="64" spans="1:8" ht="15.75">
      <c r="A64" s="588" t="s">
        <v>1457</v>
      </c>
      <c r="B64" s="589"/>
      <c r="C64" s="590">
        <v>52.91</v>
      </c>
      <c r="D64" s="591"/>
      <c r="E64" s="592" t="s">
        <v>1445</v>
      </c>
      <c r="F64" s="593"/>
      <c r="G64" s="389">
        <f>C64*2.2</f>
        <v>116.402</v>
      </c>
      <c r="H64" s="386"/>
    </row>
    <row r="65" spans="1:8" ht="15.75">
      <c r="A65" s="588"/>
      <c r="B65" s="589"/>
      <c r="C65" s="590">
        <v>5.291</v>
      </c>
      <c r="D65" s="591"/>
      <c r="E65" s="592" t="s">
        <v>1456</v>
      </c>
      <c r="F65" s="593"/>
      <c r="G65" s="389"/>
      <c r="H65" s="386"/>
    </row>
    <row r="66" spans="1:8" ht="15.75">
      <c r="A66" s="588" t="s">
        <v>1458</v>
      </c>
      <c r="B66" s="589"/>
      <c r="C66" s="590">
        <v>53.06</v>
      </c>
      <c r="D66" s="591"/>
      <c r="E66" s="592" t="s">
        <v>1445</v>
      </c>
      <c r="F66" s="593"/>
      <c r="G66" s="389">
        <f>C66*2.2</f>
        <v>116.73200000000001</v>
      </c>
      <c r="H66" s="386"/>
    </row>
    <row r="67" spans="1:8" ht="15.75">
      <c r="A67" s="588"/>
      <c r="B67" s="589"/>
      <c r="C67" s="590">
        <v>5.306</v>
      </c>
      <c r="D67" s="591"/>
      <c r="E67" s="592" t="s">
        <v>1456</v>
      </c>
      <c r="F67" s="593"/>
      <c r="G67" s="389"/>
      <c r="H67" s="386"/>
    </row>
    <row r="68" spans="1:8" ht="15.75">
      <c r="A68" s="588" t="s">
        <v>1459</v>
      </c>
      <c r="B68" s="589"/>
      <c r="C68" s="590">
        <v>53.46</v>
      </c>
      <c r="D68" s="591"/>
      <c r="E68" s="592" t="s">
        <v>1445</v>
      </c>
      <c r="F68" s="593"/>
      <c r="G68" s="389">
        <f>C68*2.2</f>
        <v>117.61200000000001</v>
      </c>
      <c r="H68" s="386"/>
    </row>
    <row r="69" spans="1:8" ht="15.75">
      <c r="A69" s="588"/>
      <c r="B69" s="589"/>
      <c r="C69" s="590">
        <v>5.346</v>
      </c>
      <c r="D69" s="591"/>
      <c r="E69" s="592" t="s">
        <v>1456</v>
      </c>
      <c r="F69" s="593"/>
      <c r="G69" s="389"/>
      <c r="H69" s="386"/>
    </row>
    <row r="70" spans="1:8" ht="15.75">
      <c r="A70" s="588" t="s">
        <v>1460</v>
      </c>
      <c r="B70" s="589"/>
      <c r="C70" s="590">
        <v>53.72</v>
      </c>
      <c r="D70" s="591"/>
      <c r="E70" s="592" t="s">
        <v>1445</v>
      </c>
      <c r="F70" s="593"/>
      <c r="G70" s="389">
        <f>C70*2.2</f>
        <v>118.18400000000001</v>
      </c>
      <c r="H70" s="386"/>
    </row>
    <row r="71" spans="1:8" ht="15.75">
      <c r="A71" s="588"/>
      <c r="B71" s="589"/>
      <c r="C71" s="590">
        <v>5.372</v>
      </c>
      <c r="D71" s="591"/>
      <c r="E71" s="592" t="s">
        <v>1456</v>
      </c>
      <c r="F71" s="593"/>
      <c r="G71" s="389"/>
      <c r="H71" s="386"/>
    </row>
    <row r="72" spans="1:8" ht="15.75">
      <c r="A72" s="588" t="s">
        <v>1461</v>
      </c>
      <c r="B72" s="589"/>
      <c r="C72" s="590">
        <v>53.06</v>
      </c>
      <c r="D72" s="591"/>
      <c r="E72" s="592" t="s">
        <v>1445</v>
      </c>
      <c r="F72" s="593"/>
      <c r="G72" s="389">
        <f>C72*2.2</f>
        <v>116.73200000000001</v>
      </c>
      <c r="H72" s="386"/>
    </row>
    <row r="73" spans="1:8" ht="15.75">
      <c r="A73" s="588" t="s">
        <v>1462</v>
      </c>
      <c r="B73" s="589"/>
      <c r="C73" s="590">
        <v>5.306</v>
      </c>
      <c r="D73" s="591"/>
      <c r="E73" s="592" t="s">
        <v>1456</v>
      </c>
      <c r="F73" s="593"/>
      <c r="G73" s="389"/>
      <c r="H73" s="386"/>
    </row>
    <row r="74" spans="1:8" ht="15.75">
      <c r="A74" s="604" t="s">
        <v>1463</v>
      </c>
      <c r="B74" s="605"/>
      <c r="C74" s="590">
        <v>54.71</v>
      </c>
      <c r="D74" s="591"/>
      <c r="E74" s="592" t="s">
        <v>1445</v>
      </c>
      <c r="F74" s="593"/>
      <c r="G74" s="389">
        <f>C74*2.2</f>
        <v>120.36200000000001</v>
      </c>
      <c r="H74" s="386"/>
    </row>
    <row r="75" spans="1:8" ht="16.5" thickBot="1">
      <c r="A75" s="598"/>
      <c r="B75" s="599"/>
      <c r="C75" s="600">
        <v>5.471</v>
      </c>
      <c r="D75" s="601"/>
      <c r="E75" s="602" t="s">
        <v>1456</v>
      </c>
      <c r="F75" s="603"/>
      <c r="G75" s="389"/>
      <c r="H75" s="386"/>
    </row>
    <row r="76" spans="1:8" ht="14.25">
      <c r="A76" s="594" t="s">
        <v>1464</v>
      </c>
      <c r="B76" s="595"/>
      <c r="C76" s="596"/>
      <c r="D76" s="597"/>
      <c r="E76" s="577"/>
      <c r="F76" s="578"/>
      <c r="G76" s="389"/>
      <c r="H76" s="386"/>
    </row>
    <row r="77" spans="1:8" ht="15.75">
      <c r="A77" s="608" t="s">
        <v>1465</v>
      </c>
      <c r="B77" s="609"/>
      <c r="C77" s="610">
        <v>73.15</v>
      </c>
      <c r="D77" s="611"/>
      <c r="E77" s="592" t="s">
        <v>1445</v>
      </c>
      <c r="F77" s="593"/>
      <c r="G77" s="389">
        <f aca="true" t="shared" si="8" ref="G77:G88">C77*2.2</f>
        <v>160.93000000000004</v>
      </c>
      <c r="H77" s="386"/>
    </row>
    <row r="78" spans="1:8" ht="15.75">
      <c r="A78" s="588" t="s">
        <v>1466</v>
      </c>
      <c r="B78" s="589"/>
      <c r="C78" s="610">
        <v>70.88</v>
      </c>
      <c r="D78" s="611"/>
      <c r="E78" s="592" t="s">
        <v>1445</v>
      </c>
      <c r="F78" s="593"/>
      <c r="G78" s="389">
        <f t="shared" si="8"/>
        <v>155.936</v>
      </c>
      <c r="H78" s="386"/>
    </row>
    <row r="79" spans="1:8" ht="15.75">
      <c r="A79" s="588" t="s">
        <v>1362</v>
      </c>
      <c r="B79" s="589"/>
      <c r="C79" s="610">
        <v>72.31</v>
      </c>
      <c r="D79" s="611"/>
      <c r="E79" s="592" t="s">
        <v>1445</v>
      </c>
      <c r="F79" s="593"/>
      <c r="G79" s="389">
        <f t="shared" si="8"/>
        <v>159.08200000000002</v>
      </c>
      <c r="H79" s="386"/>
    </row>
    <row r="80" spans="1:8" ht="15.75">
      <c r="A80" s="588" t="s">
        <v>1467</v>
      </c>
      <c r="B80" s="589"/>
      <c r="C80" s="610">
        <v>78.8</v>
      </c>
      <c r="D80" s="611"/>
      <c r="E80" s="592" t="s">
        <v>1445</v>
      </c>
      <c r="F80" s="593"/>
      <c r="G80" s="389">
        <f t="shared" si="8"/>
        <v>173.36</v>
      </c>
      <c r="H80" s="386"/>
    </row>
    <row r="81" spans="1:8" ht="15.75">
      <c r="A81" s="588" t="s">
        <v>1468</v>
      </c>
      <c r="B81" s="589"/>
      <c r="C81" s="610">
        <v>59.58</v>
      </c>
      <c r="D81" s="611"/>
      <c r="E81" s="592" t="s">
        <v>1445</v>
      </c>
      <c r="F81" s="593"/>
      <c r="G81" s="389">
        <f t="shared" si="8"/>
        <v>131.076</v>
      </c>
      <c r="H81" s="386"/>
    </row>
    <row r="82" spans="1:8" ht="15.75">
      <c r="A82" s="588" t="s">
        <v>1360</v>
      </c>
      <c r="B82" s="589"/>
      <c r="C82" s="610">
        <v>63.07</v>
      </c>
      <c r="D82" s="611"/>
      <c r="E82" s="592" t="s">
        <v>1445</v>
      </c>
      <c r="F82" s="593"/>
      <c r="G82" s="389">
        <f t="shared" si="8"/>
        <v>138.75400000000002</v>
      </c>
      <c r="H82" s="386"/>
    </row>
    <row r="83" spans="1:8" ht="15.75">
      <c r="A83" s="588" t="s">
        <v>1469</v>
      </c>
      <c r="B83" s="589"/>
      <c r="C83" s="610">
        <v>65.08</v>
      </c>
      <c r="D83" s="611"/>
      <c r="E83" s="592" t="s">
        <v>1445</v>
      </c>
      <c r="F83" s="593"/>
      <c r="G83" s="389">
        <f t="shared" si="8"/>
        <v>143.17600000000002</v>
      </c>
      <c r="H83" s="386"/>
    </row>
    <row r="84" spans="1:8" ht="15.75">
      <c r="A84" s="588" t="s">
        <v>1470</v>
      </c>
      <c r="B84" s="589"/>
      <c r="C84" s="610">
        <v>64.97</v>
      </c>
      <c r="D84" s="611"/>
      <c r="E84" s="592" t="s">
        <v>1445</v>
      </c>
      <c r="F84" s="593"/>
      <c r="G84" s="389">
        <f t="shared" si="8"/>
        <v>142.934</v>
      </c>
      <c r="H84" s="386"/>
    </row>
    <row r="85" spans="1:8" ht="15.75">
      <c r="A85" s="588" t="s">
        <v>1471</v>
      </c>
      <c r="B85" s="589"/>
      <c r="C85" s="610">
        <v>62.33</v>
      </c>
      <c r="D85" s="611"/>
      <c r="E85" s="592" t="s">
        <v>1445</v>
      </c>
      <c r="F85" s="593"/>
      <c r="G85" s="389">
        <f t="shared" si="8"/>
        <v>137.126</v>
      </c>
      <c r="H85" s="386"/>
    </row>
    <row r="86" spans="1:8" ht="15.75">
      <c r="A86" s="588" t="s">
        <v>1472</v>
      </c>
      <c r="B86" s="589"/>
      <c r="C86" s="610">
        <v>64.2</v>
      </c>
      <c r="D86" s="611"/>
      <c r="E86" s="592" t="s">
        <v>1445</v>
      </c>
      <c r="F86" s="593"/>
      <c r="G86" s="389">
        <f t="shared" si="8"/>
        <v>141.24</v>
      </c>
      <c r="H86" s="386"/>
    </row>
    <row r="87" spans="1:8" ht="15.75">
      <c r="A87" s="588" t="s">
        <v>1473</v>
      </c>
      <c r="B87" s="589"/>
      <c r="C87" s="610">
        <v>74.43</v>
      </c>
      <c r="D87" s="611"/>
      <c r="E87" s="592" t="s">
        <v>1445</v>
      </c>
      <c r="F87" s="593"/>
      <c r="G87" s="389">
        <f t="shared" si="8"/>
        <v>163.74600000000004</v>
      </c>
      <c r="H87" s="386"/>
    </row>
    <row r="88" spans="1:8" ht="16.5" thickBot="1">
      <c r="A88" s="598" t="s">
        <v>1474</v>
      </c>
      <c r="B88" s="599"/>
      <c r="C88" s="612">
        <v>102.12</v>
      </c>
      <c r="D88" s="613"/>
      <c r="E88" s="602" t="s">
        <v>1445</v>
      </c>
      <c r="F88" s="603"/>
      <c r="G88" s="389">
        <f t="shared" si="8"/>
        <v>224.66400000000002</v>
      </c>
      <c r="H88" s="386"/>
    </row>
    <row r="89" spans="1:8" ht="12.75">
      <c r="A89" s="594" t="s">
        <v>1475</v>
      </c>
      <c r="B89" s="595"/>
      <c r="C89" s="614"/>
      <c r="D89" s="615"/>
      <c r="E89" s="577"/>
      <c r="F89" s="578"/>
      <c r="G89" s="389"/>
      <c r="H89" s="386"/>
    </row>
    <row r="90" spans="1:8" ht="15.75">
      <c r="A90" s="588" t="s">
        <v>1476</v>
      </c>
      <c r="B90" s="589"/>
      <c r="C90" s="610">
        <v>85.97</v>
      </c>
      <c r="D90" s="611"/>
      <c r="E90" s="592" t="s">
        <v>1445</v>
      </c>
      <c r="F90" s="593"/>
      <c r="G90" s="389">
        <f>C90*2.2</f>
        <v>189.13400000000001</v>
      </c>
      <c r="H90" s="386"/>
    </row>
    <row r="91" spans="1:8" ht="15.75">
      <c r="A91" s="588" t="s">
        <v>1477</v>
      </c>
      <c r="B91" s="589"/>
      <c r="C91" s="610">
        <v>9.98</v>
      </c>
      <c r="D91" s="611"/>
      <c r="E91" s="592" t="s">
        <v>1478</v>
      </c>
      <c r="F91" s="593"/>
      <c r="G91" s="389"/>
      <c r="H91" s="386"/>
    </row>
    <row r="92" spans="1:8" ht="15.75">
      <c r="A92" s="588" t="s">
        <v>1479</v>
      </c>
      <c r="B92" s="589"/>
      <c r="C92" s="610">
        <v>66.53</v>
      </c>
      <c r="D92" s="611"/>
      <c r="E92" s="592" t="s">
        <v>1445</v>
      </c>
      <c r="F92" s="593"/>
      <c r="G92" s="389">
        <f>C92*2.2</f>
        <v>146.366</v>
      </c>
      <c r="H92" s="386"/>
    </row>
    <row r="93" spans="1:8" ht="15.75">
      <c r="A93" s="588" t="s">
        <v>1488</v>
      </c>
      <c r="B93" s="589"/>
      <c r="C93" s="610">
        <v>71.28</v>
      </c>
      <c r="D93" s="611"/>
      <c r="E93" s="592" t="s">
        <v>1445</v>
      </c>
      <c r="F93" s="593"/>
      <c r="G93" s="389">
        <f>C93*2.2</f>
        <v>156.816</v>
      </c>
      <c r="H93" s="386"/>
    </row>
    <row r="94" spans="1:8" ht="15.75">
      <c r="A94" s="588" t="s">
        <v>1489</v>
      </c>
      <c r="B94" s="589"/>
      <c r="C94" s="610">
        <v>411.37</v>
      </c>
      <c r="D94" s="611"/>
      <c r="E94" s="592" t="s">
        <v>1490</v>
      </c>
      <c r="F94" s="593"/>
      <c r="G94" s="389"/>
      <c r="H94" s="386"/>
    </row>
    <row r="95" spans="1:8" ht="15.75">
      <c r="A95" s="588" t="s">
        <v>1489</v>
      </c>
      <c r="B95" s="589"/>
      <c r="C95" s="610">
        <v>41.14</v>
      </c>
      <c r="D95" s="611"/>
      <c r="E95" s="592" t="s">
        <v>1491</v>
      </c>
      <c r="F95" s="593"/>
      <c r="G95" s="389">
        <f>C95*2.2</f>
        <v>90.50800000000001</v>
      </c>
      <c r="H95" s="386"/>
    </row>
    <row r="96" spans="1:8" ht="16.5" thickBot="1">
      <c r="A96" s="598" t="s">
        <v>1492</v>
      </c>
      <c r="B96" s="599"/>
      <c r="C96" s="618">
        <v>2539.8</v>
      </c>
      <c r="D96" s="619"/>
      <c r="E96" s="602" t="s">
        <v>1493</v>
      </c>
      <c r="F96" s="603"/>
      <c r="G96" s="389"/>
      <c r="H96" s="386"/>
    </row>
    <row r="97" spans="1:8" ht="12.75">
      <c r="A97" s="620" t="s">
        <v>1494</v>
      </c>
      <c r="B97" s="621"/>
      <c r="C97" s="621"/>
      <c r="D97" s="621"/>
      <c r="E97" s="621"/>
      <c r="F97" s="621"/>
      <c r="G97" s="389"/>
      <c r="H97" s="386"/>
    </row>
    <row r="98" spans="1:8" ht="12.75">
      <c r="A98" s="622" t="s">
        <v>1495</v>
      </c>
      <c r="B98" s="623"/>
      <c r="C98" s="623"/>
      <c r="D98" s="623"/>
      <c r="E98" s="623"/>
      <c r="F98" s="623"/>
      <c r="G98" s="389"/>
      <c r="H98" s="386"/>
    </row>
    <row r="99" spans="1:8" ht="12.75">
      <c r="A99" s="622" t="s">
        <v>1496</v>
      </c>
      <c r="B99" s="623"/>
      <c r="C99" s="623"/>
      <c r="D99" s="623"/>
      <c r="E99" s="623"/>
      <c r="F99" s="623"/>
      <c r="G99" s="389"/>
      <c r="H99" s="386"/>
    </row>
    <row r="100" spans="1:8" ht="12.75">
      <c r="A100" s="622" t="s">
        <v>1497</v>
      </c>
      <c r="B100" s="623"/>
      <c r="C100" s="623"/>
      <c r="D100" s="623"/>
      <c r="E100" s="623"/>
      <c r="F100" s="623"/>
      <c r="G100" s="389"/>
      <c r="H100" s="386"/>
    </row>
    <row r="101" spans="1:8" ht="12.75">
      <c r="A101" s="622" t="s">
        <v>1498</v>
      </c>
      <c r="B101" s="623"/>
      <c r="C101" s="623"/>
      <c r="D101" s="623"/>
      <c r="E101" s="623"/>
      <c r="F101" s="623"/>
      <c r="G101" s="389"/>
      <c r="H101" s="386"/>
    </row>
    <row r="102" spans="1:8" ht="12.75">
      <c r="A102" s="622" t="s">
        <v>1499</v>
      </c>
      <c r="B102" s="623"/>
      <c r="C102" s="623"/>
      <c r="D102" s="623"/>
      <c r="E102" s="623"/>
      <c r="F102" s="623"/>
      <c r="G102" s="389"/>
      <c r="H102" s="386"/>
    </row>
    <row r="103" spans="1:8" ht="12.75">
      <c r="A103" s="626" t="s">
        <v>1500</v>
      </c>
      <c r="B103" s="623"/>
      <c r="C103" s="623"/>
      <c r="D103" s="623"/>
      <c r="E103" s="623"/>
      <c r="F103" s="623"/>
      <c r="G103" s="394"/>
      <c r="H103" s="386"/>
    </row>
    <row r="104" spans="1:8" ht="12.75">
      <c r="A104" s="386"/>
      <c r="B104" s="386"/>
      <c r="C104" s="386"/>
      <c r="D104" s="386"/>
      <c r="E104" s="386"/>
      <c r="F104" s="386"/>
      <c r="G104" s="386"/>
      <c r="H104" s="386"/>
    </row>
    <row r="105" spans="1:8" ht="12.75">
      <c r="A105" s="627" t="s">
        <v>1501</v>
      </c>
      <c r="B105" s="628"/>
      <c r="C105" s="628"/>
      <c r="D105" s="628"/>
      <c r="E105" s="628"/>
      <c r="F105" s="628"/>
      <c r="G105" s="395" t="s">
        <v>1502</v>
      </c>
      <c r="H105" s="396"/>
    </row>
    <row r="106" spans="1:8" ht="12.75">
      <c r="A106" s="629" t="s">
        <v>1503</v>
      </c>
      <c r="B106" s="616" t="s">
        <v>1504</v>
      </c>
      <c r="C106" s="616"/>
      <c r="D106" s="616"/>
      <c r="E106" s="616" t="s">
        <v>1505</v>
      </c>
      <c r="F106" s="617"/>
      <c r="G106" s="397"/>
      <c r="H106" s="391"/>
    </row>
    <row r="107" spans="1:8" ht="38.25">
      <c r="A107" s="630"/>
      <c r="B107" s="398" t="s">
        <v>1506</v>
      </c>
      <c r="C107" s="398" t="s">
        <v>1507</v>
      </c>
      <c r="D107" s="398" t="s">
        <v>1508</v>
      </c>
      <c r="E107" s="398" t="s">
        <v>1509</v>
      </c>
      <c r="F107" s="399" t="s">
        <v>1510</v>
      </c>
      <c r="G107" s="311"/>
      <c r="H107" s="391"/>
    </row>
    <row r="108" spans="1:8" ht="165.75">
      <c r="A108" s="400" t="s">
        <v>1511</v>
      </c>
      <c r="B108" s="401">
        <v>0.46575028893684883</v>
      </c>
      <c r="C108" s="402">
        <v>0.02647398919908686</v>
      </c>
      <c r="D108" s="402">
        <v>0.0061627375841375835</v>
      </c>
      <c r="E108" s="401">
        <v>0.7439269031164277</v>
      </c>
      <c r="F108" s="403">
        <v>0.7930990438341449</v>
      </c>
      <c r="G108" s="311"/>
      <c r="H108" s="391"/>
    </row>
    <row r="109" spans="1:8" ht="153">
      <c r="A109" s="400" t="s">
        <v>1512</v>
      </c>
      <c r="B109" s="401">
        <v>0.7821884836734471</v>
      </c>
      <c r="C109" s="402">
        <v>0.014038196596158754</v>
      </c>
      <c r="D109" s="402">
        <v>0.012808495943336802</v>
      </c>
      <c r="E109" s="401">
        <v>0.9</v>
      </c>
      <c r="F109" s="403">
        <v>1.0015405249657943</v>
      </c>
      <c r="G109" s="311"/>
      <c r="H109" s="391"/>
    </row>
    <row r="110" spans="1:8" ht="51">
      <c r="A110" s="400" t="s">
        <v>1513</v>
      </c>
      <c r="B110" s="401">
        <v>0.6376047448891073</v>
      </c>
      <c r="C110" s="402">
        <v>0.012311878894484924</v>
      </c>
      <c r="D110" s="402">
        <v>0.010481447878141235</v>
      </c>
      <c r="E110" s="401">
        <v>0.9</v>
      </c>
      <c r="F110" s="403">
        <v>1.1509132400392121</v>
      </c>
      <c r="G110" s="311"/>
      <c r="H110" s="391"/>
    </row>
    <row r="111" spans="1:8" ht="229.5">
      <c r="A111" s="400" t="s">
        <v>1514</v>
      </c>
      <c r="B111" s="401">
        <v>0.6902810437751833</v>
      </c>
      <c r="C111" s="402">
        <v>0.025556056563756827</v>
      </c>
      <c r="D111" s="402">
        <v>0.012825317019815112</v>
      </c>
      <c r="E111" s="401">
        <v>0.9</v>
      </c>
      <c r="F111" s="403">
        <v>1.0049217162447373</v>
      </c>
      <c r="G111" s="311"/>
      <c r="H111" s="391"/>
    </row>
    <row r="112" spans="1:8" ht="25.5">
      <c r="A112" s="400" t="s">
        <v>1515</v>
      </c>
      <c r="B112" s="401">
        <v>0.6778093874000085</v>
      </c>
      <c r="C112" s="402">
        <v>0.02436778872857605</v>
      </c>
      <c r="D112" s="402">
        <v>0.008559278775496561</v>
      </c>
      <c r="E112" s="401">
        <v>0.7876438187401376</v>
      </c>
      <c r="F112" s="403">
        <v>0.8397055636888459</v>
      </c>
      <c r="G112" s="311"/>
      <c r="H112" s="391"/>
    </row>
    <row r="113" spans="1:8" ht="12.75">
      <c r="A113" s="400" t="s">
        <v>1516</v>
      </c>
      <c r="B113" s="401">
        <v>0.7303834621390946</v>
      </c>
      <c r="C113" s="402">
        <v>0.013514430200611337</v>
      </c>
      <c r="D113" s="402">
        <v>0.0077421473197961214</v>
      </c>
      <c r="E113" s="401">
        <v>0.7816588534136389</v>
      </c>
      <c r="F113" s="403">
        <v>0.833325003639274</v>
      </c>
      <c r="G113" s="311"/>
      <c r="H113" s="391"/>
    </row>
    <row r="114" spans="1:8" ht="51">
      <c r="A114" s="400" t="s">
        <v>1517</v>
      </c>
      <c r="B114" s="401">
        <v>0.8672406258793404</v>
      </c>
      <c r="C114" s="402">
        <v>0.013151784170140908</v>
      </c>
      <c r="D114" s="402">
        <v>0.01235574120817134</v>
      </c>
      <c r="E114" s="401">
        <v>0.9</v>
      </c>
      <c r="F114" s="403">
        <v>0.9898268938852852</v>
      </c>
      <c r="G114" s="311"/>
      <c r="H114" s="391"/>
    </row>
    <row r="115" spans="1:8" ht="114.75">
      <c r="A115" s="400" t="s">
        <v>1518</v>
      </c>
      <c r="B115" s="401">
        <v>0.8745358922080402</v>
      </c>
      <c r="C115" s="402">
        <v>0.013921066253670168</v>
      </c>
      <c r="D115" s="402">
        <v>0.014135479049585911</v>
      </c>
      <c r="E115" s="401">
        <v>0.9</v>
      </c>
      <c r="F115" s="403">
        <v>1.159864463295111</v>
      </c>
      <c r="G115" s="311"/>
      <c r="H115" s="391"/>
    </row>
    <row r="116" spans="1:8" ht="89.25">
      <c r="A116" s="400" t="s">
        <v>1519</v>
      </c>
      <c r="B116" s="401">
        <v>0.9093682963677099</v>
      </c>
      <c r="C116" s="402">
        <v>0.011579769568300794</v>
      </c>
      <c r="D116" s="402">
        <v>0.01376766546744409</v>
      </c>
      <c r="E116" s="401">
        <v>0.9</v>
      </c>
      <c r="F116" s="403">
        <v>1.0086320895232013</v>
      </c>
      <c r="G116" s="311"/>
      <c r="H116" s="391"/>
    </row>
    <row r="117" spans="1:8" ht="51">
      <c r="A117" s="400" t="s">
        <v>1520</v>
      </c>
      <c r="B117" s="401">
        <v>0.6576050600402981</v>
      </c>
      <c r="C117" s="402">
        <v>0.007616701418283261</v>
      </c>
      <c r="D117" s="402">
        <v>0.009410680841134715</v>
      </c>
      <c r="E117" s="401">
        <v>0.9</v>
      </c>
      <c r="F117" s="403">
        <v>0.9702650152243675</v>
      </c>
      <c r="G117" s="311"/>
      <c r="H117" s="391"/>
    </row>
    <row r="118" spans="1:8" ht="63.75">
      <c r="A118" s="400" t="s">
        <v>1521</v>
      </c>
      <c r="B118" s="401">
        <v>0.14721825740507666</v>
      </c>
      <c r="C118" s="402">
        <v>0.01344645999099478</v>
      </c>
      <c r="D118" s="402">
        <v>0.0033689979722227887</v>
      </c>
      <c r="E118" s="401">
        <v>0.7809775269350309</v>
      </c>
      <c r="F118" s="403">
        <v>0.8325986427878794</v>
      </c>
      <c r="G118" s="311"/>
      <c r="H118" s="391"/>
    </row>
    <row r="119" spans="1:8" ht="25.5">
      <c r="A119" s="400" t="s">
        <v>1522</v>
      </c>
      <c r="B119" s="401">
        <v>0.35026401857485256</v>
      </c>
      <c r="C119" s="402">
        <v>0.01831054287873652</v>
      </c>
      <c r="D119" s="402">
        <v>0.0029921488647678207</v>
      </c>
      <c r="E119" s="401">
        <v>0.6181235750514296</v>
      </c>
      <c r="F119" s="403">
        <v>0.6589803571976862</v>
      </c>
      <c r="G119" s="311"/>
      <c r="H119" s="391"/>
    </row>
    <row r="120" spans="1:8" ht="25.5">
      <c r="A120" s="400" t="s">
        <v>1523</v>
      </c>
      <c r="B120" s="401">
        <v>0.8581557449874386</v>
      </c>
      <c r="C120" s="402">
        <v>0.034431984678406594</v>
      </c>
      <c r="D120" s="402">
        <v>0.007769763910232495</v>
      </c>
      <c r="E120" s="401">
        <v>0.8492994918245255</v>
      </c>
      <c r="F120" s="403">
        <v>0.9054365584483213</v>
      </c>
      <c r="G120" s="311"/>
      <c r="H120" s="391"/>
    </row>
    <row r="121" spans="1:8" ht="25.5">
      <c r="A121" s="400" t="s">
        <v>1524</v>
      </c>
      <c r="B121" s="401">
        <v>0.7488703873943712</v>
      </c>
      <c r="C121" s="402">
        <v>0.011632906410182223</v>
      </c>
      <c r="D121" s="402">
        <v>0.004605652631063586</v>
      </c>
      <c r="E121" s="401">
        <v>0.8588580572773222</v>
      </c>
      <c r="F121" s="403">
        <v>0.915626926734885</v>
      </c>
      <c r="G121" s="311"/>
      <c r="H121" s="391"/>
    </row>
    <row r="122" spans="1:8" ht="25.5">
      <c r="A122" s="400" t="s">
        <v>1525</v>
      </c>
      <c r="B122" s="401">
        <v>0.8581557449874386</v>
      </c>
      <c r="C122" s="402">
        <v>0.034431984678406594</v>
      </c>
      <c r="D122" s="402">
        <v>0.007769763910232495</v>
      </c>
      <c r="E122" s="401">
        <v>0.8492994918245255</v>
      </c>
      <c r="F122" s="403">
        <v>0.9054365584483213</v>
      </c>
      <c r="G122" s="311"/>
      <c r="H122" s="391"/>
    </row>
    <row r="123" spans="1:8" ht="25.5">
      <c r="A123" s="404" t="s">
        <v>1526</v>
      </c>
      <c r="B123" s="405">
        <v>0.6757634531230471</v>
      </c>
      <c r="C123" s="402">
        <v>0.01814688473643581</v>
      </c>
      <c r="D123" s="402">
        <v>0.010529189301044321</v>
      </c>
      <c r="E123" s="401">
        <v>0.8995148956403587</v>
      </c>
      <c r="F123" s="403">
        <v>0.9589711040941995</v>
      </c>
      <c r="G123" s="311"/>
      <c r="H123" s="391"/>
    </row>
    <row r="124" spans="1:8" ht="12.75">
      <c r="A124" s="624" t="s">
        <v>1527</v>
      </c>
      <c r="B124" s="625"/>
      <c r="C124" s="625"/>
      <c r="D124" s="625"/>
      <c r="E124" s="625"/>
      <c r="F124" s="625"/>
      <c r="G124" s="397"/>
      <c r="H124" s="391"/>
    </row>
    <row r="125" spans="1:8" ht="12.75">
      <c r="A125" s="622" t="s">
        <v>1528</v>
      </c>
      <c r="B125" s="623"/>
      <c r="C125" s="623"/>
      <c r="D125" s="623"/>
      <c r="E125" s="623"/>
      <c r="F125" s="623"/>
      <c r="G125" s="397"/>
      <c r="H125" s="391"/>
    </row>
    <row r="126" spans="1:8" ht="12.75">
      <c r="A126" s="622" t="s">
        <v>1529</v>
      </c>
      <c r="B126" s="623"/>
      <c r="C126" s="623"/>
      <c r="D126" s="623"/>
      <c r="E126" s="623"/>
      <c r="F126" s="623"/>
      <c r="G126" s="397"/>
      <c r="H126" s="391"/>
    </row>
    <row r="127" spans="1:8" ht="12.75">
      <c r="A127" s="406" t="s">
        <v>1530</v>
      </c>
      <c r="B127" s="407"/>
      <c r="C127" s="407"/>
      <c r="D127" s="407"/>
      <c r="E127" s="407"/>
      <c r="F127" s="407"/>
      <c r="G127" s="408"/>
      <c r="H127" s="409"/>
    </row>
    <row r="128" spans="1:8" ht="12.75">
      <c r="A128" s="386"/>
      <c r="B128" s="386"/>
      <c r="C128" s="386"/>
      <c r="D128" s="386"/>
      <c r="E128" s="386"/>
      <c r="F128" s="386"/>
      <c r="G128" s="386"/>
      <c r="H128" s="386"/>
    </row>
    <row r="129" spans="1:8" ht="12.75">
      <c r="A129" s="410" t="s">
        <v>1531</v>
      </c>
      <c r="B129" s="386"/>
      <c r="C129" s="386"/>
      <c r="D129" s="386"/>
      <c r="E129" s="386"/>
      <c r="F129" s="386"/>
      <c r="G129" s="386"/>
      <c r="H129" s="386"/>
    </row>
    <row r="130" spans="1:8" ht="12.75">
      <c r="A130" s="390" t="s">
        <v>1532</v>
      </c>
      <c r="B130" s="390"/>
      <c r="C130" s="390"/>
      <c r="D130" s="390"/>
      <c r="E130" s="390"/>
      <c r="F130" s="390"/>
      <c r="G130" s="390"/>
      <c r="H130" s="396"/>
    </row>
    <row r="131" spans="1:8" ht="12.75">
      <c r="A131" s="311" t="s">
        <v>1533</v>
      </c>
      <c r="B131" s="347">
        <v>21600</v>
      </c>
      <c r="C131" s="311" t="s">
        <v>1534</v>
      </c>
      <c r="D131" s="311" t="s">
        <v>1535</v>
      </c>
      <c r="E131" s="311"/>
      <c r="F131" s="311"/>
      <c r="G131" s="311"/>
      <c r="H131" s="391"/>
    </row>
    <row r="132" spans="1:8" ht="12.75">
      <c r="A132" s="311" t="s">
        <v>1536</v>
      </c>
      <c r="B132" s="347">
        <v>4081</v>
      </c>
      <c r="C132" s="311" t="s">
        <v>1534</v>
      </c>
      <c r="D132" s="311"/>
      <c r="E132" s="311"/>
      <c r="F132" s="311"/>
      <c r="G132" s="311"/>
      <c r="H132" s="391"/>
    </row>
    <row r="133" spans="1:8" ht="12.75">
      <c r="A133" s="311" t="s">
        <v>1435</v>
      </c>
      <c r="B133" s="347">
        <v>5300</v>
      </c>
      <c r="C133" s="311" t="s">
        <v>1534</v>
      </c>
      <c r="D133" s="311"/>
      <c r="E133" s="311"/>
      <c r="F133" s="311"/>
      <c r="G133" s="311"/>
      <c r="H133" s="391"/>
    </row>
    <row r="134" spans="1:8" ht="12.75">
      <c r="A134" s="311" t="s">
        <v>1537</v>
      </c>
      <c r="B134" s="311">
        <v>19.8</v>
      </c>
      <c r="C134" s="311" t="s">
        <v>1538</v>
      </c>
      <c r="D134" s="311"/>
      <c r="E134" s="311"/>
      <c r="F134" s="311"/>
      <c r="G134" s="311"/>
      <c r="H134" s="391"/>
    </row>
    <row r="135" spans="1:8" ht="12.75">
      <c r="A135" s="311" t="s">
        <v>1539</v>
      </c>
      <c r="B135" s="311">
        <v>4.326</v>
      </c>
      <c r="C135" s="311" t="s">
        <v>1540</v>
      </c>
      <c r="D135" s="311" t="s">
        <v>1541</v>
      </c>
      <c r="E135" s="311"/>
      <c r="F135" s="311"/>
      <c r="G135" s="311"/>
      <c r="H135" s="391"/>
    </row>
    <row r="136" spans="1:8" ht="12.75">
      <c r="A136" s="311" t="s">
        <v>477</v>
      </c>
      <c r="B136" s="311">
        <v>22.48</v>
      </c>
      <c r="C136" s="311" t="s">
        <v>1538</v>
      </c>
      <c r="D136" s="311"/>
      <c r="E136" s="311"/>
      <c r="F136" s="311"/>
      <c r="G136" s="311"/>
      <c r="H136" s="391"/>
    </row>
    <row r="137" spans="1:8" ht="12.75">
      <c r="A137" s="311" t="s">
        <v>1542</v>
      </c>
      <c r="B137" s="311">
        <v>27.42</v>
      </c>
      <c r="C137" s="311" t="s">
        <v>1538</v>
      </c>
      <c r="D137" s="311"/>
      <c r="E137" s="311"/>
      <c r="F137" s="311"/>
      <c r="G137" s="311"/>
      <c r="H137" s="391"/>
    </row>
    <row r="138" spans="1:8" ht="12.75">
      <c r="A138" s="311" t="s">
        <v>1543</v>
      </c>
      <c r="B138" s="311">
        <v>24.8</v>
      </c>
      <c r="C138" s="311" t="s">
        <v>1538</v>
      </c>
      <c r="D138" s="311"/>
      <c r="E138" s="311"/>
      <c r="F138" s="311"/>
      <c r="G138" s="311"/>
      <c r="H138" s="391"/>
    </row>
    <row r="139" spans="1:8" ht="12.75">
      <c r="A139" s="311" t="s">
        <v>1544</v>
      </c>
      <c r="B139" s="311">
        <v>5.825</v>
      </c>
      <c r="C139" s="311" t="s">
        <v>1540</v>
      </c>
      <c r="D139" s="408"/>
      <c r="E139" s="311"/>
      <c r="F139" s="311"/>
      <c r="G139" s="311"/>
      <c r="H139" s="391"/>
    </row>
    <row r="140" spans="1:8" ht="12.75">
      <c r="A140" s="311" t="s">
        <v>474</v>
      </c>
      <c r="B140" s="347">
        <v>3412</v>
      </c>
      <c r="C140" s="391" t="s">
        <v>1545</v>
      </c>
      <c r="D140" s="386"/>
      <c r="E140" s="397"/>
      <c r="F140" s="311"/>
      <c r="G140" s="311"/>
      <c r="H140" s="391"/>
    </row>
    <row r="141" spans="1:8" ht="12.75">
      <c r="A141" s="311" t="s">
        <v>1468</v>
      </c>
      <c r="B141" s="311">
        <v>3.082</v>
      </c>
      <c r="C141" s="311" t="s">
        <v>1540</v>
      </c>
      <c r="D141" s="390"/>
      <c r="E141" s="311"/>
      <c r="F141" s="311"/>
      <c r="G141" s="311"/>
      <c r="H141" s="391"/>
    </row>
    <row r="142" spans="1:8" ht="12.75">
      <c r="A142" s="311" t="s">
        <v>1546</v>
      </c>
      <c r="B142" s="347">
        <v>61084</v>
      </c>
      <c r="C142" s="311" t="s">
        <v>1534</v>
      </c>
      <c r="D142" s="408" t="s">
        <v>1547</v>
      </c>
      <c r="E142" s="311"/>
      <c r="F142" s="311" t="s">
        <v>1548</v>
      </c>
      <c r="G142" s="311"/>
      <c r="H142" s="391"/>
    </row>
    <row r="143" spans="1:8" ht="12.75">
      <c r="A143" s="311" t="s">
        <v>1549</v>
      </c>
      <c r="B143" s="311">
        <v>140</v>
      </c>
      <c r="C143" s="391" t="s">
        <v>1534</v>
      </c>
      <c r="D143" s="386"/>
      <c r="E143" s="397"/>
      <c r="F143" s="311"/>
      <c r="G143" s="311"/>
      <c r="H143" s="391"/>
    </row>
    <row r="144" spans="1:8" ht="12.75">
      <c r="A144" s="311" t="s">
        <v>1469</v>
      </c>
      <c r="B144" s="311">
        <v>3.974</v>
      </c>
      <c r="C144" s="311" t="s">
        <v>1540</v>
      </c>
      <c r="D144" s="390"/>
      <c r="E144" s="311"/>
      <c r="F144" s="311"/>
      <c r="G144" s="311"/>
      <c r="H144" s="391"/>
    </row>
    <row r="145" spans="1:8" ht="12.75">
      <c r="A145" s="311" t="s">
        <v>1550</v>
      </c>
      <c r="B145" s="311">
        <v>3.616</v>
      </c>
      <c r="C145" s="311" t="s">
        <v>1540</v>
      </c>
      <c r="D145" s="311" t="s">
        <v>1551</v>
      </c>
      <c r="E145" s="311"/>
      <c r="F145" s="311" t="s">
        <v>1552</v>
      </c>
      <c r="G145" s="311"/>
      <c r="H145" s="391"/>
    </row>
    <row r="146" spans="1:8" ht="12.75">
      <c r="A146" s="311" t="s">
        <v>1354</v>
      </c>
      <c r="B146" s="311">
        <v>1.027</v>
      </c>
      <c r="C146" s="311" t="s">
        <v>1553</v>
      </c>
      <c r="D146" s="311" t="s">
        <v>1554</v>
      </c>
      <c r="E146" s="311"/>
      <c r="F146" s="311"/>
      <c r="G146" s="311"/>
      <c r="H146" s="391"/>
    </row>
    <row r="147" spans="1:8" ht="12.75">
      <c r="A147" s="311" t="s">
        <v>1474</v>
      </c>
      <c r="B147" s="311">
        <v>6.024</v>
      </c>
      <c r="C147" s="311" t="s">
        <v>1540</v>
      </c>
      <c r="D147" s="311" t="s">
        <v>1555</v>
      </c>
      <c r="E147" s="311"/>
      <c r="F147" s="311" t="s">
        <v>1556</v>
      </c>
      <c r="G147" s="311"/>
      <c r="H147" s="391"/>
    </row>
    <row r="148" spans="1:8" ht="12.75">
      <c r="A148" s="311" t="s">
        <v>1360</v>
      </c>
      <c r="B148" s="311">
        <v>3.836</v>
      </c>
      <c r="C148" s="311" t="s">
        <v>1540</v>
      </c>
      <c r="D148" s="311" t="s">
        <v>1557</v>
      </c>
      <c r="E148" s="311"/>
      <c r="F148" s="311"/>
      <c r="G148" s="311"/>
      <c r="H148" s="391"/>
    </row>
    <row r="149" spans="1:8" ht="12.75">
      <c r="A149" s="311" t="s">
        <v>1558</v>
      </c>
      <c r="B149" s="311">
        <v>11</v>
      </c>
      <c r="C149" s="311" t="s">
        <v>1538</v>
      </c>
      <c r="D149" s="311"/>
      <c r="E149" s="311"/>
      <c r="F149" s="311"/>
      <c r="G149" s="311"/>
      <c r="H149" s="391"/>
    </row>
    <row r="150" spans="1:8" ht="12.75">
      <c r="A150" s="311" t="s">
        <v>1559</v>
      </c>
      <c r="B150" s="311">
        <v>6.287</v>
      </c>
      <c r="C150" s="311" t="s">
        <v>1540</v>
      </c>
      <c r="D150" s="311"/>
      <c r="E150" s="311"/>
      <c r="F150" s="311"/>
      <c r="G150" s="311"/>
      <c r="H150" s="391"/>
    </row>
    <row r="151" spans="1:8" ht="12.75">
      <c r="A151" s="311" t="s">
        <v>1560</v>
      </c>
      <c r="B151" s="311">
        <v>21.5</v>
      </c>
      <c r="C151" s="311" t="s">
        <v>1561</v>
      </c>
      <c r="D151" s="311" t="s">
        <v>1562</v>
      </c>
      <c r="E151" s="311"/>
      <c r="F151" s="311" t="s">
        <v>1563</v>
      </c>
      <c r="G151" s="311"/>
      <c r="H151" s="391"/>
    </row>
    <row r="152" spans="1:8" ht="12.75">
      <c r="A152" s="311" t="s">
        <v>1564</v>
      </c>
      <c r="B152" s="347">
        <v>8000</v>
      </c>
      <c r="C152" s="311" t="s">
        <v>1534</v>
      </c>
      <c r="D152" s="311"/>
      <c r="E152" s="311"/>
      <c r="F152" s="311"/>
      <c r="G152" s="311"/>
      <c r="H152" s="391"/>
    </row>
    <row r="153" spans="1:8" ht="12.75">
      <c r="A153" s="311" t="s">
        <v>1565</v>
      </c>
      <c r="B153" s="347">
        <v>1200</v>
      </c>
      <c r="C153" s="311" t="s">
        <v>1534</v>
      </c>
      <c r="D153" s="311"/>
      <c r="E153" s="311"/>
      <c r="F153" s="311"/>
      <c r="G153" s="311"/>
      <c r="H153" s="391"/>
    </row>
    <row r="154" spans="1:8" ht="12.75">
      <c r="A154" s="311" t="s">
        <v>1566</v>
      </c>
      <c r="B154" s="311">
        <v>6</v>
      </c>
      <c r="C154" s="311" t="s">
        <v>1540</v>
      </c>
      <c r="D154" s="311" t="s">
        <v>1567</v>
      </c>
      <c r="E154" s="311"/>
      <c r="F154" s="311"/>
      <c r="G154" s="311"/>
      <c r="H154" s="391"/>
    </row>
    <row r="155" spans="1:8" ht="12.75">
      <c r="A155" s="311" t="s">
        <v>1568</v>
      </c>
      <c r="B155" s="347">
        <v>7500</v>
      </c>
      <c r="C155" s="311" t="s">
        <v>1534</v>
      </c>
      <c r="D155" s="311"/>
      <c r="E155" s="311"/>
      <c r="F155" s="311"/>
      <c r="G155" s="311"/>
      <c r="H155" s="391"/>
    </row>
    <row r="156" spans="1:8" ht="12.75">
      <c r="A156" s="311" t="s">
        <v>1569</v>
      </c>
      <c r="B156" s="311">
        <v>6</v>
      </c>
      <c r="C156" s="311" t="s">
        <v>1540</v>
      </c>
      <c r="D156" s="311"/>
      <c r="E156" s="311"/>
      <c r="F156" s="311"/>
      <c r="G156" s="311"/>
      <c r="H156" s="391"/>
    </row>
    <row r="157" spans="1:8" ht="12.75">
      <c r="A157" s="411" t="s">
        <v>1570</v>
      </c>
      <c r="B157" s="311">
        <v>10</v>
      </c>
      <c r="C157" s="311" t="s">
        <v>1538</v>
      </c>
      <c r="D157" s="311"/>
      <c r="E157" s="311"/>
      <c r="F157" s="311"/>
      <c r="G157" s="311"/>
      <c r="H157" s="391"/>
    </row>
    <row r="158" spans="1:8" ht="12.75">
      <c r="A158" s="311"/>
      <c r="B158" s="311"/>
      <c r="C158" s="311"/>
      <c r="D158" s="311"/>
      <c r="E158" s="311"/>
      <c r="F158" s="311"/>
      <c r="G158" s="311"/>
      <c r="H158" s="391"/>
    </row>
    <row r="159" spans="1:8" ht="12.75">
      <c r="A159" s="311" t="s">
        <v>1571</v>
      </c>
      <c r="B159" s="311"/>
      <c r="C159" s="311"/>
      <c r="D159" s="311"/>
      <c r="E159" s="311"/>
      <c r="F159" s="311"/>
      <c r="G159" s="311"/>
      <c r="H159" s="391"/>
    </row>
    <row r="160" spans="1:8" ht="12.75">
      <c r="A160" s="311" t="s">
        <v>1572</v>
      </c>
      <c r="B160" s="311"/>
      <c r="C160" s="311"/>
      <c r="D160" s="311"/>
      <c r="E160" s="311"/>
      <c r="F160" s="311"/>
      <c r="G160" s="311"/>
      <c r="H160" s="391"/>
    </row>
    <row r="161" spans="1:8" ht="12.75">
      <c r="A161" s="311" t="s">
        <v>1573</v>
      </c>
      <c r="B161" s="311"/>
      <c r="C161" s="311"/>
      <c r="D161" s="311"/>
      <c r="E161" s="311"/>
      <c r="F161" s="311"/>
      <c r="G161" s="311"/>
      <c r="H161" s="391"/>
    </row>
    <row r="162" spans="1:8" ht="12.75">
      <c r="A162" s="311" t="s">
        <v>1574</v>
      </c>
      <c r="B162" s="311"/>
      <c r="C162" s="311"/>
      <c r="D162" s="311"/>
      <c r="E162" s="311"/>
      <c r="F162" s="311"/>
      <c r="G162" s="311"/>
      <c r="H162" s="391"/>
    </row>
    <row r="163" spans="1:8" ht="12.75">
      <c r="A163" s="311" t="s">
        <v>1575</v>
      </c>
      <c r="B163" s="311"/>
      <c r="C163" s="311"/>
      <c r="D163" s="311"/>
      <c r="E163" s="311"/>
      <c r="F163" s="311"/>
      <c r="G163" s="311"/>
      <c r="H163" s="391"/>
    </row>
    <row r="164" spans="1:8" ht="12.75">
      <c r="A164" s="311" t="s">
        <v>1576</v>
      </c>
      <c r="B164" s="311"/>
      <c r="C164" s="311"/>
      <c r="D164" s="311"/>
      <c r="E164" s="311"/>
      <c r="F164" s="311"/>
      <c r="G164" s="311"/>
      <c r="H164" s="391"/>
    </row>
    <row r="165" spans="1:8" ht="12.75">
      <c r="A165" s="311" t="s">
        <v>1577</v>
      </c>
      <c r="B165" s="311"/>
      <c r="C165" s="311"/>
      <c r="D165" s="311"/>
      <c r="E165" s="311"/>
      <c r="F165" s="311"/>
      <c r="G165" s="311"/>
      <c r="H165" s="391"/>
    </row>
    <row r="166" spans="1:8" ht="12.75">
      <c r="A166" s="311" t="s">
        <v>1578</v>
      </c>
      <c r="B166" s="311"/>
      <c r="C166" s="311"/>
      <c r="D166" s="311"/>
      <c r="E166" s="311"/>
      <c r="F166" s="311"/>
      <c r="G166" s="311"/>
      <c r="H166" s="391"/>
    </row>
    <row r="167" spans="1:8" ht="12.75">
      <c r="A167" s="311" t="s">
        <v>1579</v>
      </c>
      <c r="B167" s="311"/>
      <c r="C167" s="311"/>
      <c r="D167" s="311"/>
      <c r="E167" s="311"/>
      <c r="F167" s="311"/>
      <c r="G167" s="311"/>
      <c r="H167" s="391"/>
    </row>
    <row r="168" spans="1:8" ht="12.75">
      <c r="A168" s="311" t="s">
        <v>1580</v>
      </c>
      <c r="B168" s="311"/>
      <c r="C168" s="311"/>
      <c r="D168" s="311"/>
      <c r="E168" s="311"/>
      <c r="F168" s="311"/>
      <c r="G168" s="311"/>
      <c r="H168" s="391"/>
    </row>
    <row r="169" spans="1:8" ht="12.75">
      <c r="A169" s="311" t="s">
        <v>1581</v>
      </c>
      <c r="B169" s="311"/>
      <c r="C169" s="311"/>
      <c r="D169" s="311"/>
      <c r="E169" s="311"/>
      <c r="F169" s="311"/>
      <c r="G169" s="311"/>
      <c r="H169" s="391"/>
    </row>
    <row r="170" spans="1:8" ht="12.75">
      <c r="A170" s="311" t="s">
        <v>1582</v>
      </c>
      <c r="B170" s="311"/>
      <c r="C170" s="311"/>
      <c r="D170" s="311"/>
      <c r="E170" s="311"/>
      <c r="F170" s="311"/>
      <c r="G170" s="311"/>
      <c r="H170" s="391"/>
    </row>
    <row r="171" spans="1:8" ht="12.75">
      <c r="A171" s="311" t="s">
        <v>1583</v>
      </c>
      <c r="B171" s="311"/>
      <c r="C171" s="311"/>
      <c r="D171" s="311"/>
      <c r="E171" s="311"/>
      <c r="F171" s="311"/>
      <c r="G171" s="311"/>
      <c r="H171" s="391"/>
    </row>
    <row r="172" spans="1:8" ht="12.75">
      <c r="A172" s="311" t="s">
        <v>1579</v>
      </c>
      <c r="B172" s="311"/>
      <c r="C172" s="311"/>
      <c r="D172" s="311"/>
      <c r="E172" s="311"/>
      <c r="F172" s="311"/>
      <c r="G172" s="311"/>
      <c r="H172" s="391"/>
    </row>
    <row r="173" spans="1:8" ht="12.75">
      <c r="A173" s="311" t="s">
        <v>1584</v>
      </c>
      <c r="B173" s="311"/>
      <c r="C173" s="311"/>
      <c r="D173" s="311"/>
      <c r="E173" s="311"/>
      <c r="F173" s="311"/>
      <c r="G173" s="311"/>
      <c r="H173" s="391"/>
    </row>
    <row r="174" spans="1:8" ht="12.75">
      <c r="A174" s="311" t="s">
        <v>1585</v>
      </c>
      <c r="B174" s="311"/>
      <c r="C174" s="311"/>
      <c r="D174" s="311"/>
      <c r="E174" s="311"/>
      <c r="F174" s="311"/>
      <c r="G174" s="311"/>
      <c r="H174" s="391"/>
    </row>
    <row r="175" spans="1:8" ht="12.75">
      <c r="A175" s="311" t="s">
        <v>1586</v>
      </c>
      <c r="B175" s="311"/>
      <c r="C175" s="311"/>
      <c r="D175" s="311"/>
      <c r="E175" s="311"/>
      <c r="F175" s="311"/>
      <c r="G175" s="311"/>
      <c r="H175" s="391"/>
    </row>
    <row r="176" spans="1:8" ht="12.75">
      <c r="A176" s="311" t="s">
        <v>1587</v>
      </c>
      <c r="B176" s="311"/>
      <c r="C176" s="311"/>
      <c r="D176" s="311"/>
      <c r="E176" s="311"/>
      <c r="F176" s="311"/>
      <c r="G176" s="311"/>
      <c r="H176" s="391"/>
    </row>
    <row r="177" spans="1:8" ht="12.75">
      <c r="A177" s="408" t="s">
        <v>1588</v>
      </c>
      <c r="B177" s="408"/>
      <c r="C177" s="408"/>
      <c r="D177" s="408"/>
      <c r="E177" s="408"/>
      <c r="F177" s="408"/>
      <c r="G177" s="408"/>
      <c r="H177" s="409"/>
    </row>
    <row r="178" spans="1:8" ht="12.75">
      <c r="A178" s="386"/>
      <c r="B178" s="386"/>
      <c r="C178" s="386"/>
      <c r="D178" s="386"/>
      <c r="E178" s="386"/>
      <c r="F178" s="386"/>
      <c r="G178" s="386"/>
      <c r="H178" s="386"/>
    </row>
    <row r="179" spans="1:8" ht="12.75">
      <c r="A179" s="386"/>
      <c r="B179" s="386"/>
      <c r="C179" s="386"/>
      <c r="D179" s="386"/>
      <c r="E179" s="386"/>
      <c r="F179" s="386"/>
      <c r="G179" s="386"/>
      <c r="H179" s="386"/>
    </row>
    <row r="180" spans="1:8" ht="12.75">
      <c r="A180" s="410" t="s">
        <v>1589</v>
      </c>
      <c r="B180" s="386"/>
      <c r="C180" s="386"/>
      <c r="D180" s="386"/>
      <c r="E180" s="386"/>
      <c r="F180" s="386"/>
      <c r="G180" s="386"/>
      <c r="H180" s="386"/>
    </row>
    <row r="181" spans="1:8" ht="12.75">
      <c r="A181" s="412"/>
      <c r="B181" s="390"/>
      <c r="C181" s="390"/>
      <c r="D181" s="390"/>
      <c r="E181" s="396" t="s">
        <v>1590</v>
      </c>
      <c r="F181" s="386"/>
      <c r="G181" s="386"/>
      <c r="H181" s="386"/>
    </row>
    <row r="182" spans="1:8" ht="12.75">
      <c r="A182" s="311">
        <v>39.73</v>
      </c>
      <c r="B182" s="311" t="s">
        <v>1591</v>
      </c>
      <c r="C182" s="311" t="s">
        <v>1592</v>
      </c>
      <c r="D182" s="311"/>
      <c r="E182" s="391" t="s">
        <v>1593</v>
      </c>
      <c r="F182" s="386"/>
      <c r="G182" s="386"/>
      <c r="H182" s="386"/>
    </row>
    <row r="183" spans="1:8" ht="12.75">
      <c r="A183" s="311">
        <v>3869</v>
      </c>
      <c r="B183" s="311" t="s">
        <v>1594</v>
      </c>
      <c r="C183" s="311" t="s">
        <v>1595</v>
      </c>
      <c r="D183" s="311"/>
      <c r="E183" s="391" t="s">
        <v>1596</v>
      </c>
      <c r="F183" s="386"/>
      <c r="G183" s="386"/>
      <c r="H183" s="386"/>
    </row>
    <row r="184" spans="1:8" ht="12.75">
      <c r="A184" s="311"/>
      <c r="B184" s="311"/>
      <c r="C184" s="311"/>
      <c r="D184" s="311"/>
      <c r="E184" s="391"/>
      <c r="F184" s="386"/>
      <c r="G184" s="386"/>
      <c r="H184" s="386"/>
    </row>
    <row r="185" spans="1:8" ht="12.75">
      <c r="A185" s="311">
        <f>A182/A183*10^6</f>
        <v>10268.80330834841</v>
      </c>
      <c r="B185" s="311"/>
      <c r="C185" s="311"/>
      <c r="D185" s="311"/>
      <c r="E185" s="391"/>
      <c r="F185" s="386"/>
      <c r="G185" s="386"/>
      <c r="H185" s="386"/>
    </row>
    <row r="186" spans="1:8" ht="12.75">
      <c r="A186" s="310"/>
      <c r="B186" s="310"/>
      <c r="C186" s="310"/>
      <c r="D186" s="310"/>
      <c r="E186" s="310"/>
      <c r="F186" s="310"/>
      <c r="G186" s="310"/>
      <c r="H186" s="310"/>
    </row>
    <row r="187" spans="1:8" ht="12.75">
      <c r="A187" s="310">
        <f>3412*A193</f>
        <v>11396.08</v>
      </c>
      <c r="B187" s="310"/>
      <c r="C187" s="310"/>
      <c r="D187" s="310"/>
      <c r="E187" s="310"/>
      <c r="F187" s="310"/>
      <c r="G187" s="310"/>
      <c r="H187" s="310"/>
    </row>
    <row r="188" spans="1:8" ht="12.75">
      <c r="A188" s="310"/>
      <c r="B188" s="310"/>
      <c r="C188" s="310"/>
      <c r="D188" s="310"/>
      <c r="E188" s="310"/>
      <c r="F188" s="310"/>
      <c r="G188" s="310"/>
      <c r="H188" s="310"/>
    </row>
    <row r="189" spans="1:8" ht="12.75">
      <c r="A189" s="310" t="s">
        <v>1597</v>
      </c>
      <c r="B189" s="310"/>
      <c r="C189" s="310"/>
      <c r="D189" s="310"/>
      <c r="E189" s="310"/>
      <c r="F189" s="310"/>
      <c r="G189" s="310"/>
      <c r="H189" s="310"/>
    </row>
    <row r="190" spans="1:8" ht="12.75">
      <c r="A190" s="310" t="s">
        <v>1598</v>
      </c>
      <c r="B190" s="310"/>
      <c r="C190" s="310"/>
      <c r="D190" s="310"/>
      <c r="E190" s="310"/>
      <c r="F190" s="310"/>
      <c r="G190" s="310"/>
      <c r="H190" s="310"/>
    </row>
    <row r="191" spans="1:8" ht="12.75">
      <c r="A191" s="310" t="s">
        <v>1599</v>
      </c>
      <c r="B191" s="310"/>
      <c r="C191" s="310"/>
      <c r="D191" s="310"/>
      <c r="E191" s="310"/>
      <c r="F191" s="310"/>
      <c r="G191" s="310"/>
      <c r="H191" s="310"/>
    </row>
    <row r="192" spans="1:8" ht="12.75">
      <c r="A192" s="310" t="s">
        <v>474</v>
      </c>
      <c r="B192" s="310"/>
      <c r="C192" s="310"/>
      <c r="D192" s="310"/>
      <c r="E192" s="310"/>
      <c r="F192" s="310"/>
      <c r="G192" s="310"/>
      <c r="H192" s="310"/>
    </row>
    <row r="193" spans="1:8" ht="12.75">
      <c r="A193" s="310">
        <v>3.34</v>
      </c>
      <c r="B193" s="310"/>
      <c r="C193" s="310"/>
      <c r="D193" s="310"/>
      <c r="E193" s="310"/>
      <c r="F193" s="310"/>
      <c r="G193" s="310"/>
      <c r="H193" s="310"/>
    </row>
    <row r="194" spans="1:8" ht="12.75">
      <c r="A194" s="310" t="s">
        <v>1354</v>
      </c>
      <c r="B194" s="310"/>
      <c r="C194" s="310"/>
      <c r="D194" s="310"/>
      <c r="E194" s="310"/>
      <c r="F194" s="310"/>
      <c r="G194" s="310"/>
      <c r="H194" s="310"/>
    </row>
    <row r="195" spans="1:8" ht="12.75">
      <c r="A195" s="310">
        <v>1.047</v>
      </c>
      <c r="B195" s="310"/>
      <c r="C195" s="310"/>
      <c r="D195" s="310"/>
      <c r="E195" s="310"/>
      <c r="F195" s="310"/>
      <c r="G195" s="310"/>
      <c r="H195" s="310"/>
    </row>
    <row r="196" spans="1:8" ht="12.75">
      <c r="A196" s="310" t="s">
        <v>1600</v>
      </c>
      <c r="B196" s="310"/>
      <c r="C196" s="310"/>
      <c r="D196" s="310"/>
      <c r="E196" s="310"/>
      <c r="F196" s="310"/>
      <c r="G196" s="310"/>
      <c r="H196" s="310"/>
    </row>
    <row r="197" spans="1:8" ht="12.75">
      <c r="A197" s="310">
        <v>1.01</v>
      </c>
      <c r="B197" s="310"/>
      <c r="C197" s="310"/>
      <c r="D197" s="310"/>
      <c r="E197" s="310"/>
      <c r="F197" s="310"/>
      <c r="G197" s="310"/>
      <c r="H197" s="310"/>
    </row>
    <row r="198" spans="1:8" ht="12.75">
      <c r="A198" s="310" t="s">
        <v>1601</v>
      </c>
      <c r="B198" s="310"/>
      <c r="C198" s="310"/>
      <c r="D198" s="310"/>
      <c r="E198" s="310"/>
      <c r="F198" s="310"/>
      <c r="G198" s="310"/>
      <c r="H198" s="310"/>
    </row>
    <row r="199" spans="1:8" ht="12.75">
      <c r="A199" s="310">
        <v>1.01</v>
      </c>
      <c r="B199" s="310"/>
      <c r="C199" s="310"/>
      <c r="D199" s="310"/>
      <c r="E199" s="310"/>
      <c r="F199" s="310"/>
      <c r="G199" s="310"/>
      <c r="H199" s="310"/>
    </row>
    <row r="200" spans="1:8" ht="12.75">
      <c r="A200" s="310" t="s">
        <v>1565</v>
      </c>
      <c r="B200" s="310"/>
      <c r="C200" s="310"/>
      <c r="D200" s="310"/>
      <c r="E200" s="310"/>
      <c r="F200" s="310"/>
      <c r="G200" s="310"/>
      <c r="H200" s="310"/>
    </row>
    <row r="201" spans="1:8" ht="12.75">
      <c r="A201" s="310">
        <v>1.45</v>
      </c>
      <c r="B201" s="310"/>
      <c r="C201" s="310"/>
      <c r="D201" s="310"/>
      <c r="E201" s="310"/>
      <c r="F201" s="310"/>
      <c r="G201" s="310"/>
      <c r="H201" s="310"/>
    </row>
    <row r="202" spans="1:8" ht="12.75">
      <c r="A202" s="310" t="s">
        <v>1602</v>
      </c>
      <c r="B202" s="310"/>
      <c r="C202" s="310"/>
      <c r="D202" s="310"/>
      <c r="E202" s="310"/>
      <c r="F202" s="310"/>
      <c r="G202" s="310"/>
      <c r="H202" s="310"/>
    </row>
    <row r="203" spans="1:8" ht="12.75">
      <c r="A203" s="310">
        <v>1.35</v>
      </c>
      <c r="B203" s="310"/>
      <c r="C203" s="310"/>
      <c r="D203" s="310"/>
      <c r="E203" s="310"/>
      <c r="F203" s="310"/>
      <c r="G203" s="310"/>
      <c r="H203" s="310"/>
    </row>
    <row r="204" spans="1:8" ht="12.75">
      <c r="A204" s="310" t="s">
        <v>1603</v>
      </c>
      <c r="B204" s="310"/>
      <c r="C204" s="310"/>
      <c r="D204" s="310"/>
      <c r="E204" s="310"/>
      <c r="F204" s="310"/>
      <c r="G204" s="310"/>
      <c r="H204" s="310"/>
    </row>
    <row r="205" spans="1:8" ht="12.75">
      <c r="A205" s="310">
        <v>1.05</v>
      </c>
      <c r="B205" s="310"/>
      <c r="C205" s="310"/>
      <c r="D205" s="310"/>
      <c r="E205" s="310"/>
      <c r="F205" s="310"/>
      <c r="G205" s="310"/>
      <c r="H205" s="310"/>
    </row>
    <row r="206" spans="1:8" ht="12.75">
      <c r="A206" s="310" t="s">
        <v>1358</v>
      </c>
      <c r="B206" s="310"/>
      <c r="C206" s="310"/>
      <c r="D206" s="310"/>
      <c r="E206" s="310"/>
      <c r="F206" s="310"/>
      <c r="G206" s="310"/>
      <c r="H206" s="310"/>
    </row>
    <row r="207" spans="1:8" ht="12.75">
      <c r="A207" s="310">
        <v>1</v>
      </c>
      <c r="B207" s="310"/>
      <c r="C207" s="310"/>
      <c r="D207" s="310"/>
      <c r="E207" s="310"/>
      <c r="F207" s="310"/>
      <c r="G207" s="310"/>
      <c r="H207" s="310"/>
    </row>
    <row r="208" spans="1:8" ht="12.75">
      <c r="A208" s="310" t="s">
        <v>1604</v>
      </c>
      <c r="B208" s="310"/>
      <c r="C208" s="310"/>
      <c r="D208" s="310"/>
      <c r="E208" s="310"/>
      <c r="F208" s="310"/>
      <c r="G208" s="310"/>
      <c r="H208" s="310"/>
    </row>
    <row r="209" spans="1:8" ht="12.75">
      <c r="A209" s="310">
        <v>1</v>
      </c>
      <c r="B209" s="310"/>
      <c r="C209" s="310"/>
      <c r="D209" s="310"/>
      <c r="E209" s="310"/>
      <c r="F209" s="310"/>
      <c r="G209" s="310"/>
      <c r="H209" s="310"/>
    </row>
    <row r="210" spans="1:8" ht="12.75">
      <c r="A210" s="310" t="s">
        <v>2008</v>
      </c>
      <c r="B210" s="310"/>
      <c r="C210" s="310"/>
      <c r="D210" s="310"/>
      <c r="E210" s="310"/>
      <c r="F210" s="310"/>
      <c r="G210" s="310"/>
      <c r="H210" s="310"/>
    </row>
    <row r="211" spans="1:8" ht="12.75">
      <c r="A211" s="310">
        <v>1</v>
      </c>
      <c r="B211" s="310"/>
      <c r="C211" s="310"/>
      <c r="D211" s="310"/>
      <c r="E211" s="310"/>
      <c r="F211" s="310"/>
      <c r="G211" s="310"/>
      <c r="H211" s="310"/>
    </row>
  </sheetData>
  <sheetProtection/>
  <mergeCells count="173">
    <mergeCell ref="A124:F124"/>
    <mergeCell ref="A125:F125"/>
    <mergeCell ref="A126:F126"/>
    <mergeCell ref="A100:F100"/>
    <mergeCell ref="A101:F101"/>
    <mergeCell ref="A102:F102"/>
    <mergeCell ref="A103:F103"/>
    <mergeCell ref="A105:F105"/>
    <mergeCell ref="A106:A107"/>
    <mergeCell ref="B106:D106"/>
    <mergeCell ref="A95:B95"/>
    <mergeCell ref="C95:D95"/>
    <mergeCell ref="E95:F95"/>
    <mergeCell ref="E106:F106"/>
    <mergeCell ref="A96:B96"/>
    <mergeCell ref="C96:D96"/>
    <mergeCell ref="E96:F96"/>
    <mergeCell ref="A97:F97"/>
    <mergeCell ref="A98:F98"/>
    <mergeCell ref="A99:F99"/>
    <mergeCell ref="A93:B93"/>
    <mergeCell ref="C93:D93"/>
    <mergeCell ref="E93:F93"/>
    <mergeCell ref="A94:B94"/>
    <mergeCell ref="C94:D94"/>
    <mergeCell ref="E94:F94"/>
    <mergeCell ref="A91:B91"/>
    <mergeCell ref="C91:D91"/>
    <mergeCell ref="E91:F91"/>
    <mergeCell ref="A92:B92"/>
    <mergeCell ref="C92:D92"/>
    <mergeCell ref="E92:F92"/>
    <mergeCell ref="A89:B89"/>
    <mergeCell ref="C89:D89"/>
    <mergeCell ref="E89:F89"/>
    <mergeCell ref="A90:B90"/>
    <mergeCell ref="C90:D90"/>
    <mergeCell ref="E90:F90"/>
    <mergeCell ref="A87:B87"/>
    <mergeCell ref="C87:D87"/>
    <mergeCell ref="E87:F87"/>
    <mergeCell ref="A88:B88"/>
    <mergeCell ref="C88:D88"/>
    <mergeCell ref="E88:F88"/>
    <mergeCell ref="A85:B85"/>
    <mergeCell ref="C85:D85"/>
    <mergeCell ref="E85:F85"/>
    <mergeCell ref="A86:B86"/>
    <mergeCell ref="C86:D86"/>
    <mergeCell ref="E86:F86"/>
    <mergeCell ref="A83:B83"/>
    <mergeCell ref="C83:D83"/>
    <mergeCell ref="E83:F83"/>
    <mergeCell ref="A84:B84"/>
    <mergeCell ref="C84:D84"/>
    <mergeCell ref="E84:F84"/>
    <mergeCell ref="A81:B81"/>
    <mergeCell ref="C81:D81"/>
    <mergeCell ref="E81:F81"/>
    <mergeCell ref="A82:B82"/>
    <mergeCell ref="C82:D82"/>
    <mergeCell ref="E82:F82"/>
    <mergeCell ref="A79:B79"/>
    <mergeCell ref="C79:D79"/>
    <mergeCell ref="E79:F79"/>
    <mergeCell ref="A80:B80"/>
    <mergeCell ref="C80:D80"/>
    <mergeCell ref="E80:F80"/>
    <mergeCell ref="A77:B77"/>
    <mergeCell ref="C77:D77"/>
    <mergeCell ref="E77:F77"/>
    <mergeCell ref="A78:B78"/>
    <mergeCell ref="C78:D78"/>
    <mergeCell ref="E78:F78"/>
    <mergeCell ref="A75:B75"/>
    <mergeCell ref="C75:D75"/>
    <mergeCell ref="E75:F75"/>
    <mergeCell ref="A76:B76"/>
    <mergeCell ref="C76:D76"/>
    <mergeCell ref="E76:F76"/>
    <mergeCell ref="A73:B73"/>
    <mergeCell ref="C73:D73"/>
    <mergeCell ref="E73:F73"/>
    <mergeCell ref="A74:B74"/>
    <mergeCell ref="C74:D74"/>
    <mergeCell ref="E74:F74"/>
    <mergeCell ref="A71:B71"/>
    <mergeCell ref="C71:D71"/>
    <mergeCell ref="E71:F71"/>
    <mergeCell ref="A72:B72"/>
    <mergeCell ref="C72:D72"/>
    <mergeCell ref="E72:F72"/>
    <mergeCell ref="A69:B69"/>
    <mergeCell ref="C69:D69"/>
    <mergeCell ref="E69:F69"/>
    <mergeCell ref="A70:B70"/>
    <mergeCell ref="C70:D70"/>
    <mergeCell ref="E70:F70"/>
    <mergeCell ref="A67:B67"/>
    <mergeCell ref="C67:D67"/>
    <mergeCell ref="E67:F67"/>
    <mergeCell ref="A68:B68"/>
    <mergeCell ref="C68:D68"/>
    <mergeCell ref="E68:F68"/>
    <mergeCell ref="A65:B65"/>
    <mergeCell ref="C65:D65"/>
    <mergeCell ref="E65:F65"/>
    <mergeCell ref="A66:B66"/>
    <mergeCell ref="C66:D66"/>
    <mergeCell ref="E66:F66"/>
    <mergeCell ref="A63:B63"/>
    <mergeCell ref="C63:D63"/>
    <mergeCell ref="E63:F63"/>
    <mergeCell ref="A64:B64"/>
    <mergeCell ref="C64:D64"/>
    <mergeCell ref="E64:F64"/>
    <mergeCell ref="A61:B61"/>
    <mergeCell ref="C61:D61"/>
    <mergeCell ref="E61:F61"/>
    <mergeCell ref="A62:B62"/>
    <mergeCell ref="C62:D62"/>
    <mergeCell ref="E62:F62"/>
    <mergeCell ref="A59:B59"/>
    <mergeCell ref="C59:D59"/>
    <mergeCell ref="E59:F59"/>
    <mergeCell ref="A60:B60"/>
    <mergeCell ref="C60:D60"/>
    <mergeCell ref="E60:F60"/>
    <mergeCell ref="A57:B57"/>
    <mergeCell ref="C57:D57"/>
    <mergeCell ref="E57:F57"/>
    <mergeCell ref="A58:B58"/>
    <mergeCell ref="C58:D58"/>
    <mergeCell ref="E58:F58"/>
    <mergeCell ref="A55:B55"/>
    <mergeCell ref="C55:D55"/>
    <mergeCell ref="E55:F55"/>
    <mergeCell ref="A56:B56"/>
    <mergeCell ref="C56:D56"/>
    <mergeCell ref="E56:F56"/>
    <mergeCell ref="A53:B53"/>
    <mergeCell ref="C53:D53"/>
    <mergeCell ref="E53:F53"/>
    <mergeCell ref="A54:B54"/>
    <mergeCell ref="C54:D54"/>
    <mergeCell ref="E54:F54"/>
    <mergeCell ref="A46:F46"/>
    <mergeCell ref="A47:F47"/>
    <mergeCell ref="A50:B50"/>
    <mergeCell ref="C50:D50"/>
    <mergeCell ref="E50:F50"/>
    <mergeCell ref="A52:B52"/>
    <mergeCell ref="C52:D52"/>
    <mergeCell ref="E52:F52"/>
    <mergeCell ref="A51:B51"/>
    <mergeCell ref="C51:D51"/>
    <mergeCell ref="E51:F51"/>
    <mergeCell ref="AI3:AK3"/>
    <mergeCell ref="B22:E22"/>
    <mergeCell ref="F22:I22"/>
    <mergeCell ref="J22:M22"/>
    <mergeCell ref="N22:Q22"/>
    <mergeCell ref="B3:E3"/>
    <mergeCell ref="F3:I3"/>
    <mergeCell ref="AE3:AG3"/>
    <mergeCell ref="N3:Q3"/>
    <mergeCell ref="R3:U3"/>
    <mergeCell ref="J3:M3"/>
    <mergeCell ref="AA22:AC22"/>
    <mergeCell ref="AA3:AC3"/>
    <mergeCell ref="R22:U22"/>
    <mergeCell ref="V3:Y3"/>
    <mergeCell ref="V22:Y22"/>
  </mergeCells>
  <hyperlinks>
    <hyperlink ref="A100" r:id="rId1" display="http://www.epa.gov/ttn/chief/ap42/ch01/final/c01s11.pdf"/>
  </hyperlinks>
  <printOptions/>
  <pageMargins left="0.75" right="0.75" top="1" bottom="1" header="0.5" footer="0.5"/>
  <pageSetup horizontalDpi="600" verticalDpi="600" orientation="portrait" r:id="rId5"/>
  <drawing r:id="rId4"/>
  <legacyDrawing r:id="rId3"/>
</worksheet>
</file>

<file path=xl/worksheets/sheet11.xml><?xml version="1.0" encoding="utf-8"?>
<worksheet xmlns="http://schemas.openxmlformats.org/spreadsheetml/2006/main" xmlns:r="http://schemas.openxmlformats.org/officeDocument/2006/relationships">
  <sheetPr codeName="Sheet15">
    <pageSetUpPr fitToPage="1"/>
  </sheetPr>
  <dimension ref="A1:M909"/>
  <sheetViews>
    <sheetView zoomScalePageLayoutView="0" workbookViewId="0" topLeftCell="A1">
      <selection activeCell="I4" sqref="I4"/>
    </sheetView>
  </sheetViews>
  <sheetFormatPr defaultColWidth="11.421875" defaultRowHeight="12.75"/>
  <cols>
    <col min="1" max="1" width="11.28125" style="102" bestFit="1" customWidth="1"/>
    <col min="2" max="2" width="27.421875" style="102" bestFit="1" customWidth="1"/>
    <col min="3" max="3" width="15.7109375" style="102" customWidth="1"/>
    <col min="4" max="4" width="13.7109375" style="94" customWidth="1"/>
    <col min="5" max="8" width="7.421875" style="94" customWidth="1"/>
    <col min="9" max="9" width="5.140625" style="94" customWidth="1"/>
    <col min="10" max="10" width="6.00390625" style="94" customWidth="1"/>
    <col min="11" max="16384" width="11.421875" style="94" customWidth="1"/>
  </cols>
  <sheetData>
    <row r="1" spans="1:8" ht="15.75">
      <c r="A1" s="90" t="s">
        <v>540</v>
      </c>
      <c r="B1" s="91" t="s">
        <v>540</v>
      </c>
      <c r="C1" s="92" t="s">
        <v>540</v>
      </c>
      <c r="D1" s="93"/>
      <c r="E1" s="93"/>
      <c r="F1" s="93"/>
      <c r="G1" s="93"/>
      <c r="H1" s="93"/>
    </row>
    <row r="2" spans="1:8" ht="16.5" thickBot="1">
      <c r="A2" s="95" t="s">
        <v>541</v>
      </c>
      <c r="B2" s="96" t="s">
        <v>542</v>
      </c>
      <c r="C2" s="97" t="s">
        <v>543</v>
      </c>
      <c r="D2" s="98"/>
      <c r="E2" s="98"/>
      <c r="F2" s="98"/>
      <c r="G2" s="98"/>
      <c r="H2" s="98"/>
    </row>
    <row r="3" spans="1:8" ht="16.5" thickBot="1">
      <c r="A3" s="99"/>
      <c r="B3" s="100"/>
      <c r="C3" s="101"/>
      <c r="D3" s="101"/>
      <c r="E3" s="102" t="s">
        <v>544</v>
      </c>
      <c r="F3" s="102" t="s">
        <v>545</v>
      </c>
      <c r="G3" s="101"/>
      <c r="H3" s="101"/>
    </row>
    <row r="4" spans="1:13" ht="16.5" thickBot="1">
      <c r="A4" s="103" t="str">
        <f>+F4</f>
        <v>275</v>
      </c>
      <c r="B4" s="104" t="str">
        <f>LOOKUP($A$4,$A$6:$A$906,B$6:B$906)</f>
        <v>Raleigh</v>
      </c>
      <c r="C4" s="104" t="str">
        <f>LOOKUP($A$4,$A$6:$A$906,C$6:C$906)</f>
        <v>NC</v>
      </c>
      <c r="D4" s="464" t="str">
        <f>CONCATENATE(B4,", ",C4)</f>
        <v>Raleigh, NC</v>
      </c>
      <c r="E4" s="465" t="str">
        <f>+'Energy Performance Indicator'!F15</f>
        <v>27519</v>
      </c>
      <c r="F4" s="466" t="str">
        <f>REPLACE(E4,4,2,"")</f>
        <v>275</v>
      </c>
      <c r="G4" s="468">
        <f>LEN(E4)</f>
        <v>5</v>
      </c>
      <c r="H4" s="468">
        <f>VALUE(G4)</f>
        <v>5</v>
      </c>
      <c r="I4" s="469" t="str">
        <f>IF(H4=5,D4,"ZIP Code Error")</f>
        <v>Raleigh, NC</v>
      </c>
      <c r="J4" s="467"/>
      <c r="K4" s="467"/>
      <c r="L4" s="467"/>
      <c r="M4" s="467"/>
    </row>
    <row r="5" spans="1:8" ht="15.75">
      <c r="A5" s="99"/>
      <c r="B5" s="100"/>
      <c r="C5" s="101"/>
      <c r="D5" s="101"/>
      <c r="E5" s="101"/>
      <c r="F5" s="101"/>
      <c r="G5" s="101"/>
      <c r="H5" s="101"/>
    </row>
    <row r="6" spans="1:8" ht="12">
      <c r="A6" s="105" t="s">
        <v>546</v>
      </c>
      <c r="B6" s="106" t="s">
        <v>547</v>
      </c>
      <c r="C6" s="107" t="s">
        <v>548</v>
      </c>
      <c r="D6" s="108"/>
      <c r="E6" s="108"/>
      <c r="F6" s="108"/>
      <c r="G6" s="108"/>
      <c r="H6" s="108"/>
    </row>
    <row r="7" spans="1:10" ht="12">
      <c r="A7" s="105" t="s">
        <v>549</v>
      </c>
      <c r="B7" s="106" t="s">
        <v>533</v>
      </c>
      <c r="C7" s="108" t="s">
        <v>550</v>
      </c>
      <c r="D7" s="108"/>
      <c r="E7" s="108"/>
      <c r="F7" s="108"/>
      <c r="G7" s="108"/>
      <c r="H7" s="108"/>
      <c r="I7" s="108"/>
      <c r="J7" s="108"/>
    </row>
    <row r="8" spans="1:8" ht="12">
      <c r="A8" s="105" t="s">
        <v>552</v>
      </c>
      <c r="B8" s="106" t="s">
        <v>533</v>
      </c>
      <c r="C8" s="108" t="s">
        <v>550</v>
      </c>
      <c r="D8" s="108"/>
      <c r="E8" s="108"/>
      <c r="F8" s="108"/>
      <c r="G8" s="108"/>
      <c r="H8" s="108"/>
    </row>
    <row r="9" spans="1:8" ht="12">
      <c r="A9" s="105" t="s">
        <v>553</v>
      </c>
      <c r="B9" s="106" t="s">
        <v>554</v>
      </c>
      <c r="C9" s="108" t="s">
        <v>550</v>
      </c>
      <c r="D9" s="108"/>
      <c r="E9" s="108"/>
      <c r="F9" s="108"/>
      <c r="G9" s="108"/>
      <c r="H9" s="108"/>
    </row>
    <row r="10" spans="1:8" ht="12">
      <c r="A10" s="105" t="s">
        <v>556</v>
      </c>
      <c r="B10" s="106" t="s">
        <v>557</v>
      </c>
      <c r="C10" s="108" t="s">
        <v>550</v>
      </c>
      <c r="D10" s="108"/>
      <c r="E10" s="108"/>
      <c r="F10" s="108"/>
      <c r="G10" s="108"/>
      <c r="H10" s="108"/>
    </row>
    <row r="11" spans="1:10" ht="12">
      <c r="A11" s="105" t="s">
        <v>727</v>
      </c>
      <c r="B11" s="106" t="s">
        <v>728</v>
      </c>
      <c r="C11" s="108" t="s">
        <v>550</v>
      </c>
      <c r="D11" s="108"/>
      <c r="E11" s="108"/>
      <c r="F11" s="108"/>
      <c r="G11" s="108"/>
      <c r="H11" s="108"/>
      <c r="I11" s="109"/>
      <c r="J11" s="109"/>
    </row>
    <row r="12" spans="1:10" ht="12">
      <c r="A12" s="105" t="s">
        <v>729</v>
      </c>
      <c r="B12" s="106" t="s">
        <v>728</v>
      </c>
      <c r="C12" s="108" t="s">
        <v>550</v>
      </c>
      <c r="D12" s="108"/>
      <c r="E12" s="108"/>
      <c r="F12" s="108"/>
      <c r="G12" s="108"/>
      <c r="H12" s="108"/>
      <c r="I12" s="108"/>
      <c r="J12" s="108"/>
    </row>
    <row r="13" spans="1:10" ht="12">
      <c r="A13" s="105" t="s">
        <v>730</v>
      </c>
      <c r="B13" s="106" t="s">
        <v>728</v>
      </c>
      <c r="C13" s="108" t="s">
        <v>550</v>
      </c>
      <c r="D13" s="108"/>
      <c r="E13" s="108"/>
      <c r="F13" s="108"/>
      <c r="G13" s="108"/>
      <c r="H13" s="108"/>
      <c r="I13" s="108"/>
      <c r="J13" s="108"/>
    </row>
    <row r="14" spans="1:10" ht="12">
      <c r="A14" s="105" t="s">
        <v>731</v>
      </c>
      <c r="B14" s="106" t="s">
        <v>732</v>
      </c>
      <c r="C14" s="108" t="s">
        <v>550</v>
      </c>
      <c r="D14" s="108"/>
      <c r="E14" s="108"/>
      <c r="F14" s="108"/>
      <c r="G14" s="108"/>
      <c r="H14" s="108"/>
      <c r="I14" s="108"/>
      <c r="J14" s="108"/>
    </row>
    <row r="15" spans="1:10" ht="12">
      <c r="A15" s="105" t="s">
        <v>733</v>
      </c>
      <c r="B15" s="106" t="s">
        <v>734</v>
      </c>
      <c r="C15" s="108" t="s">
        <v>550</v>
      </c>
      <c r="D15" s="108"/>
      <c r="E15" s="108"/>
      <c r="F15" s="108"/>
      <c r="G15" s="108"/>
      <c r="H15" s="108"/>
      <c r="I15" s="108"/>
      <c r="J15" s="108"/>
    </row>
    <row r="16" spans="1:10" ht="12">
      <c r="A16" s="105" t="s">
        <v>735</v>
      </c>
      <c r="B16" s="106" t="s">
        <v>736</v>
      </c>
      <c r="C16" s="108" t="s">
        <v>550</v>
      </c>
      <c r="D16" s="108"/>
      <c r="E16" s="108"/>
      <c r="F16" s="108"/>
      <c r="G16" s="108"/>
      <c r="H16" s="108"/>
      <c r="I16" s="108"/>
      <c r="J16" s="108"/>
    </row>
    <row r="17" spans="1:10" ht="12">
      <c r="A17" s="105" t="s">
        <v>737</v>
      </c>
      <c r="B17" s="106" t="s">
        <v>726</v>
      </c>
      <c r="C17" s="108" t="s">
        <v>550</v>
      </c>
      <c r="D17" s="108"/>
      <c r="E17" s="108"/>
      <c r="F17" s="108"/>
      <c r="G17" s="108"/>
      <c r="H17" s="108"/>
      <c r="I17" s="108"/>
      <c r="J17" s="108"/>
    </row>
    <row r="18" spans="1:10" ht="12">
      <c r="A18" s="105" t="s">
        <v>738</v>
      </c>
      <c r="B18" s="106" t="s">
        <v>726</v>
      </c>
      <c r="C18" s="108" t="s">
        <v>550</v>
      </c>
      <c r="D18" s="108"/>
      <c r="E18" s="108"/>
      <c r="F18" s="108"/>
      <c r="G18" s="108"/>
      <c r="H18" s="108"/>
      <c r="I18" s="108"/>
      <c r="J18" s="108"/>
    </row>
    <row r="19" spans="1:10" ht="12">
      <c r="A19" s="105" t="s">
        <v>739</v>
      </c>
      <c r="B19" s="106" t="s">
        <v>726</v>
      </c>
      <c r="C19" s="108" t="s">
        <v>550</v>
      </c>
      <c r="D19" s="108"/>
      <c r="E19" s="108"/>
      <c r="F19" s="108"/>
      <c r="G19" s="108"/>
      <c r="H19" s="108"/>
      <c r="I19" s="108"/>
      <c r="J19" s="108"/>
    </row>
    <row r="20" spans="1:10" ht="12">
      <c r="A20" s="105" t="s">
        <v>740</v>
      </c>
      <c r="B20" s="106" t="s">
        <v>741</v>
      </c>
      <c r="C20" s="108" t="s">
        <v>550</v>
      </c>
      <c r="D20" s="108"/>
      <c r="E20" s="108"/>
      <c r="F20" s="108"/>
      <c r="G20" s="108"/>
      <c r="H20" s="108"/>
      <c r="I20" s="108"/>
      <c r="J20" s="108"/>
    </row>
    <row r="21" spans="1:10" ht="12">
      <c r="A21" s="105" t="s">
        <v>743</v>
      </c>
      <c r="B21" s="106" t="s">
        <v>741</v>
      </c>
      <c r="C21" s="108" t="s">
        <v>550</v>
      </c>
      <c r="D21" s="108"/>
      <c r="E21" s="108"/>
      <c r="F21" s="108"/>
      <c r="G21" s="108"/>
      <c r="H21" s="108"/>
      <c r="I21" s="108"/>
      <c r="J21" s="108"/>
    </row>
    <row r="22" spans="1:10" ht="12">
      <c r="A22" s="105" t="s">
        <v>744</v>
      </c>
      <c r="B22" s="106" t="s">
        <v>745</v>
      </c>
      <c r="C22" s="108" t="s">
        <v>550</v>
      </c>
      <c r="D22" s="108"/>
      <c r="E22" s="108"/>
      <c r="F22" s="108"/>
      <c r="G22" s="108"/>
      <c r="H22" s="108"/>
      <c r="I22" s="108"/>
      <c r="J22" s="108"/>
    </row>
    <row r="23" spans="1:10" ht="12">
      <c r="A23" s="105" t="s">
        <v>746</v>
      </c>
      <c r="B23" s="106" t="s">
        <v>747</v>
      </c>
      <c r="C23" s="108" t="s">
        <v>550</v>
      </c>
      <c r="D23" s="108"/>
      <c r="E23" s="108"/>
      <c r="F23" s="108"/>
      <c r="G23" s="108"/>
      <c r="H23" s="108"/>
      <c r="I23" s="108"/>
      <c r="J23" s="108"/>
    </row>
    <row r="24" spans="1:10" ht="12">
      <c r="A24" s="105" t="s">
        <v>748</v>
      </c>
      <c r="B24" s="106" t="s">
        <v>749</v>
      </c>
      <c r="C24" s="108" t="s">
        <v>550</v>
      </c>
      <c r="D24" s="108"/>
      <c r="E24" s="108"/>
      <c r="F24" s="108"/>
      <c r="G24" s="108"/>
      <c r="H24" s="108"/>
      <c r="I24" s="108"/>
      <c r="J24" s="108"/>
    </row>
    <row r="25" spans="1:10" ht="12">
      <c r="A25" s="105" t="s">
        <v>750</v>
      </c>
      <c r="B25" s="106" t="s">
        <v>751</v>
      </c>
      <c r="C25" s="108" t="s">
        <v>742</v>
      </c>
      <c r="D25" s="108"/>
      <c r="E25" s="108"/>
      <c r="F25" s="108"/>
      <c r="G25" s="108"/>
      <c r="H25" s="108"/>
      <c r="I25" s="108"/>
      <c r="J25" s="108"/>
    </row>
    <row r="26" spans="1:10" ht="12">
      <c r="A26" s="105" t="s">
        <v>752</v>
      </c>
      <c r="B26" s="106" t="s">
        <v>751</v>
      </c>
      <c r="C26" s="108" t="s">
        <v>742</v>
      </c>
      <c r="D26" s="108"/>
      <c r="E26" s="108"/>
      <c r="F26" s="108"/>
      <c r="G26" s="108"/>
      <c r="H26" s="108"/>
      <c r="I26" s="108"/>
      <c r="J26" s="108"/>
    </row>
    <row r="27" spans="1:10" ht="12">
      <c r="A27" s="105" t="s">
        <v>753</v>
      </c>
      <c r="B27" s="106" t="s">
        <v>754</v>
      </c>
      <c r="C27" s="108" t="s">
        <v>755</v>
      </c>
      <c r="D27" s="108"/>
      <c r="E27" s="108"/>
      <c r="F27" s="108"/>
      <c r="G27" s="108"/>
      <c r="H27" s="108"/>
      <c r="I27" s="108"/>
      <c r="J27" s="108"/>
    </row>
    <row r="28" spans="1:10" ht="12">
      <c r="A28" s="105" t="s">
        <v>757</v>
      </c>
      <c r="B28" s="106" t="s">
        <v>754</v>
      </c>
      <c r="C28" s="108" t="s">
        <v>755</v>
      </c>
      <c r="D28" s="108"/>
      <c r="E28" s="108"/>
      <c r="F28" s="108"/>
      <c r="G28" s="108"/>
      <c r="H28" s="108"/>
      <c r="I28" s="108"/>
      <c r="J28" s="108"/>
    </row>
    <row r="29" spans="1:8" ht="12">
      <c r="A29" s="105" t="s">
        <v>758</v>
      </c>
      <c r="B29" s="106" t="s">
        <v>554</v>
      </c>
      <c r="C29" s="108" t="s">
        <v>755</v>
      </c>
      <c r="D29" s="108"/>
      <c r="E29" s="108"/>
      <c r="F29" s="108"/>
      <c r="G29" s="108"/>
      <c r="H29" s="108"/>
    </row>
    <row r="30" spans="1:10" ht="12">
      <c r="A30" s="105" t="s">
        <v>759</v>
      </c>
      <c r="B30" s="106" t="s">
        <v>756</v>
      </c>
      <c r="C30" s="108" t="s">
        <v>755</v>
      </c>
      <c r="D30" s="108"/>
      <c r="E30" s="108"/>
      <c r="F30" s="108"/>
      <c r="G30" s="108"/>
      <c r="H30" s="108"/>
      <c r="I30" s="108"/>
      <c r="J30" s="108"/>
    </row>
    <row r="31" spans="1:8" ht="12">
      <c r="A31" s="105" t="s">
        <v>760</v>
      </c>
      <c r="B31" s="106" t="s">
        <v>761</v>
      </c>
      <c r="C31" s="108" t="s">
        <v>755</v>
      </c>
      <c r="D31" s="108"/>
      <c r="E31" s="108"/>
      <c r="F31" s="108"/>
      <c r="G31" s="108"/>
      <c r="H31" s="108"/>
    </row>
    <row r="32" spans="1:10" ht="12">
      <c r="A32" s="105" t="s">
        <v>762</v>
      </c>
      <c r="B32" s="106" t="s">
        <v>763</v>
      </c>
      <c r="C32" s="108" t="s">
        <v>755</v>
      </c>
      <c r="D32" s="108"/>
      <c r="E32" s="108"/>
      <c r="F32" s="108"/>
      <c r="G32" s="108"/>
      <c r="H32" s="108"/>
      <c r="I32" s="108"/>
      <c r="J32" s="108"/>
    </row>
    <row r="33" spans="1:10" ht="12">
      <c r="A33" s="105" t="s">
        <v>766</v>
      </c>
      <c r="B33" s="106" t="s">
        <v>767</v>
      </c>
      <c r="C33" s="108" t="s">
        <v>755</v>
      </c>
      <c r="D33" s="108"/>
      <c r="E33" s="108"/>
      <c r="F33" s="108"/>
      <c r="G33" s="108"/>
      <c r="H33" s="108"/>
      <c r="I33" s="108"/>
      <c r="J33" s="108"/>
    </row>
    <row r="34" spans="1:8" ht="12">
      <c r="A34" s="105" t="s">
        <v>768</v>
      </c>
      <c r="B34" s="106" t="s">
        <v>769</v>
      </c>
      <c r="C34" s="108" t="s">
        <v>755</v>
      </c>
      <c r="D34" s="108"/>
      <c r="E34" s="108"/>
      <c r="F34" s="108"/>
      <c r="G34" s="108"/>
      <c r="H34" s="108"/>
    </row>
    <row r="35" spans="1:10" ht="12">
      <c r="A35" s="105" t="s">
        <v>770</v>
      </c>
      <c r="B35" s="106" t="s">
        <v>771</v>
      </c>
      <c r="C35" s="108" t="s">
        <v>755</v>
      </c>
      <c r="D35" s="108"/>
      <c r="E35" s="108"/>
      <c r="F35" s="108"/>
      <c r="G35" s="108"/>
      <c r="H35" s="108"/>
      <c r="I35" s="108"/>
      <c r="J35" s="108"/>
    </row>
    <row r="36" spans="1:10" ht="12">
      <c r="A36" s="105" t="s">
        <v>773</v>
      </c>
      <c r="B36" s="106" t="s">
        <v>774</v>
      </c>
      <c r="C36" s="108" t="s">
        <v>772</v>
      </c>
      <c r="D36" s="108"/>
      <c r="E36" s="108"/>
      <c r="F36" s="108"/>
      <c r="G36" s="108"/>
      <c r="H36" s="108"/>
      <c r="I36" s="108"/>
      <c r="J36" s="108"/>
    </row>
    <row r="37" spans="1:8" ht="12">
      <c r="A37" s="105" t="s">
        <v>775</v>
      </c>
      <c r="B37" s="106" t="s">
        <v>529</v>
      </c>
      <c r="C37" s="108" t="s">
        <v>772</v>
      </c>
      <c r="D37" s="108"/>
      <c r="E37" s="108"/>
      <c r="F37" s="108"/>
      <c r="G37" s="108"/>
      <c r="H37" s="108"/>
    </row>
    <row r="38" spans="1:10" ht="12">
      <c r="A38" s="105" t="s">
        <v>776</v>
      </c>
      <c r="B38" s="106" t="s">
        <v>529</v>
      </c>
      <c r="C38" s="108" t="s">
        <v>772</v>
      </c>
      <c r="D38" s="108"/>
      <c r="E38" s="108"/>
      <c r="F38" s="108"/>
      <c r="G38" s="108"/>
      <c r="H38" s="108"/>
      <c r="I38" s="108"/>
      <c r="J38" s="108"/>
    </row>
    <row r="39" spans="1:8" ht="12">
      <c r="A39" s="105" t="s">
        <v>777</v>
      </c>
      <c r="B39" s="106" t="s">
        <v>778</v>
      </c>
      <c r="C39" s="108" t="s">
        <v>772</v>
      </c>
      <c r="D39" s="108"/>
      <c r="E39" s="108"/>
      <c r="F39" s="108"/>
      <c r="G39" s="108"/>
      <c r="H39" s="108"/>
    </row>
    <row r="40" spans="1:10" ht="12">
      <c r="A40" s="105" t="s">
        <v>779</v>
      </c>
      <c r="B40" s="106" t="s">
        <v>780</v>
      </c>
      <c r="C40" s="108" t="s">
        <v>772</v>
      </c>
      <c r="D40" s="108"/>
      <c r="E40" s="108"/>
      <c r="F40" s="108"/>
      <c r="G40" s="108"/>
      <c r="H40" s="108"/>
      <c r="I40" s="108"/>
      <c r="J40" s="108"/>
    </row>
    <row r="41" spans="1:8" ht="12">
      <c r="A41" s="105" t="s">
        <v>781</v>
      </c>
      <c r="B41" s="106" t="s">
        <v>782</v>
      </c>
      <c r="C41" s="108" t="s">
        <v>772</v>
      </c>
      <c r="D41" s="108"/>
      <c r="E41" s="108"/>
      <c r="F41" s="108"/>
      <c r="G41" s="108"/>
      <c r="H41" s="108"/>
    </row>
    <row r="42" spans="1:10" ht="12">
      <c r="A42" s="105" t="s">
        <v>783</v>
      </c>
      <c r="B42" s="106" t="s">
        <v>784</v>
      </c>
      <c r="C42" s="108" t="s">
        <v>772</v>
      </c>
      <c r="D42" s="108"/>
      <c r="E42" s="108"/>
      <c r="F42" s="108"/>
      <c r="G42" s="108"/>
      <c r="H42" s="108"/>
      <c r="I42" s="108"/>
      <c r="J42" s="108"/>
    </row>
    <row r="43" spans="1:8" ht="12">
      <c r="A43" s="105" t="s">
        <v>785</v>
      </c>
      <c r="B43" s="106" t="s">
        <v>786</v>
      </c>
      <c r="C43" s="108" t="s">
        <v>772</v>
      </c>
      <c r="D43" s="108"/>
      <c r="E43" s="108"/>
      <c r="F43" s="108"/>
      <c r="G43" s="108"/>
      <c r="H43" s="108"/>
    </row>
    <row r="44" spans="1:10" ht="12">
      <c r="A44" s="105" t="s">
        <v>787</v>
      </c>
      <c r="B44" s="106" t="s">
        <v>788</v>
      </c>
      <c r="C44" s="108" t="s">
        <v>772</v>
      </c>
      <c r="D44" s="108"/>
      <c r="E44" s="108"/>
      <c r="F44" s="108"/>
      <c r="G44" s="108"/>
      <c r="H44" s="108"/>
      <c r="I44" s="108"/>
      <c r="J44" s="108"/>
    </row>
    <row r="45" spans="1:8" ht="12">
      <c r="A45" s="105" t="s">
        <v>789</v>
      </c>
      <c r="B45" s="106" t="s">
        <v>790</v>
      </c>
      <c r="C45" s="108" t="s">
        <v>772</v>
      </c>
      <c r="D45" s="108"/>
      <c r="E45" s="108"/>
      <c r="F45" s="108"/>
      <c r="G45" s="108"/>
      <c r="H45" s="108"/>
    </row>
    <row r="46" spans="1:10" ht="12">
      <c r="A46" s="105" t="s">
        <v>791</v>
      </c>
      <c r="B46" s="106" t="s">
        <v>792</v>
      </c>
      <c r="C46" s="108" t="s">
        <v>772</v>
      </c>
      <c r="D46" s="108"/>
      <c r="E46" s="108"/>
      <c r="F46" s="108"/>
      <c r="G46" s="108"/>
      <c r="H46" s="108"/>
      <c r="I46" s="108"/>
      <c r="J46" s="108"/>
    </row>
    <row r="47" spans="1:8" ht="12">
      <c r="A47" s="105" t="s">
        <v>793</v>
      </c>
      <c r="B47" s="106" t="s">
        <v>794</v>
      </c>
      <c r="C47" s="108" t="s">
        <v>765</v>
      </c>
      <c r="D47" s="108"/>
      <c r="E47" s="108"/>
      <c r="F47" s="108"/>
      <c r="G47" s="108"/>
      <c r="H47" s="108"/>
    </row>
    <row r="48" spans="1:8" ht="12">
      <c r="A48" s="105" t="s">
        <v>795</v>
      </c>
      <c r="B48" s="106" t="s">
        <v>796</v>
      </c>
      <c r="C48" s="108" t="s">
        <v>765</v>
      </c>
      <c r="D48" s="108"/>
      <c r="E48" s="108"/>
      <c r="F48" s="108"/>
      <c r="G48" s="108"/>
      <c r="H48" s="108"/>
    </row>
    <row r="49" spans="1:10" ht="12">
      <c r="A49" s="105" t="s">
        <v>797</v>
      </c>
      <c r="B49" s="106" t="s">
        <v>798</v>
      </c>
      <c r="C49" s="108" t="s">
        <v>765</v>
      </c>
      <c r="D49" s="108"/>
      <c r="E49" s="108"/>
      <c r="F49" s="108"/>
      <c r="G49" s="108"/>
      <c r="H49" s="108"/>
      <c r="I49" s="108"/>
      <c r="J49" s="108"/>
    </row>
    <row r="50" spans="1:10" ht="12">
      <c r="A50" s="105" t="s">
        <v>799</v>
      </c>
      <c r="B50" s="106" t="s">
        <v>800</v>
      </c>
      <c r="C50" s="108" t="s">
        <v>765</v>
      </c>
      <c r="D50" s="108"/>
      <c r="E50" s="108"/>
      <c r="F50" s="108"/>
      <c r="G50" s="108"/>
      <c r="H50" s="108"/>
      <c r="I50" s="108"/>
      <c r="J50" s="108"/>
    </row>
    <row r="51" spans="1:10" ht="12">
      <c r="A51" s="105" t="s">
        <v>801</v>
      </c>
      <c r="B51" s="106" t="s">
        <v>764</v>
      </c>
      <c r="C51" s="108" t="s">
        <v>765</v>
      </c>
      <c r="D51" s="108"/>
      <c r="E51" s="108"/>
      <c r="F51" s="108"/>
      <c r="G51" s="108"/>
      <c r="H51" s="108"/>
      <c r="I51" s="108"/>
      <c r="J51" s="108"/>
    </row>
    <row r="52" spans="1:10" ht="12">
      <c r="A52" s="105" t="s">
        <v>802</v>
      </c>
      <c r="B52" s="106" t="s">
        <v>803</v>
      </c>
      <c r="C52" s="108" t="s">
        <v>765</v>
      </c>
      <c r="D52" s="108"/>
      <c r="E52" s="108"/>
      <c r="F52" s="108"/>
      <c r="G52" s="108"/>
      <c r="H52" s="108"/>
      <c r="I52" s="108"/>
      <c r="J52" s="108"/>
    </row>
    <row r="53" spans="1:10" ht="12">
      <c r="A53" s="105" t="s">
        <v>804</v>
      </c>
      <c r="B53" s="106" t="s">
        <v>805</v>
      </c>
      <c r="C53" s="108" t="s">
        <v>765</v>
      </c>
      <c r="D53" s="108"/>
      <c r="E53" s="108"/>
      <c r="F53" s="108"/>
      <c r="G53" s="108"/>
      <c r="H53" s="108"/>
      <c r="I53" s="108"/>
      <c r="J53" s="108"/>
    </row>
    <row r="54" spans="1:10" ht="12">
      <c r="A54" s="105" t="s">
        <v>806</v>
      </c>
      <c r="B54" s="106" t="s">
        <v>807</v>
      </c>
      <c r="C54" s="108" t="s">
        <v>765</v>
      </c>
      <c r="D54" s="108"/>
      <c r="E54" s="108"/>
      <c r="F54" s="108"/>
      <c r="G54" s="108"/>
      <c r="H54" s="108"/>
      <c r="I54" s="108"/>
      <c r="J54" s="108"/>
    </row>
    <row r="55" spans="1:10" ht="12">
      <c r="A55" s="105" t="s">
        <v>808</v>
      </c>
      <c r="B55" s="106" t="s">
        <v>809</v>
      </c>
      <c r="C55" s="108" t="s">
        <v>765</v>
      </c>
      <c r="D55" s="108"/>
      <c r="E55" s="108"/>
      <c r="F55" s="108"/>
      <c r="G55" s="108"/>
      <c r="H55" s="108"/>
      <c r="I55" s="108"/>
      <c r="J55" s="108"/>
    </row>
    <row r="56" spans="1:10" ht="12">
      <c r="A56" s="105" t="s">
        <v>810</v>
      </c>
      <c r="B56" s="106" t="s">
        <v>811</v>
      </c>
      <c r="C56" s="108" t="s">
        <v>551</v>
      </c>
      <c r="D56" s="108"/>
      <c r="E56" s="108"/>
      <c r="F56" s="108"/>
      <c r="G56" s="108"/>
      <c r="H56" s="108"/>
      <c r="I56" s="108"/>
      <c r="J56" s="108"/>
    </row>
    <row r="57" spans="1:8" ht="12">
      <c r="A57" s="105" t="s">
        <v>812</v>
      </c>
      <c r="B57" s="106" t="s">
        <v>811</v>
      </c>
      <c r="C57" s="108" t="s">
        <v>551</v>
      </c>
      <c r="D57" s="108"/>
      <c r="E57" s="108"/>
      <c r="F57" s="108"/>
      <c r="G57" s="108"/>
      <c r="H57" s="108"/>
    </row>
    <row r="58" spans="1:10" ht="12">
      <c r="A58" s="105" t="s">
        <v>813</v>
      </c>
      <c r="B58" s="106" t="s">
        <v>814</v>
      </c>
      <c r="C58" s="108" t="s">
        <v>551</v>
      </c>
      <c r="D58" s="108"/>
      <c r="E58" s="108"/>
      <c r="F58" s="108"/>
      <c r="G58" s="108"/>
      <c r="H58" s="108"/>
      <c r="I58" s="108"/>
      <c r="J58" s="108"/>
    </row>
    <row r="59" spans="1:8" ht="12">
      <c r="A59" s="105" t="s">
        <v>815</v>
      </c>
      <c r="B59" s="106" t="s">
        <v>816</v>
      </c>
      <c r="C59" s="108" t="s">
        <v>551</v>
      </c>
      <c r="D59" s="108"/>
      <c r="E59" s="108"/>
      <c r="F59" s="108"/>
      <c r="G59" s="108"/>
      <c r="H59" s="108"/>
    </row>
    <row r="60" spans="1:8" ht="12">
      <c r="A60" s="105" t="s">
        <v>817</v>
      </c>
      <c r="B60" s="106" t="s">
        <v>818</v>
      </c>
      <c r="C60" s="108" t="s">
        <v>551</v>
      </c>
      <c r="D60" s="108"/>
      <c r="E60" s="108"/>
      <c r="F60" s="108"/>
      <c r="G60" s="108"/>
      <c r="H60" s="108"/>
    </row>
    <row r="61" spans="1:8" ht="12">
      <c r="A61" s="105" t="s">
        <v>819</v>
      </c>
      <c r="B61" s="106" t="s">
        <v>818</v>
      </c>
      <c r="C61" s="108" t="s">
        <v>551</v>
      </c>
      <c r="D61" s="108"/>
      <c r="E61" s="108"/>
      <c r="F61" s="108"/>
      <c r="G61" s="108"/>
      <c r="H61" s="108"/>
    </row>
    <row r="62" spans="1:8" ht="12">
      <c r="A62" s="105" t="s">
        <v>820</v>
      </c>
      <c r="B62" s="106" t="s">
        <v>821</v>
      </c>
      <c r="C62" s="108" t="s">
        <v>551</v>
      </c>
      <c r="D62" s="108"/>
      <c r="E62" s="108"/>
      <c r="F62" s="108"/>
      <c r="G62" s="108"/>
      <c r="H62" s="108"/>
    </row>
    <row r="63" spans="1:8" ht="12">
      <c r="A63" s="105" t="s">
        <v>822</v>
      </c>
      <c r="B63" s="106" t="s">
        <v>823</v>
      </c>
      <c r="C63" s="108" t="s">
        <v>551</v>
      </c>
      <c r="D63" s="108"/>
      <c r="E63" s="108"/>
      <c r="F63" s="108"/>
      <c r="G63" s="108"/>
      <c r="H63" s="108"/>
    </row>
    <row r="64" spans="1:8" ht="12">
      <c r="A64" s="105" t="s">
        <v>824</v>
      </c>
      <c r="B64" s="106" t="s">
        <v>825</v>
      </c>
      <c r="C64" s="108" t="s">
        <v>551</v>
      </c>
      <c r="D64" s="108"/>
      <c r="E64" s="108"/>
      <c r="F64" s="108"/>
      <c r="G64" s="108"/>
      <c r="H64" s="108"/>
    </row>
    <row r="65" spans="1:8" ht="12">
      <c r="A65" s="105" t="s">
        <v>826</v>
      </c>
      <c r="B65" s="106" t="s">
        <v>825</v>
      </c>
      <c r="C65" s="108" t="s">
        <v>551</v>
      </c>
      <c r="D65" s="108"/>
      <c r="E65" s="108"/>
      <c r="F65" s="108"/>
      <c r="G65" s="108"/>
      <c r="H65" s="108"/>
    </row>
    <row r="66" spans="1:8" ht="12">
      <c r="A66" s="105" t="s">
        <v>827</v>
      </c>
      <c r="B66" s="106" t="s">
        <v>491</v>
      </c>
      <c r="C66" s="108" t="s">
        <v>502</v>
      </c>
      <c r="D66" s="108"/>
      <c r="E66" s="108"/>
      <c r="F66" s="108"/>
      <c r="G66" s="108"/>
      <c r="H66" s="108"/>
    </row>
    <row r="67" spans="1:8" ht="12">
      <c r="A67" s="105" t="s">
        <v>828</v>
      </c>
      <c r="B67" s="106" t="s">
        <v>491</v>
      </c>
      <c r="C67" s="108" t="s">
        <v>502</v>
      </c>
      <c r="D67" s="108"/>
      <c r="E67" s="108"/>
      <c r="F67" s="108"/>
      <c r="G67" s="108"/>
      <c r="H67" s="108"/>
    </row>
    <row r="68" spans="1:8" ht="12">
      <c r="A68" s="105" t="s">
        <v>829</v>
      </c>
      <c r="B68" s="106" t="s">
        <v>830</v>
      </c>
      <c r="C68" s="108" t="s">
        <v>502</v>
      </c>
      <c r="D68" s="108"/>
      <c r="E68" s="108"/>
      <c r="F68" s="108"/>
      <c r="G68" s="108"/>
      <c r="H68" s="108"/>
    </row>
    <row r="69" spans="1:8" ht="12">
      <c r="A69" s="105" t="s">
        <v>831</v>
      </c>
      <c r="B69" s="106" t="s">
        <v>832</v>
      </c>
      <c r="C69" s="108" t="s">
        <v>502</v>
      </c>
      <c r="D69" s="108"/>
      <c r="E69" s="108"/>
      <c r="F69" s="108"/>
      <c r="G69" s="108"/>
      <c r="H69" s="108"/>
    </row>
    <row r="70" spans="1:8" ht="12">
      <c r="A70" s="105" t="s">
        <v>833</v>
      </c>
      <c r="B70" s="106" t="s">
        <v>834</v>
      </c>
      <c r="C70" s="108" t="s">
        <v>502</v>
      </c>
      <c r="D70" s="108"/>
      <c r="E70" s="108"/>
      <c r="F70" s="108"/>
      <c r="G70" s="108"/>
      <c r="H70" s="108"/>
    </row>
    <row r="71" spans="1:8" ht="12">
      <c r="A71" s="105" t="s">
        <v>835</v>
      </c>
      <c r="B71" s="106" t="s">
        <v>834</v>
      </c>
      <c r="C71" s="108" t="s">
        <v>502</v>
      </c>
      <c r="D71" s="108"/>
      <c r="E71" s="108"/>
      <c r="F71" s="108"/>
      <c r="G71" s="108"/>
      <c r="H71" s="108"/>
    </row>
    <row r="72" spans="1:8" ht="12">
      <c r="A72" s="105" t="s">
        <v>836</v>
      </c>
      <c r="B72" s="106" t="s">
        <v>837</v>
      </c>
      <c r="C72" s="108" t="s">
        <v>502</v>
      </c>
      <c r="D72" s="108"/>
      <c r="E72" s="108"/>
      <c r="F72" s="108"/>
      <c r="G72" s="108"/>
      <c r="H72" s="108"/>
    </row>
    <row r="73" spans="1:8" ht="12">
      <c r="A73" s="105" t="s">
        <v>838</v>
      </c>
      <c r="B73" s="106" t="s">
        <v>839</v>
      </c>
      <c r="C73" s="108" t="s">
        <v>502</v>
      </c>
      <c r="D73" s="108"/>
      <c r="E73" s="108"/>
      <c r="F73" s="108"/>
      <c r="G73" s="108"/>
      <c r="H73" s="108"/>
    </row>
    <row r="74" spans="1:10" ht="12">
      <c r="A74" s="105" t="s">
        <v>840</v>
      </c>
      <c r="B74" s="106" t="s">
        <v>841</v>
      </c>
      <c r="C74" s="108" t="s">
        <v>502</v>
      </c>
      <c r="D74" s="108"/>
      <c r="E74" s="108"/>
      <c r="F74" s="108"/>
      <c r="G74" s="108"/>
      <c r="H74" s="108"/>
      <c r="I74" s="108"/>
      <c r="J74" s="108"/>
    </row>
    <row r="75" spans="1:8" ht="12">
      <c r="A75" s="105" t="s">
        <v>843</v>
      </c>
      <c r="B75" s="106" t="s">
        <v>844</v>
      </c>
      <c r="C75" s="108" t="s">
        <v>502</v>
      </c>
      <c r="D75" s="108"/>
      <c r="E75" s="108"/>
      <c r="F75" s="108"/>
      <c r="G75" s="108"/>
      <c r="H75" s="108"/>
    </row>
    <row r="76" spans="1:8" ht="12">
      <c r="A76" s="105" t="s">
        <v>845</v>
      </c>
      <c r="B76" s="106" t="s">
        <v>846</v>
      </c>
      <c r="C76" s="108" t="s">
        <v>502</v>
      </c>
      <c r="D76" s="108"/>
      <c r="E76" s="108"/>
      <c r="F76" s="108"/>
      <c r="G76" s="108"/>
      <c r="H76" s="108"/>
    </row>
    <row r="77" spans="1:8" ht="12">
      <c r="A77" s="105" t="s">
        <v>661</v>
      </c>
      <c r="B77" s="106" t="s">
        <v>662</v>
      </c>
      <c r="C77" s="108" t="s">
        <v>502</v>
      </c>
      <c r="D77" s="108"/>
      <c r="E77" s="108"/>
      <c r="F77" s="108"/>
      <c r="G77" s="108"/>
      <c r="H77" s="108"/>
    </row>
    <row r="78" spans="1:8" ht="12">
      <c r="A78" s="105" t="s">
        <v>663</v>
      </c>
      <c r="B78" s="106" t="s">
        <v>664</v>
      </c>
      <c r="C78" s="108" t="s">
        <v>502</v>
      </c>
      <c r="D78" s="108"/>
      <c r="E78" s="108"/>
      <c r="F78" s="108"/>
      <c r="G78" s="108"/>
      <c r="H78" s="108"/>
    </row>
    <row r="79" spans="1:8" ht="12">
      <c r="A79" s="105" t="s">
        <v>666</v>
      </c>
      <c r="B79" s="106" t="s">
        <v>664</v>
      </c>
      <c r="C79" s="108" t="s">
        <v>502</v>
      </c>
      <c r="D79" s="108"/>
      <c r="E79" s="108"/>
      <c r="F79" s="108"/>
      <c r="G79" s="108"/>
      <c r="H79" s="108"/>
    </row>
    <row r="80" spans="1:10" ht="12">
      <c r="A80" s="105" t="s">
        <v>667</v>
      </c>
      <c r="B80" s="106" t="s">
        <v>665</v>
      </c>
      <c r="C80" s="108" t="s">
        <v>502</v>
      </c>
      <c r="D80" s="108"/>
      <c r="E80" s="108"/>
      <c r="F80" s="108"/>
      <c r="G80" s="108"/>
      <c r="H80" s="108"/>
      <c r="I80" s="108"/>
      <c r="J80" s="108"/>
    </row>
    <row r="81" spans="1:8" ht="12">
      <c r="A81" s="105" t="s">
        <v>668</v>
      </c>
      <c r="B81" s="106" t="s">
        <v>669</v>
      </c>
      <c r="C81" s="108" t="s">
        <v>502</v>
      </c>
      <c r="D81" s="108"/>
      <c r="E81" s="108"/>
      <c r="F81" s="108"/>
      <c r="G81" s="108"/>
      <c r="H81" s="108"/>
    </row>
    <row r="82" spans="1:8" ht="12">
      <c r="A82" s="105" t="s">
        <v>670</v>
      </c>
      <c r="B82" s="106" t="s">
        <v>669</v>
      </c>
      <c r="C82" s="108" t="s">
        <v>502</v>
      </c>
      <c r="D82" s="108"/>
      <c r="E82" s="108"/>
      <c r="F82" s="108"/>
      <c r="G82" s="108"/>
      <c r="H82" s="108"/>
    </row>
    <row r="83" spans="1:8" ht="12">
      <c r="A83" s="105" t="s">
        <v>671</v>
      </c>
      <c r="B83" s="106" t="s">
        <v>672</v>
      </c>
      <c r="C83" s="108" t="s">
        <v>502</v>
      </c>
      <c r="D83" s="108"/>
      <c r="E83" s="108"/>
      <c r="F83" s="108"/>
      <c r="G83" s="108"/>
      <c r="H83" s="108"/>
    </row>
    <row r="84" spans="1:8" ht="12">
      <c r="A84" s="105" t="s">
        <v>673</v>
      </c>
      <c r="B84" s="106" t="s">
        <v>674</v>
      </c>
      <c r="C84" s="108" t="s">
        <v>502</v>
      </c>
      <c r="D84" s="108"/>
      <c r="E84" s="108"/>
      <c r="F84" s="108"/>
      <c r="G84" s="108"/>
      <c r="H84" s="108"/>
    </row>
    <row r="85" spans="1:10" ht="12">
      <c r="A85" s="105" t="s">
        <v>675</v>
      </c>
      <c r="B85" s="106" t="s">
        <v>674</v>
      </c>
      <c r="C85" s="108" t="s">
        <v>502</v>
      </c>
      <c r="D85" s="108"/>
      <c r="E85" s="108"/>
      <c r="F85" s="108"/>
      <c r="G85" s="108"/>
      <c r="H85" s="108"/>
      <c r="I85" s="108"/>
      <c r="J85" s="108"/>
    </row>
    <row r="86" spans="1:8" ht="12">
      <c r="A86" s="110" t="s">
        <v>676</v>
      </c>
      <c r="B86" s="106" t="s">
        <v>677</v>
      </c>
      <c r="C86" s="108" t="s">
        <v>515</v>
      </c>
      <c r="D86" s="108"/>
      <c r="E86" s="108"/>
      <c r="F86" s="108"/>
      <c r="G86" s="108"/>
      <c r="H86" s="108"/>
    </row>
    <row r="87" spans="1:8" ht="12">
      <c r="A87" s="110" t="s">
        <v>678</v>
      </c>
      <c r="B87" s="106" t="s">
        <v>677</v>
      </c>
      <c r="C87" s="108" t="s">
        <v>515</v>
      </c>
      <c r="D87" s="108"/>
      <c r="E87" s="108"/>
      <c r="F87" s="108"/>
      <c r="G87" s="108"/>
      <c r="H87" s="108"/>
    </row>
    <row r="88" spans="1:8" ht="12">
      <c r="A88" s="110" t="s">
        <v>679</v>
      </c>
      <c r="B88" s="106" t="s">
        <v>677</v>
      </c>
      <c r="C88" s="108" t="s">
        <v>515</v>
      </c>
      <c r="D88" s="108"/>
      <c r="E88" s="108"/>
      <c r="F88" s="108"/>
      <c r="G88" s="108"/>
      <c r="H88" s="108"/>
    </row>
    <row r="89" spans="1:8" ht="12">
      <c r="A89" s="110" t="s">
        <v>680</v>
      </c>
      <c r="B89" s="106" t="s">
        <v>681</v>
      </c>
      <c r="C89" s="108" t="s">
        <v>515</v>
      </c>
      <c r="D89" s="108"/>
      <c r="E89" s="108"/>
      <c r="F89" s="108"/>
      <c r="G89" s="108"/>
      <c r="H89" s="108"/>
    </row>
    <row r="90" spans="1:8" ht="12">
      <c r="A90" s="110" t="s">
        <v>682</v>
      </c>
      <c r="B90" s="106" t="s">
        <v>683</v>
      </c>
      <c r="C90" s="108" t="s">
        <v>515</v>
      </c>
      <c r="D90" s="108"/>
      <c r="E90" s="108"/>
      <c r="F90" s="108"/>
      <c r="G90" s="108"/>
      <c r="H90" s="108"/>
    </row>
    <row r="91" spans="1:8" ht="12">
      <c r="A91" s="110" t="s">
        <v>684</v>
      </c>
      <c r="B91" s="106" t="s">
        <v>685</v>
      </c>
      <c r="C91" s="108" t="s">
        <v>515</v>
      </c>
      <c r="D91" s="108"/>
      <c r="E91" s="108"/>
      <c r="F91" s="108"/>
      <c r="G91" s="108"/>
      <c r="H91" s="108"/>
    </row>
    <row r="92" spans="1:8" ht="12">
      <c r="A92" s="110" t="s">
        <v>686</v>
      </c>
      <c r="B92" s="106" t="s">
        <v>687</v>
      </c>
      <c r="C92" s="108" t="s">
        <v>515</v>
      </c>
      <c r="D92" s="108"/>
      <c r="E92" s="108"/>
      <c r="F92" s="108"/>
      <c r="G92" s="108"/>
      <c r="H92" s="108"/>
    </row>
    <row r="93" spans="1:8" ht="12">
      <c r="A93" s="110" t="s">
        <v>688</v>
      </c>
      <c r="B93" s="106" t="s">
        <v>689</v>
      </c>
      <c r="C93" s="108" t="s">
        <v>515</v>
      </c>
      <c r="D93" s="108"/>
      <c r="E93" s="108"/>
      <c r="F93" s="108"/>
      <c r="G93" s="108"/>
      <c r="H93" s="108"/>
    </row>
    <row r="94" spans="1:8" ht="12">
      <c r="A94" s="110" t="s">
        <v>690</v>
      </c>
      <c r="B94" s="106" t="s">
        <v>691</v>
      </c>
      <c r="C94" s="108" t="s">
        <v>515</v>
      </c>
      <c r="D94" s="108"/>
      <c r="E94" s="108"/>
      <c r="F94" s="108"/>
      <c r="G94" s="108"/>
      <c r="H94" s="108"/>
    </row>
    <row r="95" spans="1:8" ht="12">
      <c r="A95" s="110" t="s">
        <v>692</v>
      </c>
      <c r="B95" s="106" t="s">
        <v>693</v>
      </c>
      <c r="C95" s="108" t="s">
        <v>515</v>
      </c>
      <c r="D95" s="108"/>
      <c r="E95" s="108"/>
      <c r="F95" s="108"/>
      <c r="G95" s="108"/>
      <c r="H95" s="108"/>
    </row>
    <row r="96" spans="1:8" ht="12">
      <c r="A96" s="110" t="s">
        <v>694</v>
      </c>
      <c r="B96" s="106" t="s">
        <v>695</v>
      </c>
      <c r="C96" s="108" t="s">
        <v>515</v>
      </c>
      <c r="D96" s="108"/>
      <c r="E96" s="108"/>
      <c r="F96" s="108"/>
      <c r="G96" s="108"/>
      <c r="H96" s="108"/>
    </row>
    <row r="97" spans="1:8" ht="12">
      <c r="A97" s="110" t="s">
        <v>865</v>
      </c>
      <c r="B97" s="106" t="s">
        <v>866</v>
      </c>
      <c r="C97" s="108" t="s">
        <v>515</v>
      </c>
      <c r="D97" s="108"/>
      <c r="E97" s="108"/>
      <c r="F97" s="108"/>
      <c r="G97" s="108"/>
      <c r="H97" s="108"/>
    </row>
    <row r="98" spans="1:8" ht="12">
      <c r="A98" s="110" t="s">
        <v>867</v>
      </c>
      <c r="B98" s="106" t="s">
        <v>868</v>
      </c>
      <c r="C98" s="108" t="s">
        <v>515</v>
      </c>
      <c r="D98" s="108"/>
      <c r="E98" s="108"/>
      <c r="F98" s="108"/>
      <c r="G98" s="108"/>
      <c r="H98" s="108"/>
    </row>
    <row r="99" spans="1:8" ht="12">
      <c r="A99" s="110" t="s">
        <v>869</v>
      </c>
      <c r="B99" s="106" t="s">
        <v>870</v>
      </c>
      <c r="C99" s="108" t="s">
        <v>515</v>
      </c>
      <c r="D99" s="108"/>
      <c r="E99" s="108"/>
      <c r="F99" s="108"/>
      <c r="G99" s="108"/>
      <c r="H99" s="108"/>
    </row>
    <row r="100" spans="1:8" ht="12">
      <c r="A100" s="110" t="s">
        <v>871</v>
      </c>
      <c r="B100" s="106" t="s">
        <v>872</v>
      </c>
      <c r="C100" s="108" t="s">
        <v>515</v>
      </c>
      <c r="D100" s="108"/>
      <c r="E100" s="108"/>
      <c r="F100" s="108"/>
      <c r="G100" s="108"/>
      <c r="H100" s="108"/>
    </row>
    <row r="101" spans="1:8" ht="12">
      <c r="A101" s="110" t="s">
        <v>873</v>
      </c>
      <c r="B101" s="106" t="s">
        <v>874</v>
      </c>
      <c r="C101" s="108" t="s">
        <v>515</v>
      </c>
      <c r="D101" s="108"/>
      <c r="E101" s="108"/>
      <c r="F101" s="108"/>
      <c r="G101" s="108"/>
      <c r="H101" s="108"/>
    </row>
    <row r="102" spans="1:8" ht="12">
      <c r="A102" s="110" t="s">
        <v>875</v>
      </c>
      <c r="B102" s="106" t="s">
        <v>876</v>
      </c>
      <c r="C102" s="108" t="s">
        <v>515</v>
      </c>
      <c r="D102" s="108"/>
      <c r="E102" s="108"/>
      <c r="F102" s="108"/>
      <c r="G102" s="108"/>
      <c r="H102" s="108"/>
    </row>
    <row r="103" spans="1:8" ht="12">
      <c r="A103" s="110" t="s">
        <v>877</v>
      </c>
      <c r="B103" s="106" t="s">
        <v>878</v>
      </c>
      <c r="C103" s="108" t="s">
        <v>515</v>
      </c>
      <c r="D103" s="108"/>
      <c r="E103" s="108"/>
      <c r="F103" s="108"/>
      <c r="G103" s="108"/>
      <c r="H103" s="108"/>
    </row>
    <row r="104" spans="1:8" ht="12">
      <c r="A104" s="110" t="s">
        <v>879</v>
      </c>
      <c r="B104" s="106" t="s">
        <v>878</v>
      </c>
      <c r="C104" s="108" t="s">
        <v>515</v>
      </c>
      <c r="D104" s="108"/>
      <c r="E104" s="108"/>
      <c r="F104" s="108"/>
      <c r="G104" s="108"/>
      <c r="H104" s="108"/>
    </row>
    <row r="105" spans="1:8" ht="12">
      <c r="A105" s="110" t="s">
        <v>880</v>
      </c>
      <c r="B105" s="106" t="s">
        <v>881</v>
      </c>
      <c r="C105" s="108" t="s">
        <v>515</v>
      </c>
      <c r="D105" s="108"/>
      <c r="E105" s="108"/>
      <c r="F105" s="108"/>
      <c r="G105" s="108"/>
      <c r="H105" s="108"/>
    </row>
    <row r="106" spans="1:8" ht="12">
      <c r="A106" s="110" t="s">
        <v>882</v>
      </c>
      <c r="B106" s="106" t="s">
        <v>555</v>
      </c>
      <c r="C106" s="108" t="s">
        <v>515</v>
      </c>
      <c r="D106" s="108"/>
      <c r="E106" s="108"/>
      <c r="F106" s="108"/>
      <c r="G106" s="108"/>
      <c r="H106" s="108"/>
    </row>
    <row r="107" spans="1:8" ht="12">
      <c r="A107" s="110" t="s">
        <v>883</v>
      </c>
      <c r="B107" s="106" t="s">
        <v>555</v>
      </c>
      <c r="C107" s="108" t="s">
        <v>515</v>
      </c>
      <c r="D107" s="108"/>
      <c r="E107" s="108"/>
      <c r="F107" s="108"/>
      <c r="G107" s="108"/>
      <c r="H107" s="108"/>
    </row>
    <row r="108" spans="1:8" ht="12">
      <c r="A108" s="110" t="s">
        <v>884</v>
      </c>
      <c r="B108" s="106" t="s">
        <v>555</v>
      </c>
      <c r="C108" s="108" t="s">
        <v>515</v>
      </c>
      <c r="D108" s="108"/>
      <c r="E108" s="108"/>
      <c r="F108" s="108"/>
      <c r="G108" s="108"/>
      <c r="H108" s="108"/>
    </row>
    <row r="109" spans="1:8" ht="12">
      <c r="A109" s="110" t="s">
        <v>885</v>
      </c>
      <c r="B109" s="106" t="s">
        <v>886</v>
      </c>
      <c r="C109" s="108" t="s">
        <v>515</v>
      </c>
      <c r="D109" s="108"/>
      <c r="E109" s="108"/>
      <c r="F109" s="108"/>
      <c r="G109" s="108"/>
      <c r="H109" s="108"/>
    </row>
    <row r="110" spans="1:8" ht="12">
      <c r="A110" s="110" t="s">
        <v>887</v>
      </c>
      <c r="B110" s="106" t="s">
        <v>888</v>
      </c>
      <c r="C110" s="108" t="s">
        <v>515</v>
      </c>
      <c r="D110" s="108"/>
      <c r="E110" s="108"/>
      <c r="F110" s="108"/>
      <c r="G110" s="108"/>
      <c r="H110" s="108"/>
    </row>
    <row r="111" spans="1:8" ht="12">
      <c r="A111" s="110" t="s">
        <v>889</v>
      </c>
      <c r="B111" s="106" t="s">
        <v>890</v>
      </c>
      <c r="C111" s="108" t="s">
        <v>515</v>
      </c>
      <c r="D111" s="108"/>
      <c r="E111" s="108"/>
      <c r="F111" s="108"/>
      <c r="G111" s="108"/>
      <c r="H111" s="108"/>
    </row>
    <row r="112" spans="1:10" ht="12">
      <c r="A112" s="110" t="s">
        <v>891</v>
      </c>
      <c r="B112" s="106" t="s">
        <v>890</v>
      </c>
      <c r="C112" s="108" t="s">
        <v>515</v>
      </c>
      <c r="D112" s="108"/>
      <c r="E112" s="108"/>
      <c r="F112" s="108"/>
      <c r="G112" s="108"/>
      <c r="H112" s="108"/>
      <c r="I112" s="108"/>
      <c r="J112" s="108"/>
    </row>
    <row r="113" spans="1:8" ht="12">
      <c r="A113" s="110" t="s">
        <v>892</v>
      </c>
      <c r="B113" s="106" t="s">
        <v>893</v>
      </c>
      <c r="C113" s="108" t="s">
        <v>515</v>
      </c>
      <c r="D113" s="108"/>
      <c r="E113" s="108"/>
      <c r="F113" s="108"/>
      <c r="G113" s="108"/>
      <c r="H113" s="108"/>
    </row>
    <row r="114" spans="1:8" ht="12">
      <c r="A114" s="110" t="s">
        <v>895</v>
      </c>
      <c r="B114" s="106" t="s">
        <v>896</v>
      </c>
      <c r="C114" s="108" t="s">
        <v>515</v>
      </c>
      <c r="D114" s="108"/>
      <c r="E114" s="108"/>
      <c r="F114" s="108"/>
      <c r="G114" s="108"/>
      <c r="H114" s="108"/>
    </row>
    <row r="115" spans="1:8" ht="12">
      <c r="A115" s="110" t="s">
        <v>897</v>
      </c>
      <c r="B115" s="106" t="s">
        <v>898</v>
      </c>
      <c r="C115" s="108" t="s">
        <v>515</v>
      </c>
      <c r="D115" s="108"/>
      <c r="E115" s="108"/>
      <c r="F115" s="108"/>
      <c r="G115" s="108"/>
      <c r="H115" s="108"/>
    </row>
    <row r="116" spans="1:8" ht="12">
      <c r="A116" s="110" t="s">
        <v>899</v>
      </c>
      <c r="B116" s="106" t="s">
        <v>900</v>
      </c>
      <c r="C116" s="108" t="s">
        <v>515</v>
      </c>
      <c r="D116" s="108"/>
      <c r="E116" s="108"/>
      <c r="F116" s="108"/>
      <c r="G116" s="108"/>
      <c r="H116" s="108"/>
    </row>
    <row r="117" spans="1:8" ht="12">
      <c r="A117" s="110" t="s">
        <v>901</v>
      </c>
      <c r="B117" s="106" t="s">
        <v>900</v>
      </c>
      <c r="C117" s="108" t="s">
        <v>515</v>
      </c>
      <c r="D117" s="108"/>
      <c r="E117" s="108"/>
      <c r="F117" s="108"/>
      <c r="G117" s="108"/>
      <c r="H117" s="108"/>
    </row>
    <row r="118" spans="1:8" ht="12">
      <c r="A118" s="110" t="s">
        <v>902</v>
      </c>
      <c r="B118" s="106" t="s">
        <v>900</v>
      </c>
      <c r="C118" s="108" t="s">
        <v>515</v>
      </c>
      <c r="D118" s="108"/>
      <c r="E118" s="108"/>
      <c r="F118" s="108"/>
      <c r="G118" s="108"/>
      <c r="H118" s="108"/>
    </row>
    <row r="119" spans="1:8" ht="12">
      <c r="A119" s="110" t="s">
        <v>903</v>
      </c>
      <c r="B119" s="106" t="s">
        <v>904</v>
      </c>
      <c r="C119" s="108" t="s">
        <v>515</v>
      </c>
      <c r="D119" s="108"/>
      <c r="E119" s="108"/>
      <c r="F119" s="108"/>
      <c r="G119" s="108"/>
      <c r="H119" s="108"/>
    </row>
    <row r="120" spans="1:8" ht="12">
      <c r="A120" s="110" t="s">
        <v>905</v>
      </c>
      <c r="B120" s="106" t="s">
        <v>904</v>
      </c>
      <c r="C120" s="108" t="s">
        <v>515</v>
      </c>
      <c r="D120" s="108"/>
      <c r="E120" s="108"/>
      <c r="F120" s="108"/>
      <c r="G120" s="108"/>
      <c r="H120" s="108"/>
    </row>
    <row r="121" spans="1:8" ht="12">
      <c r="A121" s="110" t="s">
        <v>906</v>
      </c>
      <c r="B121" s="106" t="s">
        <v>904</v>
      </c>
      <c r="C121" s="108" t="s">
        <v>515</v>
      </c>
      <c r="D121" s="108"/>
      <c r="E121" s="108"/>
      <c r="F121" s="108"/>
      <c r="G121" s="108"/>
      <c r="H121" s="108"/>
    </row>
    <row r="122" spans="1:10" ht="12">
      <c r="A122" s="110" t="s">
        <v>907</v>
      </c>
      <c r="B122" s="106" t="s">
        <v>908</v>
      </c>
      <c r="C122" s="108" t="s">
        <v>515</v>
      </c>
      <c r="D122" s="108"/>
      <c r="E122" s="108"/>
      <c r="F122" s="108"/>
      <c r="G122" s="108"/>
      <c r="H122" s="108"/>
      <c r="I122" s="108"/>
      <c r="J122" s="108"/>
    </row>
    <row r="123" spans="1:10" ht="12">
      <c r="A123" s="110" t="s">
        <v>909</v>
      </c>
      <c r="B123" s="106" t="s">
        <v>910</v>
      </c>
      <c r="C123" s="108" t="s">
        <v>515</v>
      </c>
      <c r="D123" s="108"/>
      <c r="E123" s="108"/>
      <c r="F123" s="108"/>
      <c r="G123" s="108"/>
      <c r="H123" s="108"/>
      <c r="I123" s="108"/>
      <c r="J123" s="108"/>
    </row>
    <row r="124" spans="1:8" ht="12">
      <c r="A124" s="110" t="s">
        <v>911</v>
      </c>
      <c r="B124" s="106" t="s">
        <v>910</v>
      </c>
      <c r="C124" s="108" t="s">
        <v>515</v>
      </c>
      <c r="D124" s="108"/>
      <c r="E124" s="108"/>
      <c r="F124" s="108"/>
      <c r="G124" s="108"/>
      <c r="H124" s="108"/>
    </row>
    <row r="125" spans="1:8" ht="12">
      <c r="A125" s="110" t="s">
        <v>912</v>
      </c>
      <c r="B125" s="106" t="s">
        <v>910</v>
      </c>
      <c r="C125" s="108" t="s">
        <v>515</v>
      </c>
      <c r="D125" s="108"/>
      <c r="E125" s="108"/>
      <c r="F125" s="108"/>
      <c r="G125" s="108"/>
      <c r="H125" s="108"/>
    </row>
    <row r="126" spans="1:8" ht="12">
      <c r="A126" s="110" t="s">
        <v>913</v>
      </c>
      <c r="B126" s="106" t="s">
        <v>914</v>
      </c>
      <c r="C126" s="108" t="s">
        <v>515</v>
      </c>
      <c r="D126" s="108"/>
      <c r="E126" s="108"/>
      <c r="F126" s="108"/>
      <c r="G126" s="108"/>
      <c r="H126" s="108"/>
    </row>
    <row r="127" spans="1:8" ht="12">
      <c r="A127" s="110" t="s">
        <v>916</v>
      </c>
      <c r="B127" s="106" t="s">
        <v>914</v>
      </c>
      <c r="C127" s="108" t="s">
        <v>515</v>
      </c>
      <c r="D127" s="108"/>
      <c r="E127" s="108"/>
      <c r="F127" s="108"/>
      <c r="G127" s="108"/>
      <c r="H127" s="108"/>
    </row>
    <row r="128" spans="1:8" ht="12">
      <c r="A128" s="110" t="s">
        <v>918</v>
      </c>
      <c r="B128" s="106" t="s">
        <v>914</v>
      </c>
      <c r="C128" s="108" t="s">
        <v>515</v>
      </c>
      <c r="D128" s="108"/>
      <c r="E128" s="108"/>
      <c r="F128" s="108"/>
      <c r="G128" s="108"/>
      <c r="H128" s="108"/>
    </row>
    <row r="129" spans="1:8" ht="12">
      <c r="A129" s="110" t="s">
        <v>919</v>
      </c>
      <c r="B129" s="106" t="s">
        <v>920</v>
      </c>
      <c r="C129" s="108" t="s">
        <v>515</v>
      </c>
      <c r="D129" s="108"/>
      <c r="E129" s="108"/>
      <c r="F129" s="108"/>
      <c r="G129" s="108"/>
      <c r="H129" s="108"/>
    </row>
    <row r="130" spans="1:8" ht="12">
      <c r="A130" s="110" t="s">
        <v>921</v>
      </c>
      <c r="B130" s="106" t="s">
        <v>917</v>
      </c>
      <c r="C130" s="108" t="s">
        <v>515</v>
      </c>
      <c r="D130" s="108"/>
      <c r="E130" s="108"/>
      <c r="F130" s="108"/>
      <c r="G130" s="108"/>
      <c r="H130" s="108"/>
    </row>
    <row r="131" spans="1:10" ht="12">
      <c r="A131" s="110" t="s">
        <v>922</v>
      </c>
      <c r="B131" s="106" t="s">
        <v>917</v>
      </c>
      <c r="C131" s="108" t="s">
        <v>515</v>
      </c>
      <c r="D131" s="108"/>
      <c r="E131" s="108"/>
      <c r="F131" s="108"/>
      <c r="G131" s="108"/>
      <c r="H131" s="108"/>
      <c r="I131" s="108"/>
      <c r="J131" s="108"/>
    </row>
    <row r="132" spans="1:8" ht="12">
      <c r="A132" s="110" t="s">
        <v>923</v>
      </c>
      <c r="B132" s="106" t="s">
        <v>917</v>
      </c>
      <c r="C132" s="108" t="s">
        <v>515</v>
      </c>
      <c r="D132" s="108"/>
      <c r="E132" s="108"/>
      <c r="F132" s="108"/>
      <c r="G132" s="108"/>
      <c r="H132" s="108"/>
    </row>
    <row r="133" spans="1:8" ht="12">
      <c r="A133" s="110" t="s">
        <v>924</v>
      </c>
      <c r="B133" s="106" t="s">
        <v>528</v>
      </c>
      <c r="C133" s="108" t="s">
        <v>515</v>
      </c>
      <c r="D133" s="108"/>
      <c r="E133" s="108"/>
      <c r="F133" s="108"/>
      <c r="G133" s="108"/>
      <c r="H133" s="108"/>
    </row>
    <row r="134" spans="1:8" ht="12">
      <c r="A134" s="110" t="s">
        <v>925</v>
      </c>
      <c r="B134" s="106" t="s">
        <v>926</v>
      </c>
      <c r="C134" s="108" t="s">
        <v>515</v>
      </c>
      <c r="D134" s="108"/>
      <c r="E134" s="108"/>
      <c r="F134" s="108"/>
      <c r="G134" s="108"/>
      <c r="H134" s="108"/>
    </row>
    <row r="135" spans="1:8" ht="12">
      <c r="A135" s="110" t="s">
        <v>927</v>
      </c>
      <c r="B135" s="106" t="s">
        <v>928</v>
      </c>
      <c r="C135" s="108" t="s">
        <v>515</v>
      </c>
      <c r="D135" s="108"/>
      <c r="E135" s="108"/>
      <c r="F135" s="108"/>
      <c r="G135" s="108"/>
      <c r="H135" s="108"/>
    </row>
    <row r="136" spans="1:8" ht="12">
      <c r="A136" s="110" t="s">
        <v>929</v>
      </c>
      <c r="B136" s="106" t="s">
        <v>930</v>
      </c>
      <c r="C136" s="108" t="s">
        <v>531</v>
      </c>
      <c r="D136" s="108"/>
      <c r="E136" s="108"/>
      <c r="F136" s="108"/>
      <c r="G136" s="108"/>
      <c r="H136" s="108"/>
    </row>
    <row r="137" spans="1:8" ht="12">
      <c r="A137" s="110" t="s">
        <v>931</v>
      </c>
      <c r="B137" s="106" t="s">
        <v>930</v>
      </c>
      <c r="C137" s="108" t="s">
        <v>531</v>
      </c>
      <c r="D137" s="108"/>
      <c r="E137" s="108"/>
      <c r="F137" s="108"/>
      <c r="G137" s="108"/>
      <c r="H137" s="108"/>
    </row>
    <row r="138" spans="1:8" ht="12">
      <c r="A138" s="110" t="s">
        <v>932</v>
      </c>
      <c r="B138" s="106" t="s">
        <v>930</v>
      </c>
      <c r="C138" s="108" t="s">
        <v>531</v>
      </c>
      <c r="D138" s="108"/>
      <c r="E138" s="108"/>
      <c r="F138" s="108"/>
      <c r="G138" s="108"/>
      <c r="H138" s="108"/>
    </row>
    <row r="139" spans="1:8" ht="12">
      <c r="A139" s="110" t="s">
        <v>933</v>
      </c>
      <c r="B139" s="106" t="s">
        <v>934</v>
      </c>
      <c r="C139" s="108" t="s">
        <v>531</v>
      </c>
      <c r="D139" s="108"/>
      <c r="E139" s="108"/>
      <c r="F139" s="108"/>
      <c r="G139" s="108"/>
      <c r="H139" s="108"/>
    </row>
    <row r="140" spans="1:8" ht="12">
      <c r="A140" s="110" t="s">
        <v>935</v>
      </c>
      <c r="B140" s="106" t="s">
        <v>936</v>
      </c>
      <c r="C140" s="108" t="s">
        <v>531</v>
      </c>
      <c r="D140" s="108"/>
      <c r="E140" s="108"/>
      <c r="F140" s="108"/>
      <c r="G140" s="108"/>
      <c r="H140" s="108"/>
    </row>
    <row r="141" spans="1:8" ht="12">
      <c r="A141" s="110" t="s">
        <v>937</v>
      </c>
      <c r="B141" s="106" t="s">
        <v>938</v>
      </c>
      <c r="C141" s="108" t="s">
        <v>531</v>
      </c>
      <c r="D141" s="108"/>
      <c r="E141" s="108"/>
      <c r="F141" s="108"/>
      <c r="G141" s="108"/>
      <c r="H141" s="108"/>
    </row>
    <row r="142" spans="1:8" ht="12">
      <c r="A142" s="110" t="s">
        <v>939</v>
      </c>
      <c r="B142" s="106" t="s">
        <v>940</v>
      </c>
      <c r="C142" s="108" t="s">
        <v>531</v>
      </c>
      <c r="D142" s="108"/>
      <c r="E142" s="108"/>
      <c r="F142" s="108"/>
      <c r="G142" s="108"/>
      <c r="H142" s="108"/>
    </row>
    <row r="143" spans="1:8" ht="12">
      <c r="A143" s="110" t="s">
        <v>941</v>
      </c>
      <c r="B143" s="106" t="s">
        <v>942</v>
      </c>
      <c r="C143" s="108" t="s">
        <v>531</v>
      </c>
      <c r="D143" s="108"/>
      <c r="E143" s="108"/>
      <c r="F143" s="108"/>
      <c r="G143" s="108"/>
      <c r="H143" s="108"/>
    </row>
    <row r="144" spans="1:8" ht="12">
      <c r="A144" s="110" t="s">
        <v>943</v>
      </c>
      <c r="B144" s="106" t="s">
        <v>944</v>
      </c>
      <c r="C144" s="108" t="s">
        <v>531</v>
      </c>
      <c r="D144" s="108"/>
      <c r="E144" s="108"/>
      <c r="F144" s="108"/>
      <c r="G144" s="108"/>
      <c r="H144" s="108"/>
    </row>
    <row r="145" spans="1:8" ht="12">
      <c r="A145" s="110" t="s">
        <v>945</v>
      </c>
      <c r="B145" s="106" t="s">
        <v>946</v>
      </c>
      <c r="C145" s="108" t="s">
        <v>531</v>
      </c>
      <c r="D145" s="108"/>
      <c r="E145" s="108"/>
      <c r="F145" s="108"/>
      <c r="G145" s="108"/>
      <c r="H145" s="108"/>
    </row>
    <row r="146" spans="1:8" ht="12">
      <c r="A146" s="110" t="s">
        <v>947</v>
      </c>
      <c r="B146" s="106" t="s">
        <v>948</v>
      </c>
      <c r="C146" s="108" t="s">
        <v>531</v>
      </c>
      <c r="D146" s="108"/>
      <c r="E146" s="108"/>
      <c r="F146" s="108"/>
      <c r="G146" s="108"/>
      <c r="H146" s="108"/>
    </row>
    <row r="147" spans="1:8" ht="12">
      <c r="A147" s="110" t="s">
        <v>950</v>
      </c>
      <c r="B147" s="106" t="s">
        <v>951</v>
      </c>
      <c r="C147" s="108" t="s">
        <v>531</v>
      </c>
      <c r="D147" s="108"/>
      <c r="E147" s="108"/>
      <c r="F147" s="108"/>
      <c r="G147" s="108"/>
      <c r="H147" s="108"/>
    </row>
    <row r="148" spans="1:8" ht="12">
      <c r="A148" s="110" t="s">
        <v>952</v>
      </c>
      <c r="B148" s="106" t="s">
        <v>953</v>
      </c>
      <c r="C148" s="108" t="s">
        <v>531</v>
      </c>
      <c r="D148" s="108"/>
      <c r="E148" s="108"/>
      <c r="F148" s="108"/>
      <c r="G148" s="108"/>
      <c r="H148" s="108"/>
    </row>
    <row r="149" spans="1:8" ht="12">
      <c r="A149" s="110" t="s">
        <v>954</v>
      </c>
      <c r="B149" s="106" t="s">
        <v>955</v>
      </c>
      <c r="C149" s="108" t="s">
        <v>531</v>
      </c>
      <c r="D149" s="108"/>
      <c r="E149" s="108"/>
      <c r="F149" s="108"/>
      <c r="G149" s="108"/>
      <c r="H149" s="108"/>
    </row>
    <row r="150" spans="1:8" ht="12">
      <c r="A150" s="110" t="s">
        <v>956</v>
      </c>
      <c r="B150" s="106" t="s">
        <v>915</v>
      </c>
      <c r="C150" s="108" t="s">
        <v>531</v>
      </c>
      <c r="D150" s="108"/>
      <c r="E150" s="108"/>
      <c r="F150" s="108"/>
      <c r="G150" s="108"/>
      <c r="H150" s="108"/>
    </row>
    <row r="151" spans="1:8" ht="12">
      <c r="A151" s="110" t="s">
        <v>957</v>
      </c>
      <c r="B151" s="106" t="s">
        <v>915</v>
      </c>
      <c r="C151" s="108" t="s">
        <v>531</v>
      </c>
      <c r="D151" s="108"/>
      <c r="E151" s="108"/>
      <c r="F151" s="108"/>
      <c r="G151" s="108"/>
      <c r="H151" s="108"/>
    </row>
    <row r="152" spans="1:8" ht="12">
      <c r="A152" s="110" t="s">
        <v>958</v>
      </c>
      <c r="B152" s="106" t="s">
        <v>959</v>
      </c>
      <c r="C152" s="108" t="s">
        <v>531</v>
      </c>
      <c r="D152" s="108"/>
      <c r="E152" s="108"/>
      <c r="F152" s="108"/>
      <c r="G152" s="108"/>
      <c r="H152" s="108"/>
    </row>
    <row r="153" spans="1:8" ht="12">
      <c r="A153" s="110" t="s">
        <v>960</v>
      </c>
      <c r="B153" s="106" t="s">
        <v>961</v>
      </c>
      <c r="C153" s="108" t="s">
        <v>531</v>
      </c>
      <c r="D153" s="108"/>
      <c r="E153" s="108"/>
      <c r="F153" s="108"/>
      <c r="G153" s="108"/>
      <c r="H153" s="108"/>
    </row>
    <row r="154" spans="1:8" ht="12">
      <c r="A154" s="110" t="s">
        <v>962</v>
      </c>
      <c r="B154" s="106" t="s">
        <v>963</v>
      </c>
      <c r="C154" s="108" t="s">
        <v>531</v>
      </c>
      <c r="D154" s="108"/>
      <c r="E154" s="108"/>
      <c r="F154" s="108"/>
      <c r="G154" s="108"/>
      <c r="H154" s="108"/>
    </row>
    <row r="155" spans="1:8" ht="12">
      <c r="A155" s="110" t="s">
        <v>965</v>
      </c>
      <c r="B155" s="107" t="s">
        <v>700</v>
      </c>
      <c r="C155" s="108" t="s">
        <v>531</v>
      </c>
      <c r="D155" s="108"/>
      <c r="E155" s="108"/>
      <c r="F155" s="108"/>
      <c r="G155" s="108"/>
      <c r="H155" s="108"/>
    </row>
    <row r="156" spans="1:8" ht="12">
      <c r="A156" s="110" t="s">
        <v>966</v>
      </c>
      <c r="B156" s="107" t="s">
        <v>964</v>
      </c>
      <c r="C156" s="108" t="s">
        <v>531</v>
      </c>
      <c r="D156" s="108"/>
      <c r="E156" s="108"/>
      <c r="F156" s="108"/>
      <c r="G156" s="108"/>
      <c r="H156" s="108"/>
    </row>
    <row r="157" spans="1:8" ht="12">
      <c r="A157" s="110" t="s">
        <v>967</v>
      </c>
      <c r="B157" s="107" t="s">
        <v>964</v>
      </c>
      <c r="C157" s="108" t="s">
        <v>531</v>
      </c>
      <c r="D157" s="108"/>
      <c r="E157" s="108"/>
      <c r="F157" s="108"/>
      <c r="G157" s="108"/>
      <c r="H157" s="108"/>
    </row>
    <row r="158" spans="1:8" ht="12">
      <c r="A158" s="110" t="s">
        <v>968</v>
      </c>
      <c r="B158" s="107" t="s">
        <v>701</v>
      </c>
      <c r="C158" s="108" t="s">
        <v>531</v>
      </c>
      <c r="D158" s="108"/>
      <c r="E158" s="108"/>
      <c r="F158" s="108"/>
      <c r="G158" s="108"/>
      <c r="H158" s="108"/>
    </row>
    <row r="159" spans="1:8" ht="12">
      <c r="A159" s="110" t="s">
        <v>969</v>
      </c>
      <c r="B159" s="107" t="s">
        <v>702</v>
      </c>
      <c r="C159" s="108" t="s">
        <v>531</v>
      </c>
      <c r="D159" s="108"/>
      <c r="E159" s="108"/>
      <c r="F159" s="108"/>
      <c r="G159" s="108"/>
      <c r="H159" s="108"/>
    </row>
    <row r="160" spans="1:8" ht="12">
      <c r="A160" s="110" t="s">
        <v>970</v>
      </c>
      <c r="B160" s="107" t="s">
        <v>702</v>
      </c>
      <c r="C160" s="108" t="s">
        <v>531</v>
      </c>
      <c r="D160" s="108"/>
      <c r="E160" s="108"/>
      <c r="F160" s="108"/>
      <c r="G160" s="108"/>
      <c r="H160" s="108"/>
    </row>
    <row r="161" spans="1:8" ht="12">
      <c r="A161" s="110" t="s">
        <v>971</v>
      </c>
      <c r="B161" s="107" t="s">
        <v>703</v>
      </c>
      <c r="C161" s="108" t="s">
        <v>531</v>
      </c>
      <c r="D161" s="108"/>
      <c r="E161" s="108"/>
      <c r="F161" s="108"/>
      <c r="G161" s="108"/>
      <c r="H161" s="108"/>
    </row>
    <row r="162" spans="1:8" ht="12">
      <c r="A162" s="110" t="s">
        <v>972</v>
      </c>
      <c r="B162" s="107" t="s">
        <v>703</v>
      </c>
      <c r="C162" s="108" t="s">
        <v>531</v>
      </c>
      <c r="D162" s="108"/>
      <c r="E162" s="108"/>
      <c r="F162" s="108"/>
      <c r="G162" s="108"/>
      <c r="H162" s="108"/>
    </row>
    <row r="163" spans="1:8" ht="12">
      <c r="A163" s="110" t="s">
        <v>973</v>
      </c>
      <c r="B163" s="107" t="s">
        <v>704</v>
      </c>
      <c r="C163" s="108" t="s">
        <v>531</v>
      </c>
      <c r="D163" s="108"/>
      <c r="E163" s="108"/>
      <c r="F163" s="108"/>
      <c r="G163" s="108"/>
      <c r="H163" s="108"/>
    </row>
    <row r="164" spans="1:8" ht="12">
      <c r="A164" s="110" t="s">
        <v>974</v>
      </c>
      <c r="B164" s="107" t="s">
        <v>705</v>
      </c>
      <c r="C164" s="108" t="s">
        <v>531</v>
      </c>
      <c r="D164" s="108"/>
      <c r="E164" s="108"/>
      <c r="F164" s="108"/>
      <c r="G164" s="108"/>
      <c r="H164" s="108"/>
    </row>
    <row r="165" spans="1:8" ht="12">
      <c r="A165" s="110" t="s">
        <v>975</v>
      </c>
      <c r="B165" s="107" t="s">
        <v>706</v>
      </c>
      <c r="C165" s="108" t="s">
        <v>531</v>
      </c>
      <c r="D165" s="108"/>
      <c r="E165" s="108"/>
      <c r="F165" s="108"/>
      <c r="G165" s="108"/>
      <c r="H165" s="108"/>
    </row>
    <row r="166" spans="1:8" ht="12">
      <c r="A166" s="110" t="s">
        <v>976</v>
      </c>
      <c r="B166" s="107" t="s">
        <v>1218</v>
      </c>
      <c r="C166" s="108" t="s">
        <v>531</v>
      </c>
      <c r="D166" s="108"/>
      <c r="E166" s="108"/>
      <c r="F166" s="108"/>
      <c r="G166" s="108"/>
      <c r="H166" s="108"/>
    </row>
    <row r="167" spans="1:10" ht="12">
      <c r="A167" s="110" t="s">
        <v>977</v>
      </c>
      <c r="B167" s="107" t="s">
        <v>842</v>
      </c>
      <c r="C167" s="108" t="s">
        <v>531</v>
      </c>
      <c r="D167" s="108"/>
      <c r="E167" s="108"/>
      <c r="F167" s="108"/>
      <c r="G167" s="108"/>
      <c r="H167" s="108"/>
      <c r="I167" s="108"/>
      <c r="J167" s="108"/>
    </row>
    <row r="168" spans="1:8" ht="12">
      <c r="A168" s="110" t="s">
        <v>978</v>
      </c>
      <c r="B168" s="107" t="s">
        <v>707</v>
      </c>
      <c r="C168" s="108" t="s">
        <v>531</v>
      </c>
      <c r="D168" s="108"/>
      <c r="E168" s="108"/>
      <c r="F168" s="108"/>
      <c r="G168" s="108"/>
      <c r="H168" s="108"/>
    </row>
    <row r="169" spans="1:8" ht="12">
      <c r="A169" s="110" t="s">
        <v>979</v>
      </c>
      <c r="B169" s="107" t="s">
        <v>708</v>
      </c>
      <c r="C169" s="108" t="s">
        <v>531</v>
      </c>
      <c r="D169" s="108"/>
      <c r="E169" s="108"/>
      <c r="F169" s="108"/>
      <c r="G169" s="108"/>
      <c r="H169" s="108"/>
    </row>
    <row r="170" spans="1:8" ht="12">
      <c r="A170" s="110" t="s">
        <v>980</v>
      </c>
      <c r="B170" s="107" t="s">
        <v>709</v>
      </c>
      <c r="C170" s="108" t="s">
        <v>531</v>
      </c>
      <c r="D170" s="108"/>
      <c r="E170" s="108"/>
      <c r="F170" s="108"/>
      <c r="G170" s="108"/>
      <c r="H170" s="108"/>
    </row>
    <row r="171" spans="1:8" ht="12">
      <c r="A171" s="110" t="s">
        <v>981</v>
      </c>
      <c r="B171" s="107" t="s">
        <v>709</v>
      </c>
      <c r="C171" s="108" t="s">
        <v>531</v>
      </c>
      <c r="D171" s="108"/>
      <c r="E171" s="108"/>
      <c r="F171" s="108"/>
      <c r="G171" s="108"/>
      <c r="H171" s="108"/>
    </row>
    <row r="172" spans="1:8" ht="12">
      <c r="A172" s="110" t="s">
        <v>982</v>
      </c>
      <c r="B172" s="107" t="s">
        <v>894</v>
      </c>
      <c r="C172" s="108" t="s">
        <v>531</v>
      </c>
      <c r="D172" s="108"/>
      <c r="E172" s="108"/>
      <c r="F172" s="108"/>
      <c r="G172" s="108"/>
      <c r="H172" s="108"/>
    </row>
    <row r="173" spans="1:8" ht="12">
      <c r="A173" s="110" t="s">
        <v>983</v>
      </c>
      <c r="B173" s="107" t="s">
        <v>894</v>
      </c>
      <c r="C173" s="108" t="s">
        <v>531</v>
      </c>
      <c r="D173" s="108"/>
      <c r="E173" s="108"/>
      <c r="F173" s="108"/>
      <c r="G173" s="108"/>
      <c r="H173" s="108"/>
    </row>
    <row r="174" spans="1:8" ht="12">
      <c r="A174" s="110" t="s">
        <v>984</v>
      </c>
      <c r="B174" s="107" t="s">
        <v>710</v>
      </c>
      <c r="C174" s="108" t="s">
        <v>531</v>
      </c>
      <c r="D174" s="108"/>
      <c r="E174" s="108"/>
      <c r="F174" s="108"/>
      <c r="G174" s="108"/>
      <c r="H174" s="108"/>
    </row>
    <row r="175" spans="1:8" ht="12">
      <c r="A175" s="110" t="s">
        <v>985</v>
      </c>
      <c r="B175" s="107" t="s">
        <v>711</v>
      </c>
      <c r="C175" s="108" t="s">
        <v>531</v>
      </c>
      <c r="D175" s="108"/>
      <c r="E175" s="108"/>
      <c r="F175" s="108"/>
      <c r="G175" s="108"/>
      <c r="H175" s="108"/>
    </row>
    <row r="176" spans="1:8" ht="12">
      <c r="A176" s="110" t="s">
        <v>986</v>
      </c>
      <c r="B176" s="107" t="s">
        <v>660</v>
      </c>
      <c r="C176" s="108" t="s">
        <v>531</v>
      </c>
      <c r="D176" s="108"/>
      <c r="E176" s="108"/>
      <c r="F176" s="108"/>
      <c r="G176" s="108"/>
      <c r="H176" s="108"/>
    </row>
    <row r="177" spans="1:8" ht="12">
      <c r="A177" s="110" t="s">
        <v>987</v>
      </c>
      <c r="B177" s="107" t="s">
        <v>660</v>
      </c>
      <c r="C177" s="108" t="s">
        <v>531</v>
      </c>
      <c r="D177" s="108"/>
      <c r="E177" s="108"/>
      <c r="F177" s="108"/>
      <c r="G177" s="108"/>
      <c r="H177" s="108"/>
    </row>
    <row r="178" spans="1:8" ht="12">
      <c r="A178" s="110" t="s">
        <v>988</v>
      </c>
      <c r="B178" s="107" t="s">
        <v>712</v>
      </c>
      <c r="C178" s="108" t="s">
        <v>531</v>
      </c>
      <c r="D178" s="108"/>
      <c r="E178" s="108"/>
      <c r="F178" s="108"/>
      <c r="G178" s="108"/>
      <c r="H178" s="108"/>
    </row>
    <row r="179" spans="1:8" ht="12">
      <c r="A179" s="110" t="s">
        <v>989</v>
      </c>
      <c r="B179" s="107" t="s">
        <v>712</v>
      </c>
      <c r="C179" s="108" t="s">
        <v>531</v>
      </c>
      <c r="D179" s="108"/>
      <c r="E179" s="108"/>
      <c r="F179" s="108"/>
      <c r="G179" s="108"/>
      <c r="H179" s="108"/>
    </row>
    <row r="180" spans="1:8" ht="12">
      <c r="A180" s="110" t="s">
        <v>990</v>
      </c>
      <c r="B180" s="107" t="s">
        <v>713</v>
      </c>
      <c r="C180" s="108" t="s">
        <v>531</v>
      </c>
      <c r="D180" s="108"/>
      <c r="E180" s="108"/>
      <c r="F180" s="108"/>
      <c r="G180" s="108"/>
      <c r="H180" s="108"/>
    </row>
    <row r="181" spans="1:8" ht="12">
      <c r="A181" s="110" t="s">
        <v>991</v>
      </c>
      <c r="B181" s="107" t="s">
        <v>713</v>
      </c>
      <c r="C181" s="108" t="s">
        <v>531</v>
      </c>
      <c r="D181" s="108"/>
      <c r="E181" s="108"/>
      <c r="F181" s="108"/>
      <c r="G181" s="108"/>
      <c r="H181" s="108"/>
    </row>
    <row r="182" spans="1:8" ht="12">
      <c r="A182" s="110" t="s">
        <v>992</v>
      </c>
      <c r="B182" s="107" t="s">
        <v>505</v>
      </c>
      <c r="C182" s="108" t="s">
        <v>492</v>
      </c>
      <c r="D182" s="108"/>
      <c r="E182" s="108"/>
      <c r="F182" s="108"/>
      <c r="G182" s="108"/>
      <c r="H182" s="108"/>
    </row>
    <row r="183" spans="1:8" ht="12">
      <c r="A183" s="110" t="s">
        <v>993</v>
      </c>
      <c r="B183" s="107" t="s">
        <v>505</v>
      </c>
      <c r="C183" s="108" t="s">
        <v>492</v>
      </c>
      <c r="D183" s="108"/>
      <c r="E183" s="108"/>
      <c r="F183" s="108"/>
      <c r="G183" s="108"/>
      <c r="H183" s="108"/>
    </row>
    <row r="184" spans="1:8" ht="12">
      <c r="A184" s="110" t="s">
        <v>994</v>
      </c>
      <c r="B184" s="107" t="s">
        <v>841</v>
      </c>
      <c r="C184" s="108" t="s">
        <v>492</v>
      </c>
      <c r="D184" s="108"/>
      <c r="E184" s="108"/>
      <c r="F184" s="108"/>
      <c r="G184" s="108"/>
      <c r="H184" s="108"/>
    </row>
    <row r="185" spans="1:8" ht="12">
      <c r="A185" s="110" t="s">
        <v>995</v>
      </c>
      <c r="B185" s="107" t="s">
        <v>934</v>
      </c>
      <c r="C185" s="108" t="s">
        <v>996</v>
      </c>
      <c r="D185" s="108"/>
      <c r="E185" s="108"/>
      <c r="F185" s="108"/>
      <c r="G185" s="108"/>
      <c r="H185" s="108"/>
    </row>
    <row r="186" spans="1:8" ht="12">
      <c r="A186" s="110" t="s">
        <v>997</v>
      </c>
      <c r="B186" s="107" t="s">
        <v>934</v>
      </c>
      <c r="C186" s="108" t="s">
        <v>996</v>
      </c>
      <c r="D186" s="108"/>
      <c r="E186" s="108"/>
      <c r="F186" s="108"/>
      <c r="G186" s="108"/>
      <c r="H186" s="108"/>
    </row>
    <row r="187" spans="1:8" ht="12">
      <c r="A187" s="110" t="s">
        <v>998</v>
      </c>
      <c r="B187" s="107" t="s">
        <v>934</v>
      </c>
      <c r="C187" s="108" t="s">
        <v>996</v>
      </c>
      <c r="D187" s="108"/>
      <c r="E187" s="108"/>
      <c r="F187" s="108"/>
      <c r="G187" s="108"/>
      <c r="H187" s="108"/>
    </row>
    <row r="188" spans="1:8" ht="12">
      <c r="A188" s="110" t="s">
        <v>999</v>
      </c>
      <c r="B188" s="107" t="s">
        <v>934</v>
      </c>
      <c r="C188" s="108" t="s">
        <v>996</v>
      </c>
      <c r="D188" s="108"/>
      <c r="E188" s="108"/>
      <c r="F188" s="108"/>
      <c r="G188" s="108"/>
      <c r="H188" s="108"/>
    </row>
    <row r="189" spans="1:8" ht="12">
      <c r="A189" s="110" t="s">
        <v>1000</v>
      </c>
      <c r="B189" s="107" t="s">
        <v>934</v>
      </c>
      <c r="C189" s="108" t="s">
        <v>996</v>
      </c>
      <c r="D189" s="108"/>
      <c r="E189" s="108"/>
      <c r="F189" s="108"/>
      <c r="G189" s="108"/>
      <c r="H189" s="108"/>
    </row>
    <row r="190" spans="1:8" ht="12">
      <c r="A190" s="110" t="s">
        <v>1001</v>
      </c>
      <c r="B190" s="107" t="s">
        <v>934</v>
      </c>
      <c r="C190" s="108" t="s">
        <v>996</v>
      </c>
      <c r="D190" s="108"/>
      <c r="E190" s="108"/>
      <c r="F190" s="108"/>
      <c r="G190" s="108"/>
      <c r="H190" s="108"/>
    </row>
    <row r="191" spans="1:8" ht="12">
      <c r="A191" s="110" t="s">
        <v>1002</v>
      </c>
      <c r="B191" s="107" t="s">
        <v>714</v>
      </c>
      <c r="C191" s="108" t="s">
        <v>513</v>
      </c>
      <c r="D191" s="108"/>
      <c r="E191" s="108"/>
      <c r="F191" s="108"/>
      <c r="G191" s="108"/>
      <c r="H191" s="108"/>
    </row>
    <row r="192" spans="1:8" ht="12">
      <c r="A192" s="110" t="s">
        <v>1003</v>
      </c>
      <c r="B192" s="107" t="s">
        <v>715</v>
      </c>
      <c r="C192" s="108" t="s">
        <v>513</v>
      </c>
      <c r="D192" s="108"/>
      <c r="E192" s="108"/>
      <c r="F192" s="108"/>
      <c r="G192" s="108"/>
      <c r="H192" s="108"/>
    </row>
    <row r="193" spans="1:8" ht="12">
      <c r="A193" s="110" t="s">
        <v>1004</v>
      </c>
      <c r="B193" s="107" t="s">
        <v>716</v>
      </c>
      <c r="C193" s="108" t="s">
        <v>513</v>
      </c>
      <c r="D193" s="108"/>
      <c r="E193" s="108"/>
      <c r="F193" s="108"/>
      <c r="G193" s="108"/>
      <c r="H193" s="108"/>
    </row>
    <row r="194" spans="1:8" ht="12">
      <c r="A194" s="110" t="s">
        <v>1005</v>
      </c>
      <c r="B194" s="107" t="s">
        <v>717</v>
      </c>
      <c r="C194" s="108" t="s">
        <v>513</v>
      </c>
      <c r="D194" s="108"/>
      <c r="E194" s="108"/>
      <c r="F194" s="108"/>
      <c r="G194" s="108"/>
      <c r="H194" s="108"/>
    </row>
    <row r="195" spans="1:8" ht="12">
      <c r="A195" s="110" t="s">
        <v>1006</v>
      </c>
      <c r="B195" s="107" t="s">
        <v>512</v>
      </c>
      <c r="C195" s="108" t="s">
        <v>513</v>
      </c>
      <c r="D195" s="108"/>
      <c r="E195" s="108"/>
      <c r="F195" s="108"/>
      <c r="G195" s="108"/>
      <c r="H195" s="108"/>
    </row>
    <row r="196" spans="1:8" ht="12">
      <c r="A196" s="110" t="s">
        <v>1007</v>
      </c>
      <c r="B196" s="107" t="s">
        <v>512</v>
      </c>
      <c r="C196" s="108" t="s">
        <v>513</v>
      </c>
      <c r="D196" s="108"/>
      <c r="E196" s="108"/>
      <c r="F196" s="108"/>
      <c r="G196" s="108"/>
      <c r="H196" s="108"/>
    </row>
    <row r="197" spans="1:8" ht="12">
      <c r="A197" s="110" t="s">
        <v>1008</v>
      </c>
      <c r="B197" s="107" t="s">
        <v>512</v>
      </c>
      <c r="C197" s="108" t="s">
        <v>513</v>
      </c>
      <c r="D197" s="108"/>
      <c r="E197" s="108"/>
      <c r="F197" s="108"/>
      <c r="G197" s="108"/>
      <c r="H197" s="108"/>
    </row>
    <row r="198" spans="1:10" ht="12">
      <c r="A198" s="110" t="s">
        <v>1009</v>
      </c>
      <c r="B198" s="107" t="s">
        <v>512</v>
      </c>
      <c r="C198" s="108" t="s">
        <v>513</v>
      </c>
      <c r="D198" s="108"/>
      <c r="E198" s="108"/>
      <c r="F198" s="108"/>
      <c r="G198" s="108"/>
      <c r="H198" s="108"/>
      <c r="I198" s="108"/>
      <c r="J198" s="108"/>
    </row>
    <row r="199" spans="1:8" ht="12">
      <c r="A199" s="110" t="s">
        <v>1010</v>
      </c>
      <c r="B199" s="107" t="s">
        <v>718</v>
      </c>
      <c r="C199" s="108" t="s">
        <v>513</v>
      </c>
      <c r="D199" s="108"/>
      <c r="E199" s="108"/>
      <c r="F199" s="108"/>
      <c r="G199" s="108"/>
      <c r="H199" s="108"/>
    </row>
    <row r="200" spans="1:8" ht="12">
      <c r="A200" s="110" t="s">
        <v>1011</v>
      </c>
      <c r="B200" s="107" t="s">
        <v>719</v>
      </c>
      <c r="C200" s="108" t="s">
        <v>513</v>
      </c>
      <c r="D200" s="108"/>
      <c r="E200" s="108"/>
      <c r="F200" s="108"/>
      <c r="G200" s="108"/>
      <c r="H200" s="108"/>
    </row>
    <row r="201" spans="1:8" ht="12">
      <c r="A201" s="110" t="s">
        <v>1012</v>
      </c>
      <c r="B201" s="107" t="s">
        <v>720</v>
      </c>
      <c r="C201" s="108" t="s">
        <v>513</v>
      </c>
      <c r="D201" s="108"/>
      <c r="E201" s="108"/>
      <c r="F201" s="108"/>
      <c r="G201" s="108"/>
      <c r="H201" s="108"/>
    </row>
    <row r="202" spans="1:8" ht="12">
      <c r="A202" s="110" t="s">
        <v>1013</v>
      </c>
      <c r="B202" s="107" t="s">
        <v>721</v>
      </c>
      <c r="C202" s="108" t="s">
        <v>513</v>
      </c>
      <c r="D202" s="108"/>
      <c r="E202" s="108"/>
      <c r="F202" s="108"/>
      <c r="G202" s="108"/>
      <c r="H202" s="108"/>
    </row>
    <row r="203" spans="1:8" ht="12">
      <c r="A203" s="110" t="s">
        <v>1014</v>
      </c>
      <c r="B203" s="107" t="s">
        <v>722</v>
      </c>
      <c r="C203" s="108" t="s">
        <v>513</v>
      </c>
      <c r="D203" s="108"/>
      <c r="E203" s="108"/>
      <c r="F203" s="108"/>
      <c r="G203" s="108"/>
      <c r="H203" s="108"/>
    </row>
    <row r="204" spans="1:8" ht="12">
      <c r="A204" s="110" t="s">
        <v>1016</v>
      </c>
      <c r="B204" s="107" t="s">
        <v>723</v>
      </c>
      <c r="C204" s="108" t="s">
        <v>513</v>
      </c>
      <c r="D204" s="108"/>
      <c r="E204" s="108"/>
      <c r="F204" s="108"/>
      <c r="G204" s="108"/>
      <c r="H204" s="108"/>
    </row>
    <row r="205" spans="1:8" ht="12">
      <c r="A205" s="110" t="s">
        <v>1017</v>
      </c>
      <c r="B205" s="107" t="s">
        <v>724</v>
      </c>
      <c r="C205" s="108" t="s">
        <v>504</v>
      </c>
      <c r="D205" s="108"/>
      <c r="E205" s="108"/>
      <c r="F205" s="108"/>
      <c r="G205" s="108"/>
      <c r="H205" s="108"/>
    </row>
    <row r="206" spans="1:8" ht="12">
      <c r="A206" s="110" t="s">
        <v>1018</v>
      </c>
      <c r="B206" s="107" t="s">
        <v>724</v>
      </c>
      <c r="C206" s="108" t="s">
        <v>504</v>
      </c>
      <c r="D206" s="108"/>
      <c r="E206" s="108"/>
      <c r="F206" s="108"/>
      <c r="G206" s="108"/>
      <c r="H206" s="108"/>
    </row>
    <row r="207" spans="1:8" ht="12">
      <c r="A207" s="110" t="s">
        <v>1019</v>
      </c>
      <c r="B207" s="107" t="s">
        <v>518</v>
      </c>
      <c r="C207" s="108" t="s">
        <v>504</v>
      </c>
      <c r="D207" s="108"/>
      <c r="E207" s="108"/>
      <c r="F207" s="108"/>
      <c r="G207" s="108"/>
      <c r="H207" s="108"/>
    </row>
    <row r="208" spans="1:8" ht="12">
      <c r="A208" s="110" t="s">
        <v>1020</v>
      </c>
      <c r="B208" s="107" t="s">
        <v>725</v>
      </c>
      <c r="C208" s="108" t="s">
        <v>504</v>
      </c>
      <c r="D208" s="108"/>
      <c r="E208" s="108"/>
      <c r="F208" s="108"/>
      <c r="G208" s="108"/>
      <c r="H208" s="108"/>
    </row>
    <row r="209" spans="1:8" ht="12">
      <c r="A209" s="110" t="s">
        <v>1021</v>
      </c>
      <c r="B209" s="107" t="s">
        <v>1042</v>
      </c>
      <c r="C209" s="108" t="s">
        <v>504</v>
      </c>
      <c r="D209" s="108"/>
      <c r="E209" s="108"/>
      <c r="F209" s="108"/>
      <c r="G209" s="108"/>
      <c r="H209" s="108"/>
    </row>
    <row r="210" spans="1:8" ht="12">
      <c r="A210" s="110" t="s">
        <v>1022</v>
      </c>
      <c r="B210" s="107" t="s">
        <v>1042</v>
      </c>
      <c r="C210" s="108" t="s">
        <v>504</v>
      </c>
      <c r="D210" s="108"/>
      <c r="E210" s="108"/>
      <c r="F210" s="108"/>
      <c r="G210" s="108"/>
      <c r="H210" s="108"/>
    </row>
    <row r="211" spans="1:8" ht="12">
      <c r="A211" s="110" t="s">
        <v>1023</v>
      </c>
      <c r="B211" s="107" t="s">
        <v>1043</v>
      </c>
      <c r="C211" s="108" t="s">
        <v>504</v>
      </c>
      <c r="D211" s="108"/>
      <c r="E211" s="108"/>
      <c r="F211" s="108"/>
      <c r="G211" s="108"/>
      <c r="H211" s="108"/>
    </row>
    <row r="212" spans="1:10" ht="12">
      <c r="A212" s="110" t="s">
        <v>1024</v>
      </c>
      <c r="B212" s="107" t="s">
        <v>1044</v>
      </c>
      <c r="C212" s="108" t="s">
        <v>504</v>
      </c>
      <c r="D212" s="108"/>
      <c r="E212" s="108"/>
      <c r="F212" s="108"/>
      <c r="G212" s="108"/>
      <c r="H212" s="108"/>
      <c r="I212" s="108"/>
      <c r="J212" s="108"/>
    </row>
    <row r="213" spans="1:10" ht="12">
      <c r="A213" s="110" t="s">
        <v>1025</v>
      </c>
      <c r="B213" s="107" t="s">
        <v>1047</v>
      </c>
      <c r="C213" s="108" t="s">
        <v>504</v>
      </c>
      <c r="D213" s="108"/>
      <c r="E213" s="108"/>
      <c r="F213" s="108"/>
      <c r="G213" s="108"/>
      <c r="H213" s="108"/>
      <c r="I213" s="108"/>
      <c r="J213" s="108"/>
    </row>
    <row r="214" spans="1:10" ht="12">
      <c r="A214" s="110" t="s">
        <v>1026</v>
      </c>
      <c r="B214" s="107" t="s">
        <v>1048</v>
      </c>
      <c r="C214" s="108" t="s">
        <v>504</v>
      </c>
      <c r="D214" s="108"/>
      <c r="E214" s="108"/>
      <c r="F214" s="108"/>
      <c r="G214" s="108"/>
      <c r="H214" s="108"/>
      <c r="I214" s="108"/>
      <c r="J214" s="108"/>
    </row>
    <row r="215" spans="1:10" ht="12">
      <c r="A215" s="110" t="s">
        <v>1027</v>
      </c>
      <c r="B215" s="107" t="s">
        <v>1015</v>
      </c>
      <c r="C215" s="108" t="s">
        <v>504</v>
      </c>
      <c r="D215" s="108"/>
      <c r="E215" s="108"/>
      <c r="F215" s="108"/>
      <c r="G215" s="108"/>
      <c r="H215" s="108"/>
      <c r="I215" s="108"/>
      <c r="J215" s="108"/>
    </row>
    <row r="216" spans="1:10" ht="12">
      <c r="A216" s="110" t="s">
        <v>1028</v>
      </c>
      <c r="B216" s="107" t="s">
        <v>1015</v>
      </c>
      <c r="C216" s="108" t="s">
        <v>504</v>
      </c>
      <c r="D216" s="108"/>
      <c r="E216" s="108"/>
      <c r="F216" s="108"/>
      <c r="G216" s="108"/>
      <c r="H216" s="108"/>
      <c r="I216" s="108"/>
      <c r="J216" s="108"/>
    </row>
    <row r="217" spans="1:10" ht="12">
      <c r="A217" s="110" t="s">
        <v>1029</v>
      </c>
      <c r="B217" s="107" t="s">
        <v>1015</v>
      </c>
      <c r="C217" s="108" t="s">
        <v>504</v>
      </c>
      <c r="D217" s="108"/>
      <c r="E217" s="108"/>
      <c r="F217" s="108"/>
      <c r="G217" s="108"/>
      <c r="H217" s="108"/>
      <c r="I217" s="108"/>
      <c r="J217" s="108"/>
    </row>
    <row r="218" spans="1:8" ht="12">
      <c r="A218" s="110" t="s">
        <v>1030</v>
      </c>
      <c r="B218" s="107" t="s">
        <v>503</v>
      </c>
      <c r="C218" s="108" t="s">
        <v>504</v>
      </c>
      <c r="D218" s="108"/>
      <c r="E218" s="108"/>
      <c r="F218" s="108"/>
      <c r="G218" s="108"/>
      <c r="H218" s="108"/>
    </row>
    <row r="219" spans="1:8" ht="12">
      <c r="A219" s="110" t="s">
        <v>1031</v>
      </c>
      <c r="B219" s="107" t="s">
        <v>503</v>
      </c>
      <c r="C219" s="108" t="s">
        <v>504</v>
      </c>
      <c r="D219" s="108"/>
      <c r="E219" s="108"/>
      <c r="F219" s="108"/>
      <c r="G219" s="108"/>
      <c r="H219" s="108"/>
    </row>
    <row r="220" spans="1:8" ht="12">
      <c r="A220" s="110" t="s">
        <v>1032</v>
      </c>
      <c r="B220" s="107" t="s">
        <v>503</v>
      </c>
      <c r="C220" s="108" t="s">
        <v>504</v>
      </c>
      <c r="D220" s="108"/>
      <c r="E220" s="108"/>
      <c r="F220" s="108"/>
      <c r="G220" s="108"/>
      <c r="H220" s="108"/>
    </row>
    <row r="221" spans="1:8" ht="12">
      <c r="A221" s="110" t="s">
        <v>1033</v>
      </c>
      <c r="B221" s="107" t="s">
        <v>503</v>
      </c>
      <c r="C221" s="108" t="s">
        <v>504</v>
      </c>
      <c r="D221" s="108"/>
      <c r="E221" s="108"/>
      <c r="F221" s="108"/>
      <c r="G221" s="108"/>
      <c r="H221" s="108"/>
    </row>
    <row r="222" spans="1:8" ht="12">
      <c r="A222" s="110" t="s">
        <v>1034</v>
      </c>
      <c r="B222" s="107" t="s">
        <v>771</v>
      </c>
      <c r="C222" s="108" t="s">
        <v>504</v>
      </c>
      <c r="D222" s="108"/>
      <c r="E222" s="108"/>
      <c r="F222" s="108"/>
      <c r="G222" s="108"/>
      <c r="H222" s="108"/>
    </row>
    <row r="223" spans="1:8" ht="12">
      <c r="A223" s="110" t="s">
        <v>1035</v>
      </c>
      <c r="B223" s="107" t="s">
        <v>1049</v>
      </c>
      <c r="C223" s="108" t="s">
        <v>504</v>
      </c>
      <c r="D223" s="108"/>
      <c r="E223" s="108"/>
      <c r="F223" s="108"/>
      <c r="G223" s="108"/>
      <c r="H223" s="108"/>
    </row>
    <row r="224" spans="1:8" ht="12">
      <c r="A224" s="110" t="s">
        <v>1036</v>
      </c>
      <c r="B224" s="107" t="s">
        <v>1050</v>
      </c>
      <c r="C224" s="108" t="s">
        <v>504</v>
      </c>
      <c r="D224" s="108"/>
      <c r="E224" s="108"/>
      <c r="F224" s="108"/>
      <c r="G224" s="108"/>
      <c r="H224" s="108"/>
    </row>
    <row r="225" spans="1:8" ht="12">
      <c r="A225" s="110" t="s">
        <v>1037</v>
      </c>
      <c r="B225" s="107" t="s">
        <v>697</v>
      </c>
      <c r="C225" s="108" t="s">
        <v>504</v>
      </c>
      <c r="D225" s="108"/>
      <c r="E225" s="108"/>
      <c r="F225" s="108"/>
      <c r="G225" s="108"/>
      <c r="H225" s="108"/>
    </row>
    <row r="226" spans="1:8" ht="12">
      <c r="A226" s="110" t="s">
        <v>698</v>
      </c>
      <c r="B226" s="107" t="s">
        <v>697</v>
      </c>
      <c r="C226" s="108" t="s">
        <v>504</v>
      </c>
      <c r="D226" s="108"/>
      <c r="E226" s="108"/>
      <c r="F226" s="108"/>
      <c r="G226" s="108"/>
      <c r="H226" s="108"/>
    </row>
    <row r="227" spans="1:8" ht="12">
      <c r="A227" s="110" t="s">
        <v>699</v>
      </c>
      <c r="B227" s="107" t="s">
        <v>1051</v>
      </c>
      <c r="C227" s="108" t="s">
        <v>504</v>
      </c>
      <c r="D227" s="108"/>
      <c r="E227" s="108"/>
      <c r="F227" s="108"/>
      <c r="G227" s="108"/>
      <c r="H227" s="108"/>
    </row>
    <row r="228" spans="1:8" ht="12">
      <c r="A228" s="110" t="s">
        <v>1230</v>
      </c>
      <c r="B228" s="107" t="s">
        <v>1052</v>
      </c>
      <c r="C228" s="108" t="s">
        <v>504</v>
      </c>
      <c r="D228" s="108"/>
      <c r="E228" s="108"/>
      <c r="F228" s="108"/>
      <c r="G228" s="108"/>
      <c r="H228" s="108"/>
    </row>
    <row r="229" spans="1:8" ht="12">
      <c r="A229" s="110" t="s">
        <v>1231</v>
      </c>
      <c r="B229" s="107" t="s">
        <v>1053</v>
      </c>
      <c r="C229" s="108" t="s">
        <v>504</v>
      </c>
      <c r="D229" s="108"/>
      <c r="E229" s="108"/>
      <c r="F229" s="108"/>
      <c r="G229" s="108"/>
      <c r="H229" s="108"/>
    </row>
    <row r="230" spans="1:8" ht="12">
      <c r="A230" s="110" t="s">
        <v>1232</v>
      </c>
      <c r="B230" s="107" t="s">
        <v>1054</v>
      </c>
      <c r="C230" s="108" t="s">
        <v>504</v>
      </c>
      <c r="D230" s="108"/>
      <c r="E230" s="108"/>
      <c r="F230" s="108"/>
      <c r="G230" s="108"/>
      <c r="H230" s="108"/>
    </row>
    <row r="231" spans="1:8" ht="12">
      <c r="A231" s="110" t="s">
        <v>1233</v>
      </c>
      <c r="B231" s="107" t="s">
        <v>1055</v>
      </c>
      <c r="C231" s="108" t="s">
        <v>504</v>
      </c>
      <c r="D231" s="108"/>
      <c r="E231" s="108"/>
      <c r="F231" s="108"/>
      <c r="G231" s="108"/>
      <c r="H231" s="108"/>
    </row>
    <row r="232" spans="1:8" ht="12">
      <c r="A232" s="110" t="s">
        <v>1234</v>
      </c>
      <c r="B232" s="107" t="s">
        <v>1056</v>
      </c>
      <c r="C232" s="108" t="s">
        <v>1235</v>
      </c>
      <c r="D232" s="108"/>
      <c r="E232" s="108"/>
      <c r="F232" s="108"/>
      <c r="G232" s="108"/>
      <c r="H232" s="108"/>
    </row>
    <row r="233" spans="1:8" ht="12">
      <c r="A233" s="110" t="s">
        <v>1236</v>
      </c>
      <c r="B233" s="107" t="s">
        <v>1057</v>
      </c>
      <c r="C233" s="108" t="s">
        <v>1235</v>
      </c>
      <c r="D233" s="108"/>
      <c r="E233" s="108"/>
      <c r="F233" s="108"/>
      <c r="G233" s="108"/>
      <c r="H233" s="108"/>
    </row>
    <row r="234" spans="1:8" ht="12">
      <c r="A234" s="110" t="s">
        <v>1238</v>
      </c>
      <c r="B234" s="107" t="s">
        <v>1058</v>
      </c>
      <c r="C234" s="108" t="s">
        <v>1235</v>
      </c>
      <c r="D234" s="108"/>
      <c r="E234" s="108"/>
      <c r="F234" s="108"/>
      <c r="G234" s="108"/>
      <c r="H234" s="108"/>
    </row>
    <row r="235" spans="1:8" ht="12">
      <c r="A235" s="110" t="s">
        <v>1239</v>
      </c>
      <c r="B235" s="107" t="s">
        <v>1237</v>
      </c>
      <c r="C235" s="108" t="s">
        <v>1235</v>
      </c>
      <c r="D235" s="108"/>
      <c r="E235" s="108"/>
      <c r="F235" s="108"/>
      <c r="G235" s="108"/>
      <c r="H235" s="108"/>
    </row>
    <row r="236" spans="1:8" ht="12">
      <c r="A236" s="110" t="s">
        <v>1240</v>
      </c>
      <c r="B236" s="107" t="s">
        <v>1237</v>
      </c>
      <c r="C236" s="108" t="s">
        <v>1235</v>
      </c>
      <c r="D236" s="108"/>
      <c r="E236" s="108"/>
      <c r="F236" s="108"/>
      <c r="G236" s="108"/>
      <c r="H236" s="108"/>
    </row>
    <row r="237" spans="1:8" ht="12">
      <c r="A237" s="110" t="s">
        <v>1241</v>
      </c>
      <c r="B237" s="107" t="s">
        <v>1237</v>
      </c>
      <c r="C237" s="108" t="s">
        <v>1235</v>
      </c>
      <c r="D237" s="108"/>
      <c r="E237" s="108"/>
      <c r="F237" s="108"/>
      <c r="G237" s="108"/>
      <c r="H237" s="108"/>
    </row>
    <row r="238" spans="1:8" ht="12">
      <c r="A238" s="110" t="s">
        <v>1242</v>
      </c>
      <c r="B238" s="107" t="s">
        <v>1237</v>
      </c>
      <c r="C238" s="108" t="s">
        <v>1235</v>
      </c>
      <c r="D238" s="108"/>
      <c r="E238" s="108"/>
      <c r="F238" s="108"/>
      <c r="G238" s="108"/>
      <c r="H238" s="108"/>
    </row>
    <row r="239" spans="1:8" ht="12">
      <c r="A239" s="110" t="s">
        <v>1243</v>
      </c>
      <c r="B239" s="107" t="s">
        <v>1059</v>
      </c>
      <c r="C239" s="108" t="s">
        <v>1235</v>
      </c>
      <c r="D239" s="108"/>
      <c r="E239" s="108"/>
      <c r="F239" s="108"/>
      <c r="G239" s="108"/>
      <c r="H239" s="108"/>
    </row>
    <row r="240" spans="1:8" ht="12">
      <c r="A240" s="110" t="s">
        <v>1244</v>
      </c>
      <c r="B240" s="107" t="s">
        <v>1060</v>
      </c>
      <c r="C240" s="108" t="s">
        <v>1235</v>
      </c>
      <c r="D240" s="108"/>
      <c r="E240" s="108"/>
      <c r="F240" s="108"/>
      <c r="G240" s="108"/>
      <c r="H240" s="108"/>
    </row>
    <row r="241" spans="1:8" ht="12">
      <c r="A241" s="110" t="s">
        <v>1245</v>
      </c>
      <c r="B241" s="107" t="s">
        <v>1061</v>
      </c>
      <c r="C241" s="108" t="s">
        <v>1235</v>
      </c>
      <c r="D241" s="108"/>
      <c r="E241" s="108"/>
      <c r="F241" s="108"/>
      <c r="G241" s="108"/>
      <c r="H241" s="108"/>
    </row>
    <row r="242" spans="1:8" ht="12">
      <c r="A242" s="110" t="s">
        <v>1246</v>
      </c>
      <c r="B242" s="107" t="s">
        <v>1060</v>
      </c>
      <c r="C242" s="108" t="s">
        <v>1235</v>
      </c>
      <c r="D242" s="108"/>
      <c r="E242" s="108"/>
      <c r="F242" s="108"/>
      <c r="G242" s="108"/>
      <c r="H242" s="108"/>
    </row>
    <row r="243" spans="1:8" ht="12">
      <c r="A243" s="110" t="s">
        <v>1247</v>
      </c>
      <c r="B243" s="107" t="s">
        <v>1062</v>
      </c>
      <c r="C243" s="108" t="s">
        <v>1235</v>
      </c>
      <c r="D243" s="108"/>
      <c r="E243" s="108"/>
      <c r="F243" s="108"/>
      <c r="G243" s="108"/>
      <c r="H243" s="108"/>
    </row>
    <row r="244" spans="1:8" ht="12">
      <c r="A244" s="110" t="s">
        <v>1248</v>
      </c>
      <c r="B244" s="107" t="s">
        <v>1062</v>
      </c>
      <c r="C244" s="108" t="s">
        <v>1235</v>
      </c>
      <c r="D244" s="108"/>
      <c r="E244" s="108"/>
      <c r="F244" s="108"/>
      <c r="G244" s="108"/>
      <c r="H244" s="108"/>
    </row>
    <row r="245" spans="1:8" ht="12">
      <c r="A245" s="110" t="s">
        <v>1249</v>
      </c>
      <c r="B245" s="107" t="s">
        <v>1063</v>
      </c>
      <c r="C245" s="108" t="s">
        <v>1235</v>
      </c>
      <c r="D245" s="108"/>
      <c r="E245" s="108"/>
      <c r="F245" s="108"/>
      <c r="G245" s="108"/>
      <c r="H245" s="108"/>
    </row>
    <row r="246" spans="1:8" ht="12">
      <c r="A246" s="110" t="s">
        <v>1250</v>
      </c>
      <c r="B246" s="107" t="s">
        <v>1064</v>
      </c>
      <c r="C246" s="108" t="s">
        <v>1235</v>
      </c>
      <c r="D246" s="108"/>
      <c r="E246" s="108"/>
      <c r="F246" s="108"/>
      <c r="G246" s="108"/>
      <c r="H246" s="108"/>
    </row>
    <row r="247" spans="1:8" ht="12">
      <c r="A247" s="110" t="s">
        <v>1251</v>
      </c>
      <c r="B247" s="107" t="s">
        <v>1065</v>
      </c>
      <c r="C247" s="108" t="s">
        <v>1235</v>
      </c>
      <c r="D247" s="108"/>
      <c r="E247" s="108"/>
      <c r="F247" s="108"/>
      <c r="G247" s="108"/>
      <c r="H247" s="108"/>
    </row>
    <row r="248" spans="1:8" ht="12">
      <c r="A248" s="110" t="s">
        <v>1252</v>
      </c>
      <c r="B248" s="107" t="s">
        <v>1066</v>
      </c>
      <c r="C248" s="108" t="s">
        <v>1235</v>
      </c>
      <c r="D248" s="108"/>
      <c r="E248" s="108"/>
      <c r="F248" s="108"/>
      <c r="G248" s="108"/>
      <c r="H248" s="108"/>
    </row>
    <row r="249" spans="1:8" ht="12">
      <c r="A249" s="110" t="s">
        <v>1253</v>
      </c>
      <c r="B249" s="107" t="s">
        <v>1066</v>
      </c>
      <c r="C249" s="108" t="s">
        <v>1235</v>
      </c>
      <c r="D249" s="108"/>
      <c r="E249" s="108"/>
      <c r="F249" s="108"/>
      <c r="G249" s="108"/>
      <c r="H249" s="108"/>
    </row>
    <row r="250" spans="1:8" ht="12">
      <c r="A250" s="110" t="s">
        <v>1254</v>
      </c>
      <c r="B250" s="107" t="s">
        <v>1067</v>
      </c>
      <c r="C250" s="108" t="s">
        <v>1235</v>
      </c>
      <c r="D250" s="108"/>
      <c r="E250" s="108"/>
      <c r="F250" s="108"/>
      <c r="G250" s="108"/>
      <c r="H250" s="108"/>
    </row>
    <row r="251" spans="1:8" ht="12">
      <c r="A251" s="110" t="s">
        <v>1255</v>
      </c>
      <c r="B251" s="107" t="s">
        <v>1068</v>
      </c>
      <c r="C251" s="108" t="s">
        <v>1235</v>
      </c>
      <c r="D251" s="108"/>
      <c r="E251" s="108"/>
      <c r="F251" s="108"/>
      <c r="G251" s="108"/>
      <c r="H251" s="108"/>
    </row>
    <row r="252" spans="1:8" ht="12">
      <c r="A252" s="110" t="s">
        <v>1256</v>
      </c>
      <c r="B252" s="107" t="s">
        <v>1069</v>
      </c>
      <c r="C252" s="108" t="s">
        <v>1235</v>
      </c>
      <c r="D252" s="108"/>
      <c r="E252" s="108"/>
      <c r="F252" s="108"/>
      <c r="G252" s="108"/>
      <c r="H252" s="108"/>
    </row>
    <row r="253" spans="1:8" ht="12">
      <c r="A253" s="110" t="s">
        <v>1257</v>
      </c>
      <c r="B253" s="107" t="s">
        <v>1049</v>
      </c>
      <c r="C253" s="108" t="s">
        <v>1235</v>
      </c>
      <c r="D253" s="108"/>
      <c r="E253" s="108"/>
      <c r="F253" s="108"/>
      <c r="G253" s="108"/>
      <c r="H253" s="108"/>
    </row>
    <row r="254" spans="1:8" ht="12">
      <c r="A254" s="110" t="s">
        <v>1258</v>
      </c>
      <c r="B254" s="107" t="s">
        <v>1070</v>
      </c>
      <c r="C254" s="108" t="s">
        <v>527</v>
      </c>
      <c r="D254" s="108"/>
      <c r="E254" s="108"/>
      <c r="F254" s="108"/>
      <c r="G254" s="108"/>
      <c r="H254" s="108"/>
    </row>
    <row r="255" spans="1:10" ht="12">
      <c r="A255" s="110" t="s">
        <v>1909</v>
      </c>
      <c r="B255" s="107" t="s">
        <v>1070</v>
      </c>
      <c r="C255" s="108" t="s">
        <v>527</v>
      </c>
      <c r="D255" s="108"/>
      <c r="E255" s="108"/>
      <c r="F255" s="108"/>
      <c r="G255" s="108"/>
      <c r="H255" s="108"/>
      <c r="I255" s="108"/>
      <c r="J255" s="108"/>
    </row>
    <row r="256" spans="1:10" ht="12">
      <c r="A256" s="110" t="s">
        <v>1910</v>
      </c>
      <c r="B256" s="107" t="s">
        <v>1259</v>
      </c>
      <c r="C256" s="108" t="s">
        <v>527</v>
      </c>
      <c r="D256" s="108"/>
      <c r="E256" s="108"/>
      <c r="F256" s="108"/>
      <c r="G256" s="108"/>
      <c r="H256" s="108"/>
      <c r="I256" s="108"/>
      <c r="J256" s="108"/>
    </row>
    <row r="257" spans="1:10" ht="12">
      <c r="A257" s="110" t="s">
        <v>1911</v>
      </c>
      <c r="B257" s="107" t="s">
        <v>1259</v>
      </c>
      <c r="C257" s="108" t="s">
        <v>527</v>
      </c>
      <c r="D257" s="108"/>
      <c r="E257" s="108"/>
      <c r="F257" s="108"/>
      <c r="G257" s="108"/>
      <c r="H257" s="108"/>
      <c r="I257" s="108"/>
      <c r="J257" s="108"/>
    </row>
    <row r="258" spans="1:10" ht="12">
      <c r="A258" s="110" t="s">
        <v>1912</v>
      </c>
      <c r="B258" s="107" t="s">
        <v>1259</v>
      </c>
      <c r="C258" s="108" t="s">
        <v>527</v>
      </c>
      <c r="D258" s="108"/>
      <c r="E258" s="108"/>
      <c r="F258" s="108"/>
      <c r="G258" s="108"/>
      <c r="H258" s="108"/>
      <c r="I258" s="108"/>
      <c r="J258" s="108"/>
    </row>
    <row r="259" spans="1:10" ht="12">
      <c r="A259" s="110" t="s">
        <v>1913</v>
      </c>
      <c r="B259" s="107" t="s">
        <v>1071</v>
      </c>
      <c r="C259" s="108" t="s">
        <v>527</v>
      </c>
      <c r="D259" s="108"/>
      <c r="E259" s="108"/>
      <c r="F259" s="108"/>
      <c r="G259" s="108"/>
      <c r="H259" s="108"/>
      <c r="I259" s="108"/>
      <c r="J259" s="108"/>
    </row>
    <row r="260" spans="1:8" ht="12">
      <c r="A260" s="110" t="s">
        <v>1914</v>
      </c>
      <c r="B260" s="107" t="s">
        <v>1071</v>
      </c>
      <c r="C260" s="108" t="s">
        <v>527</v>
      </c>
      <c r="D260" s="108"/>
      <c r="E260" s="108"/>
      <c r="F260" s="108"/>
      <c r="G260" s="108"/>
      <c r="H260" s="108"/>
    </row>
    <row r="261" spans="1:8" ht="12">
      <c r="A261" s="110" t="s">
        <v>1915</v>
      </c>
      <c r="B261" s="107" t="s">
        <v>1072</v>
      </c>
      <c r="C261" s="108" t="s">
        <v>527</v>
      </c>
      <c r="D261" s="108"/>
      <c r="E261" s="108"/>
      <c r="F261" s="108"/>
      <c r="G261" s="108"/>
      <c r="H261" s="108"/>
    </row>
    <row r="262" spans="1:8" ht="12">
      <c r="A262" s="110" t="s">
        <v>1916</v>
      </c>
      <c r="B262" s="107" t="s">
        <v>1073</v>
      </c>
      <c r="C262" s="108" t="s">
        <v>527</v>
      </c>
      <c r="D262" s="108"/>
      <c r="E262" s="108"/>
      <c r="F262" s="108"/>
      <c r="G262" s="108"/>
      <c r="H262" s="108"/>
    </row>
    <row r="263" spans="1:8" ht="12">
      <c r="A263" s="110" t="s">
        <v>1917</v>
      </c>
      <c r="B263" s="107" t="s">
        <v>1074</v>
      </c>
      <c r="C263" s="108" t="s">
        <v>527</v>
      </c>
      <c r="D263" s="108"/>
      <c r="E263" s="108"/>
      <c r="F263" s="108"/>
      <c r="G263" s="108"/>
      <c r="H263" s="108"/>
    </row>
    <row r="264" spans="1:8" ht="12">
      <c r="A264" s="110" t="s">
        <v>1918</v>
      </c>
      <c r="B264" s="107" t="s">
        <v>1919</v>
      </c>
      <c r="C264" s="108" t="s">
        <v>527</v>
      </c>
      <c r="D264" s="108"/>
      <c r="E264" s="108"/>
      <c r="F264" s="108"/>
      <c r="G264" s="108"/>
      <c r="H264" s="108"/>
    </row>
    <row r="265" spans="1:8" ht="12">
      <c r="A265" s="110" t="s">
        <v>1920</v>
      </c>
      <c r="B265" s="107" t="s">
        <v>1919</v>
      </c>
      <c r="C265" s="108" t="s">
        <v>527</v>
      </c>
      <c r="D265" s="108"/>
      <c r="E265" s="108"/>
      <c r="F265" s="108"/>
      <c r="G265" s="108"/>
      <c r="H265" s="108"/>
    </row>
    <row r="266" spans="1:8" ht="12">
      <c r="A266" s="110" t="s">
        <v>1921</v>
      </c>
      <c r="B266" s="107" t="s">
        <v>1919</v>
      </c>
      <c r="C266" s="108" t="s">
        <v>527</v>
      </c>
      <c r="D266" s="108"/>
      <c r="E266" s="108"/>
      <c r="F266" s="108"/>
      <c r="G266" s="108"/>
      <c r="H266" s="108"/>
    </row>
    <row r="267" spans="1:8" ht="12">
      <c r="A267" s="110" t="s">
        <v>1922</v>
      </c>
      <c r="B267" s="107" t="s">
        <v>1075</v>
      </c>
      <c r="C267" s="108" t="s">
        <v>527</v>
      </c>
      <c r="D267" s="108"/>
      <c r="E267" s="108"/>
      <c r="F267" s="108"/>
      <c r="G267" s="108"/>
      <c r="H267" s="108"/>
    </row>
    <row r="268" spans="1:8" ht="12">
      <c r="A268" s="110" t="s">
        <v>1923</v>
      </c>
      <c r="B268" s="107" t="s">
        <v>505</v>
      </c>
      <c r="C268" s="108" t="s">
        <v>527</v>
      </c>
      <c r="D268" s="108"/>
      <c r="E268" s="108"/>
      <c r="F268" s="108"/>
      <c r="G268" s="108"/>
      <c r="H268" s="108"/>
    </row>
    <row r="269" spans="1:8" ht="12">
      <c r="A269" s="110" t="s">
        <v>1924</v>
      </c>
      <c r="B269" s="107" t="s">
        <v>1076</v>
      </c>
      <c r="C269" s="108" t="s">
        <v>527</v>
      </c>
      <c r="D269" s="108"/>
      <c r="E269" s="108"/>
      <c r="F269" s="108"/>
      <c r="G269" s="108"/>
      <c r="H269" s="108"/>
    </row>
    <row r="270" spans="1:10" ht="12">
      <c r="A270" s="110" t="s">
        <v>1925</v>
      </c>
      <c r="B270" s="107" t="s">
        <v>1077</v>
      </c>
      <c r="C270" s="108" t="s">
        <v>527</v>
      </c>
      <c r="D270" s="108"/>
      <c r="E270" s="108"/>
      <c r="F270" s="108"/>
      <c r="G270" s="108"/>
      <c r="H270" s="108"/>
      <c r="I270" s="108"/>
      <c r="J270" s="108"/>
    </row>
    <row r="271" spans="1:10" ht="12">
      <c r="A271" s="110" t="s">
        <v>1926</v>
      </c>
      <c r="B271" s="107" t="s">
        <v>1927</v>
      </c>
      <c r="C271" s="108" t="s">
        <v>527</v>
      </c>
      <c r="D271" s="108"/>
      <c r="E271" s="108"/>
      <c r="F271" s="108"/>
      <c r="G271" s="108"/>
      <c r="H271" s="108"/>
      <c r="I271" s="108"/>
      <c r="J271" s="108"/>
    </row>
    <row r="272" spans="1:10" ht="12">
      <c r="A272" s="110" t="s">
        <v>1928</v>
      </c>
      <c r="B272" s="107" t="s">
        <v>1927</v>
      </c>
      <c r="C272" s="108" t="s">
        <v>527</v>
      </c>
      <c r="D272" s="108"/>
      <c r="E272" s="108"/>
      <c r="F272" s="108"/>
      <c r="G272" s="108"/>
      <c r="H272" s="108"/>
      <c r="I272" s="108"/>
      <c r="J272" s="108"/>
    </row>
    <row r="273" spans="1:8" ht="12">
      <c r="A273" s="110" t="s">
        <v>1929</v>
      </c>
      <c r="B273" s="107" t="s">
        <v>1078</v>
      </c>
      <c r="C273" s="108" t="s">
        <v>527</v>
      </c>
      <c r="D273" s="108"/>
      <c r="E273" s="108"/>
      <c r="F273" s="108"/>
      <c r="G273" s="108"/>
      <c r="H273" s="108"/>
    </row>
    <row r="274" spans="1:8" ht="12">
      <c r="A274" s="110" t="s">
        <v>1931</v>
      </c>
      <c r="B274" s="107" t="s">
        <v>1932</v>
      </c>
      <c r="C274" s="108" t="s">
        <v>521</v>
      </c>
      <c r="D274" s="108"/>
      <c r="E274" s="108"/>
      <c r="F274" s="108"/>
      <c r="G274" s="108"/>
      <c r="H274" s="108"/>
    </row>
    <row r="275" spans="1:8" ht="12">
      <c r="A275" s="110" t="s">
        <v>1933</v>
      </c>
      <c r="B275" s="107" t="s">
        <v>1932</v>
      </c>
      <c r="C275" s="108" t="s">
        <v>521</v>
      </c>
      <c r="D275" s="108"/>
      <c r="E275" s="108"/>
      <c r="F275" s="108"/>
      <c r="G275" s="108"/>
      <c r="H275" s="108"/>
    </row>
    <row r="276" spans="1:8" ht="12">
      <c r="A276" s="110" t="s">
        <v>1934</v>
      </c>
      <c r="B276" s="107" t="s">
        <v>1932</v>
      </c>
      <c r="C276" s="108" t="s">
        <v>521</v>
      </c>
      <c r="D276" s="108"/>
      <c r="E276" s="108"/>
      <c r="F276" s="108"/>
      <c r="G276" s="108"/>
      <c r="H276" s="108"/>
    </row>
    <row r="277" spans="1:8" ht="12">
      <c r="A277" s="110" t="s">
        <v>1935</v>
      </c>
      <c r="B277" s="107" t="s">
        <v>1079</v>
      </c>
      <c r="C277" s="108" t="s">
        <v>521</v>
      </c>
      <c r="D277" s="108"/>
      <c r="E277" s="108"/>
      <c r="F277" s="108"/>
      <c r="G277" s="108"/>
      <c r="H277" s="108"/>
    </row>
    <row r="278" spans="1:8" ht="12">
      <c r="A278" s="110" t="s">
        <v>1936</v>
      </c>
      <c r="B278" s="107" t="s">
        <v>1237</v>
      </c>
      <c r="C278" s="108" t="s">
        <v>521</v>
      </c>
      <c r="D278" s="108"/>
      <c r="E278" s="108"/>
      <c r="F278" s="108"/>
      <c r="G278" s="108"/>
      <c r="H278" s="108"/>
    </row>
    <row r="279" spans="1:8" ht="12">
      <c r="A279" s="110" t="s">
        <v>1937</v>
      </c>
      <c r="B279" s="107" t="s">
        <v>1080</v>
      </c>
      <c r="C279" s="108" t="s">
        <v>521</v>
      </c>
      <c r="D279" s="108"/>
      <c r="E279" s="108"/>
      <c r="F279" s="108"/>
      <c r="G279" s="108"/>
      <c r="H279" s="108"/>
    </row>
    <row r="280" spans="1:8" ht="12">
      <c r="A280" s="110" t="s">
        <v>1938</v>
      </c>
      <c r="B280" s="107" t="s">
        <v>1081</v>
      </c>
      <c r="C280" s="108" t="s">
        <v>521</v>
      </c>
      <c r="D280" s="108"/>
      <c r="E280" s="108"/>
      <c r="F280" s="108"/>
      <c r="G280" s="108"/>
      <c r="H280" s="108"/>
    </row>
    <row r="281" spans="1:8" ht="12">
      <c r="A281" s="110" t="s">
        <v>1939</v>
      </c>
      <c r="B281" s="107" t="s">
        <v>1219</v>
      </c>
      <c r="C281" s="108" t="s">
        <v>521</v>
      </c>
      <c r="D281" s="108"/>
      <c r="E281" s="108"/>
      <c r="F281" s="108"/>
      <c r="G281" s="108"/>
      <c r="H281" s="108"/>
    </row>
    <row r="282" spans="1:8" ht="12">
      <c r="A282" s="110" t="s">
        <v>1940</v>
      </c>
      <c r="B282" s="107" t="s">
        <v>1082</v>
      </c>
      <c r="C282" s="108" t="s">
        <v>521</v>
      </c>
      <c r="D282" s="108"/>
      <c r="E282" s="108"/>
      <c r="F282" s="108"/>
      <c r="G282" s="108"/>
      <c r="H282" s="108"/>
    </row>
    <row r="283" spans="1:8" ht="12">
      <c r="A283" s="110" t="s">
        <v>1941</v>
      </c>
      <c r="B283" s="107" t="s">
        <v>1083</v>
      </c>
      <c r="C283" s="108" t="s">
        <v>521</v>
      </c>
      <c r="D283" s="108"/>
      <c r="E283" s="108"/>
      <c r="F283" s="108"/>
      <c r="G283" s="108"/>
      <c r="H283" s="108"/>
    </row>
    <row r="284" spans="1:8" ht="12">
      <c r="A284" s="110" t="s">
        <v>1943</v>
      </c>
      <c r="B284" s="107" t="s">
        <v>1944</v>
      </c>
      <c r="C284" s="108" t="s">
        <v>498</v>
      </c>
      <c r="D284" s="108"/>
      <c r="E284" s="108"/>
      <c r="F284" s="108"/>
      <c r="G284" s="108"/>
      <c r="H284" s="108"/>
    </row>
    <row r="285" spans="1:8" ht="12">
      <c r="A285" s="110" t="s">
        <v>1945</v>
      </c>
      <c r="B285" s="107" t="s">
        <v>1944</v>
      </c>
      <c r="C285" s="108" t="s">
        <v>498</v>
      </c>
      <c r="D285" s="108"/>
      <c r="E285" s="108"/>
      <c r="F285" s="108"/>
      <c r="G285" s="108"/>
      <c r="H285" s="108"/>
    </row>
    <row r="286" spans="1:8" ht="12">
      <c r="A286" s="110" t="s">
        <v>1946</v>
      </c>
      <c r="B286" s="107" t="s">
        <v>1944</v>
      </c>
      <c r="C286" s="108" t="s">
        <v>498</v>
      </c>
      <c r="D286" s="108"/>
      <c r="E286" s="108"/>
      <c r="F286" s="108"/>
      <c r="G286" s="108"/>
      <c r="H286" s="108"/>
    </row>
    <row r="287" spans="1:8" ht="12">
      <c r="A287" s="110" t="s">
        <v>1947</v>
      </c>
      <c r="B287" s="107" t="s">
        <v>1944</v>
      </c>
      <c r="C287" s="108" t="s">
        <v>498</v>
      </c>
      <c r="D287" s="108"/>
      <c r="E287" s="108"/>
      <c r="F287" s="108"/>
      <c r="G287" s="108"/>
      <c r="H287" s="108"/>
    </row>
    <row r="288" spans="1:8" ht="12">
      <c r="A288" s="110" t="s">
        <v>1948</v>
      </c>
      <c r="B288" s="107" t="s">
        <v>1084</v>
      </c>
      <c r="C288" s="108" t="s">
        <v>498</v>
      </c>
      <c r="D288" s="108"/>
      <c r="E288" s="108"/>
      <c r="F288" s="108"/>
      <c r="G288" s="108"/>
      <c r="H288" s="108"/>
    </row>
    <row r="289" spans="1:8" ht="12">
      <c r="A289" s="110" t="s">
        <v>1949</v>
      </c>
      <c r="B289" s="107" t="s">
        <v>1085</v>
      </c>
      <c r="C289" s="108" t="s">
        <v>498</v>
      </c>
      <c r="D289" s="108"/>
      <c r="E289" s="108"/>
      <c r="F289" s="108"/>
      <c r="G289" s="108"/>
      <c r="H289" s="108"/>
    </row>
    <row r="290" spans="1:8" ht="12">
      <c r="A290" s="110" t="s">
        <v>1950</v>
      </c>
      <c r="B290" s="107" t="s">
        <v>1086</v>
      </c>
      <c r="C290" s="108" t="s">
        <v>498</v>
      </c>
      <c r="D290" s="108"/>
      <c r="E290" s="108"/>
      <c r="F290" s="108"/>
      <c r="G290" s="108"/>
      <c r="H290" s="108"/>
    </row>
    <row r="291" spans="1:8" ht="12">
      <c r="A291" s="110" t="s">
        <v>1951</v>
      </c>
      <c r="B291" s="107" t="s">
        <v>1087</v>
      </c>
      <c r="C291" s="108" t="s">
        <v>498</v>
      </c>
      <c r="D291" s="108"/>
      <c r="E291" s="108"/>
      <c r="F291" s="108"/>
      <c r="G291" s="108"/>
      <c r="H291" s="108"/>
    </row>
    <row r="292" spans="1:8" ht="12">
      <c r="A292" s="110" t="s">
        <v>1953</v>
      </c>
      <c r="B292" s="107" t="s">
        <v>780</v>
      </c>
      <c r="C292" s="108" t="s">
        <v>498</v>
      </c>
      <c r="D292" s="108"/>
      <c r="E292" s="108"/>
      <c r="F292" s="108"/>
      <c r="G292" s="108"/>
      <c r="H292" s="108"/>
    </row>
    <row r="293" spans="1:8" ht="12">
      <c r="A293" s="110" t="s">
        <v>1954</v>
      </c>
      <c r="B293" s="107" t="s">
        <v>780</v>
      </c>
      <c r="C293" s="108" t="s">
        <v>498</v>
      </c>
      <c r="D293" s="108"/>
      <c r="E293" s="108"/>
      <c r="F293" s="108"/>
      <c r="G293" s="108"/>
      <c r="H293" s="108"/>
    </row>
    <row r="294" spans="1:8" ht="12">
      <c r="A294" s="110" t="s">
        <v>1955</v>
      </c>
      <c r="B294" s="107" t="s">
        <v>1956</v>
      </c>
      <c r="C294" s="108" t="s">
        <v>498</v>
      </c>
      <c r="D294" s="108"/>
      <c r="E294" s="108"/>
      <c r="F294" s="108"/>
      <c r="G294" s="108"/>
      <c r="H294" s="108"/>
    </row>
    <row r="295" spans="1:8" ht="12">
      <c r="A295" s="110" t="s">
        <v>1957</v>
      </c>
      <c r="B295" s="107" t="s">
        <v>1956</v>
      </c>
      <c r="C295" s="108" t="s">
        <v>498</v>
      </c>
      <c r="D295" s="108"/>
      <c r="E295" s="108"/>
      <c r="F295" s="108"/>
      <c r="G295" s="108"/>
      <c r="H295" s="108"/>
    </row>
    <row r="296" spans="1:8" ht="12">
      <c r="A296" s="110" t="s">
        <v>1958</v>
      </c>
      <c r="B296" s="107" t="s">
        <v>1956</v>
      </c>
      <c r="C296" s="108" t="s">
        <v>498</v>
      </c>
      <c r="D296" s="108"/>
      <c r="E296" s="108"/>
      <c r="F296" s="108"/>
      <c r="G296" s="108"/>
      <c r="H296" s="108"/>
    </row>
    <row r="297" spans="1:8" ht="12">
      <c r="A297" s="110" t="s">
        <v>1959</v>
      </c>
      <c r="B297" s="107" t="s">
        <v>1942</v>
      </c>
      <c r="C297" s="108" t="s">
        <v>498</v>
      </c>
      <c r="D297" s="108"/>
      <c r="E297" s="108"/>
      <c r="F297" s="108"/>
      <c r="G297" s="108"/>
      <c r="H297" s="108"/>
    </row>
    <row r="298" spans="1:8" ht="12">
      <c r="A298" s="110" t="s">
        <v>1960</v>
      </c>
      <c r="B298" s="107" t="s">
        <v>1942</v>
      </c>
      <c r="C298" s="108" t="s">
        <v>498</v>
      </c>
      <c r="D298" s="108"/>
      <c r="E298" s="108"/>
      <c r="F298" s="108"/>
      <c r="G298" s="108"/>
      <c r="H298" s="108"/>
    </row>
    <row r="299" spans="1:8" ht="12">
      <c r="A299" s="110" t="s">
        <v>1961</v>
      </c>
      <c r="B299" s="107" t="s">
        <v>1088</v>
      </c>
      <c r="C299" s="108" t="s">
        <v>498</v>
      </c>
      <c r="D299" s="108"/>
      <c r="E299" s="108"/>
      <c r="F299" s="108"/>
      <c r="G299" s="108"/>
      <c r="H299" s="108"/>
    </row>
    <row r="300" spans="1:8" ht="12">
      <c r="A300" s="110" t="s">
        <v>1962</v>
      </c>
      <c r="B300" s="107" t="s">
        <v>1089</v>
      </c>
      <c r="C300" s="108" t="s">
        <v>498</v>
      </c>
      <c r="D300" s="108"/>
      <c r="E300" s="108"/>
      <c r="F300" s="108"/>
      <c r="G300" s="108"/>
      <c r="H300" s="108"/>
    </row>
    <row r="301" spans="1:8" ht="12">
      <c r="A301" s="110" t="s">
        <v>1965</v>
      </c>
      <c r="B301" s="107" t="s">
        <v>555</v>
      </c>
      <c r="C301" s="108" t="s">
        <v>498</v>
      </c>
      <c r="D301" s="108"/>
      <c r="E301" s="108"/>
      <c r="F301" s="108"/>
      <c r="G301" s="108"/>
      <c r="H301" s="108"/>
    </row>
    <row r="302" spans="1:8" ht="12">
      <c r="A302" s="110" t="s">
        <v>1967</v>
      </c>
      <c r="B302" s="107" t="s">
        <v>1966</v>
      </c>
      <c r="C302" s="108" t="s">
        <v>498</v>
      </c>
      <c r="D302" s="108"/>
      <c r="E302" s="108"/>
      <c r="F302" s="108"/>
      <c r="G302" s="108"/>
      <c r="H302" s="108"/>
    </row>
    <row r="303" spans="1:8" ht="12">
      <c r="A303" s="110" t="s">
        <v>1968</v>
      </c>
      <c r="B303" s="107" t="s">
        <v>1966</v>
      </c>
      <c r="C303" s="108" t="s">
        <v>498</v>
      </c>
      <c r="D303" s="108"/>
      <c r="E303" s="108"/>
      <c r="F303" s="108"/>
      <c r="G303" s="108"/>
      <c r="H303" s="108"/>
    </row>
    <row r="304" spans="1:8" ht="12">
      <c r="A304" s="110" t="s">
        <v>1969</v>
      </c>
      <c r="B304" s="107" t="s">
        <v>1970</v>
      </c>
      <c r="C304" s="108" t="s">
        <v>1964</v>
      </c>
      <c r="D304" s="108"/>
      <c r="E304" s="108"/>
      <c r="F304" s="108"/>
      <c r="G304" s="108"/>
      <c r="H304" s="108"/>
    </row>
    <row r="305" spans="1:8" ht="12">
      <c r="A305" s="110" t="s">
        <v>1971</v>
      </c>
      <c r="B305" s="107" t="s">
        <v>1970</v>
      </c>
      <c r="C305" s="108" t="s">
        <v>1964</v>
      </c>
      <c r="D305" s="108"/>
      <c r="E305" s="108"/>
      <c r="F305" s="108"/>
      <c r="G305" s="108"/>
      <c r="H305" s="108"/>
    </row>
    <row r="306" spans="1:8" ht="12">
      <c r="A306" s="110" t="s">
        <v>1972</v>
      </c>
      <c r="B306" s="107" t="s">
        <v>1970</v>
      </c>
      <c r="C306" s="108" t="s">
        <v>1964</v>
      </c>
      <c r="D306" s="108"/>
      <c r="E306" s="108"/>
      <c r="F306" s="108"/>
      <c r="G306" s="108"/>
      <c r="H306" s="108"/>
    </row>
    <row r="307" spans="1:8" ht="12">
      <c r="A307" s="110" t="s">
        <v>1973</v>
      </c>
      <c r="B307" s="107" t="s">
        <v>1963</v>
      </c>
      <c r="C307" s="108" t="s">
        <v>1964</v>
      </c>
      <c r="D307" s="108"/>
      <c r="E307" s="108"/>
      <c r="F307" s="108"/>
      <c r="G307" s="108"/>
      <c r="H307" s="108"/>
    </row>
    <row r="308" spans="1:8" ht="12">
      <c r="A308" s="110" t="s">
        <v>1974</v>
      </c>
      <c r="B308" s="107" t="s">
        <v>1090</v>
      </c>
      <c r="C308" s="108" t="s">
        <v>1964</v>
      </c>
      <c r="D308" s="108"/>
      <c r="E308" s="108"/>
      <c r="F308" s="108"/>
      <c r="G308" s="108"/>
      <c r="H308" s="108"/>
    </row>
    <row r="309" spans="1:8" ht="12">
      <c r="A309" s="110" t="s">
        <v>1975</v>
      </c>
      <c r="B309" s="107" t="s">
        <v>1091</v>
      </c>
      <c r="C309" s="108" t="s">
        <v>1964</v>
      </c>
      <c r="D309" s="108"/>
      <c r="E309" s="108"/>
      <c r="F309" s="108"/>
      <c r="G309" s="108"/>
      <c r="H309" s="108"/>
    </row>
    <row r="310" spans="1:8" ht="12">
      <c r="A310" s="110" t="s">
        <v>1977</v>
      </c>
      <c r="B310" s="107" t="s">
        <v>1085</v>
      </c>
      <c r="C310" s="108" t="s">
        <v>1964</v>
      </c>
      <c r="D310" s="108"/>
      <c r="E310" s="108"/>
      <c r="F310" s="108"/>
      <c r="G310" s="108"/>
      <c r="H310" s="108"/>
    </row>
    <row r="311" spans="1:8" ht="12">
      <c r="A311" s="110" t="s">
        <v>1978</v>
      </c>
      <c r="B311" s="107" t="s">
        <v>1092</v>
      </c>
      <c r="C311" s="108" t="s">
        <v>1964</v>
      </c>
      <c r="D311" s="108"/>
      <c r="E311" s="108"/>
      <c r="F311" s="108"/>
      <c r="G311" s="108"/>
      <c r="H311" s="108"/>
    </row>
    <row r="312" spans="1:8" ht="12">
      <c r="A312" s="110" t="s">
        <v>1979</v>
      </c>
      <c r="B312" s="107" t="s">
        <v>1980</v>
      </c>
      <c r="C312" s="108" t="s">
        <v>1964</v>
      </c>
      <c r="D312" s="108"/>
      <c r="E312" s="108"/>
      <c r="F312" s="108"/>
      <c r="G312" s="108"/>
      <c r="H312" s="108"/>
    </row>
    <row r="313" spans="1:8" ht="12">
      <c r="A313" s="110" t="s">
        <v>1981</v>
      </c>
      <c r="B313" s="107" t="s">
        <v>1093</v>
      </c>
      <c r="C313" s="108" t="s">
        <v>1964</v>
      </c>
      <c r="D313" s="108"/>
      <c r="E313" s="108"/>
      <c r="F313" s="108"/>
      <c r="G313" s="108"/>
      <c r="H313" s="108"/>
    </row>
    <row r="314" spans="1:8" ht="12">
      <c r="A314" s="110" t="s">
        <v>1982</v>
      </c>
      <c r="B314" s="107" t="s">
        <v>1094</v>
      </c>
      <c r="C314" s="108" t="s">
        <v>1964</v>
      </c>
      <c r="D314" s="108"/>
      <c r="E314" s="108"/>
      <c r="F314" s="108"/>
      <c r="G314" s="108"/>
      <c r="H314" s="108"/>
    </row>
    <row r="315" spans="1:8" ht="12">
      <c r="A315" s="110" t="s">
        <v>1983</v>
      </c>
      <c r="B315" s="107" t="s">
        <v>1094</v>
      </c>
      <c r="C315" s="108" t="s">
        <v>1964</v>
      </c>
      <c r="D315" s="108"/>
      <c r="E315" s="108"/>
      <c r="F315" s="108"/>
      <c r="G315" s="108"/>
      <c r="H315" s="108"/>
    </row>
    <row r="316" spans="1:8" ht="12">
      <c r="A316" s="110" t="s">
        <v>1984</v>
      </c>
      <c r="B316" s="107" t="s">
        <v>1094</v>
      </c>
      <c r="C316" s="108" t="s">
        <v>1964</v>
      </c>
      <c r="D316" s="108"/>
      <c r="E316" s="108"/>
      <c r="F316" s="108"/>
      <c r="G316" s="108"/>
      <c r="H316" s="108"/>
    </row>
    <row r="317" spans="1:8" ht="12">
      <c r="A317" s="110" t="s">
        <v>1985</v>
      </c>
      <c r="B317" s="107" t="s">
        <v>1095</v>
      </c>
      <c r="C317" s="108" t="s">
        <v>1964</v>
      </c>
      <c r="D317" s="108"/>
      <c r="E317" s="108"/>
      <c r="F317" s="108"/>
      <c r="G317" s="108"/>
      <c r="H317" s="108"/>
    </row>
    <row r="318" spans="1:8" ht="12">
      <c r="A318" s="110" t="s">
        <v>1986</v>
      </c>
      <c r="B318" s="107" t="s">
        <v>1987</v>
      </c>
      <c r="C318" s="108" t="s">
        <v>1964</v>
      </c>
      <c r="D318" s="108"/>
      <c r="E318" s="108"/>
      <c r="F318" s="108"/>
      <c r="G318" s="108"/>
      <c r="H318" s="108"/>
    </row>
    <row r="319" spans="1:8" ht="12">
      <c r="A319" s="110" t="s">
        <v>1988</v>
      </c>
      <c r="B319" s="107" t="s">
        <v>1096</v>
      </c>
      <c r="C319" s="108" t="s">
        <v>1964</v>
      </c>
      <c r="D319" s="108"/>
      <c r="E319" s="108"/>
      <c r="F319" s="108"/>
      <c r="G319" s="108"/>
      <c r="H319" s="108"/>
    </row>
    <row r="320" spans="1:8" ht="12">
      <c r="A320" s="110" t="s">
        <v>1989</v>
      </c>
      <c r="B320" s="107" t="s">
        <v>1096</v>
      </c>
      <c r="C320" s="108" t="s">
        <v>1964</v>
      </c>
      <c r="D320" s="108"/>
      <c r="E320" s="108"/>
      <c r="F320" s="108"/>
      <c r="G320" s="108"/>
      <c r="H320" s="108"/>
    </row>
    <row r="321" spans="1:8" ht="12">
      <c r="A321" s="110" t="s">
        <v>1990</v>
      </c>
      <c r="B321" s="107" t="s">
        <v>1220</v>
      </c>
      <c r="C321" s="108" t="s">
        <v>1964</v>
      </c>
      <c r="D321" s="108"/>
      <c r="E321" s="108"/>
      <c r="F321" s="108"/>
      <c r="G321" s="108"/>
      <c r="H321" s="108"/>
    </row>
    <row r="322" spans="1:8" ht="12">
      <c r="A322" s="110" t="s">
        <v>1991</v>
      </c>
      <c r="B322" s="107" t="s">
        <v>1097</v>
      </c>
      <c r="C322" s="108" t="s">
        <v>1964</v>
      </c>
      <c r="D322" s="108"/>
      <c r="E322" s="108"/>
      <c r="F322" s="108"/>
      <c r="G322" s="108"/>
      <c r="H322" s="108"/>
    </row>
    <row r="323" spans="1:8" ht="12">
      <c r="A323" s="110" t="s">
        <v>1992</v>
      </c>
      <c r="B323" s="107" t="s">
        <v>1098</v>
      </c>
      <c r="C323" s="108" t="s">
        <v>1964</v>
      </c>
      <c r="D323" s="108"/>
      <c r="E323" s="108"/>
      <c r="F323" s="108"/>
      <c r="G323" s="108"/>
      <c r="H323" s="108"/>
    </row>
    <row r="324" spans="1:8" ht="12">
      <c r="A324" s="110" t="s">
        <v>1993</v>
      </c>
      <c r="B324" s="107" t="s">
        <v>1099</v>
      </c>
      <c r="C324" s="108" t="s">
        <v>1964</v>
      </c>
      <c r="D324" s="108"/>
      <c r="E324" s="108"/>
      <c r="F324" s="108"/>
      <c r="G324" s="108"/>
      <c r="H324" s="108"/>
    </row>
    <row r="325" spans="1:8" ht="12">
      <c r="A325" s="110" t="s">
        <v>1994</v>
      </c>
      <c r="B325" s="107" t="s">
        <v>1100</v>
      </c>
      <c r="C325" s="108" t="s">
        <v>1964</v>
      </c>
      <c r="D325" s="108"/>
      <c r="E325" s="108"/>
      <c r="F325" s="108"/>
      <c r="G325" s="108"/>
      <c r="H325" s="108"/>
    </row>
    <row r="326" spans="1:8" ht="12">
      <c r="A326" s="110" t="s">
        <v>1995</v>
      </c>
      <c r="B326" s="107" t="s">
        <v>1101</v>
      </c>
      <c r="C326" s="108" t="s">
        <v>1964</v>
      </c>
      <c r="D326" s="108"/>
      <c r="E326" s="108"/>
      <c r="F326" s="108"/>
      <c r="G326" s="108"/>
      <c r="H326" s="108"/>
    </row>
    <row r="327" spans="1:8" ht="12">
      <c r="A327" s="110" t="s">
        <v>1996</v>
      </c>
      <c r="B327" s="107" t="s">
        <v>1980</v>
      </c>
      <c r="C327" s="108" t="s">
        <v>1964</v>
      </c>
      <c r="D327" s="108"/>
      <c r="E327" s="108"/>
      <c r="F327" s="108"/>
      <c r="G327" s="108"/>
      <c r="H327" s="108"/>
    </row>
    <row r="328" spans="1:8" ht="12">
      <c r="A328" s="110" t="s">
        <v>1997</v>
      </c>
      <c r="B328" s="107" t="s">
        <v>1102</v>
      </c>
      <c r="C328" s="108" t="s">
        <v>1964</v>
      </c>
      <c r="D328" s="108"/>
      <c r="E328" s="108"/>
      <c r="F328" s="108"/>
      <c r="G328" s="108"/>
      <c r="H328" s="108"/>
    </row>
    <row r="329" spans="1:8" ht="12">
      <c r="A329" s="110" t="s">
        <v>1998</v>
      </c>
      <c r="B329" s="107" t="s">
        <v>1999</v>
      </c>
      <c r="C329" s="108" t="s">
        <v>497</v>
      </c>
      <c r="D329" s="108"/>
      <c r="E329" s="108"/>
      <c r="F329" s="108"/>
      <c r="G329" s="108"/>
      <c r="H329" s="108"/>
    </row>
    <row r="330" spans="1:8" ht="12">
      <c r="A330" s="110" t="s">
        <v>2000</v>
      </c>
      <c r="B330" s="107" t="s">
        <v>1999</v>
      </c>
      <c r="C330" s="108" t="s">
        <v>497</v>
      </c>
      <c r="D330" s="108"/>
      <c r="E330" s="108"/>
      <c r="F330" s="108"/>
      <c r="G330" s="108"/>
      <c r="H330" s="108"/>
    </row>
    <row r="331" spans="1:8" ht="12">
      <c r="A331" s="110" t="s">
        <v>2001</v>
      </c>
      <c r="B331" s="107" t="s">
        <v>1999</v>
      </c>
      <c r="C331" s="108" t="s">
        <v>497</v>
      </c>
      <c r="D331" s="108"/>
      <c r="E331" s="108"/>
      <c r="F331" s="108"/>
      <c r="G331" s="108"/>
      <c r="H331" s="108"/>
    </row>
    <row r="332" spans="1:8" ht="12">
      <c r="A332" s="110" t="s">
        <v>2002</v>
      </c>
      <c r="B332" s="107" t="s">
        <v>1103</v>
      </c>
      <c r="C332" s="108" t="s">
        <v>497</v>
      </c>
      <c r="D332" s="108"/>
      <c r="E332" s="108"/>
      <c r="F332" s="108"/>
      <c r="G332" s="108"/>
      <c r="H332" s="108"/>
    </row>
    <row r="333" spans="1:8" ht="12">
      <c r="A333" s="110" t="s">
        <v>2003</v>
      </c>
      <c r="B333" s="107" t="s">
        <v>1104</v>
      </c>
      <c r="C333" s="108" t="s">
        <v>497</v>
      </c>
      <c r="D333" s="108"/>
      <c r="E333" s="108"/>
      <c r="F333" s="108"/>
      <c r="G333" s="108"/>
      <c r="H333" s="108"/>
    </row>
    <row r="334" spans="1:8" ht="12">
      <c r="A334" s="110" t="s">
        <v>2005</v>
      </c>
      <c r="B334" s="107" t="s">
        <v>1135</v>
      </c>
      <c r="C334" s="108" t="s">
        <v>497</v>
      </c>
      <c r="D334" s="108"/>
      <c r="E334" s="108"/>
      <c r="F334" s="108"/>
      <c r="G334" s="108"/>
      <c r="H334" s="108"/>
    </row>
    <row r="335" spans="1:8" ht="12">
      <c r="A335" s="110" t="s">
        <v>2006</v>
      </c>
      <c r="B335" s="107" t="s">
        <v>2004</v>
      </c>
      <c r="C335" s="108" t="s">
        <v>497</v>
      </c>
      <c r="D335" s="108"/>
      <c r="E335" s="108"/>
      <c r="F335" s="108"/>
      <c r="G335" s="108"/>
      <c r="H335" s="108"/>
    </row>
    <row r="336" spans="1:8" ht="12">
      <c r="A336" s="110" t="s">
        <v>2017</v>
      </c>
      <c r="B336" s="107" t="s">
        <v>2004</v>
      </c>
      <c r="C336" s="108" t="s">
        <v>497</v>
      </c>
      <c r="D336" s="108"/>
      <c r="E336" s="108"/>
      <c r="F336" s="108"/>
      <c r="G336" s="108"/>
      <c r="H336" s="108"/>
    </row>
    <row r="337" spans="1:8" ht="12">
      <c r="A337" s="110" t="s">
        <v>2018</v>
      </c>
      <c r="B337" s="107" t="s">
        <v>1136</v>
      </c>
      <c r="C337" s="108" t="s">
        <v>497</v>
      </c>
      <c r="D337" s="108"/>
      <c r="E337" s="108"/>
      <c r="F337" s="108"/>
      <c r="G337" s="108"/>
      <c r="H337" s="108"/>
    </row>
    <row r="338" spans="1:8" ht="12">
      <c r="A338" s="110" t="s">
        <v>2019</v>
      </c>
      <c r="B338" s="107" t="s">
        <v>2020</v>
      </c>
      <c r="C338" s="108" t="s">
        <v>497</v>
      </c>
      <c r="D338" s="108"/>
      <c r="E338" s="108"/>
      <c r="F338" s="108"/>
      <c r="G338" s="108"/>
      <c r="H338" s="108"/>
    </row>
    <row r="339" spans="1:8" ht="12">
      <c r="A339" s="110" t="s">
        <v>2021</v>
      </c>
      <c r="B339" s="107" t="s">
        <v>2020</v>
      </c>
      <c r="C339" s="108" t="s">
        <v>497</v>
      </c>
      <c r="D339" s="108"/>
      <c r="E339" s="108"/>
      <c r="F339" s="108"/>
      <c r="G339" s="108"/>
      <c r="H339" s="108"/>
    </row>
    <row r="340" spans="1:8" ht="12">
      <c r="A340" s="110" t="s">
        <v>0</v>
      </c>
      <c r="B340" s="107" t="s">
        <v>1137</v>
      </c>
      <c r="C340" s="108" t="s">
        <v>497</v>
      </c>
      <c r="D340" s="108"/>
      <c r="E340" s="108"/>
      <c r="F340" s="108"/>
      <c r="G340" s="108"/>
      <c r="H340" s="108"/>
    </row>
    <row r="341" spans="1:8" ht="12">
      <c r="A341" s="110" t="s">
        <v>1</v>
      </c>
      <c r="B341" s="107" t="s">
        <v>1138</v>
      </c>
      <c r="C341" s="108" t="s">
        <v>497</v>
      </c>
      <c r="D341" s="108"/>
      <c r="E341" s="108"/>
      <c r="F341" s="108"/>
      <c r="G341" s="108"/>
      <c r="H341" s="108"/>
    </row>
    <row r="342" spans="1:8" ht="12">
      <c r="A342" s="110" t="s">
        <v>2</v>
      </c>
      <c r="B342" s="107" t="s">
        <v>1139</v>
      </c>
      <c r="C342" s="108" t="s">
        <v>497</v>
      </c>
      <c r="D342" s="108"/>
      <c r="E342" s="108"/>
      <c r="F342" s="108"/>
      <c r="G342" s="108"/>
      <c r="H342" s="108"/>
    </row>
    <row r="343" spans="1:8" ht="12">
      <c r="A343" s="110" t="s">
        <v>3</v>
      </c>
      <c r="B343" s="107" t="s">
        <v>1976</v>
      </c>
      <c r="C343" s="108" t="s">
        <v>497</v>
      </c>
      <c r="D343" s="108"/>
      <c r="E343" s="108"/>
      <c r="F343" s="108"/>
      <c r="G343" s="108"/>
      <c r="H343" s="108"/>
    </row>
    <row r="344" spans="1:8" ht="12">
      <c r="A344" s="110" t="s">
        <v>4</v>
      </c>
      <c r="B344" s="107" t="s">
        <v>1976</v>
      </c>
      <c r="C344" s="108" t="s">
        <v>497</v>
      </c>
      <c r="D344" s="108"/>
      <c r="E344" s="108"/>
      <c r="F344" s="108"/>
      <c r="G344" s="108"/>
      <c r="H344" s="108"/>
    </row>
    <row r="345" spans="1:8" ht="12">
      <c r="A345" s="110" t="s">
        <v>5</v>
      </c>
      <c r="B345" s="107" t="s">
        <v>1140</v>
      </c>
      <c r="C345" s="108" t="s">
        <v>497</v>
      </c>
      <c r="D345" s="108"/>
      <c r="E345" s="108"/>
      <c r="F345" s="108"/>
      <c r="G345" s="108"/>
      <c r="H345" s="108"/>
    </row>
    <row r="346" spans="1:8" ht="12">
      <c r="A346" s="110" t="s">
        <v>6</v>
      </c>
      <c r="B346" s="107" t="s">
        <v>1141</v>
      </c>
      <c r="C346" s="108" t="s">
        <v>497</v>
      </c>
      <c r="D346" s="108"/>
      <c r="E346" s="108"/>
      <c r="F346" s="108"/>
      <c r="G346" s="108"/>
      <c r="H346" s="108"/>
    </row>
    <row r="347" spans="1:8" ht="12">
      <c r="A347" s="110" t="s">
        <v>7</v>
      </c>
      <c r="B347" s="107" t="s">
        <v>948</v>
      </c>
      <c r="C347" s="108" t="s">
        <v>497</v>
      </c>
      <c r="D347" s="108"/>
      <c r="E347" s="108"/>
      <c r="F347" s="108"/>
      <c r="G347" s="108"/>
      <c r="H347" s="108"/>
    </row>
    <row r="348" spans="1:8" ht="12">
      <c r="A348" s="110" t="s">
        <v>9</v>
      </c>
      <c r="B348" s="107" t="s">
        <v>10</v>
      </c>
      <c r="C348" s="108" t="s">
        <v>523</v>
      </c>
      <c r="D348" s="108"/>
      <c r="E348" s="108"/>
      <c r="F348" s="108"/>
      <c r="G348" s="108"/>
      <c r="H348" s="108"/>
    </row>
    <row r="349" spans="1:8" ht="12">
      <c r="A349" s="110" t="s">
        <v>11</v>
      </c>
      <c r="B349" s="107" t="s">
        <v>10</v>
      </c>
      <c r="C349" s="108" t="s">
        <v>523</v>
      </c>
      <c r="D349" s="108"/>
      <c r="E349" s="108"/>
      <c r="F349" s="108"/>
      <c r="G349" s="108"/>
      <c r="H349" s="108"/>
    </row>
    <row r="350" spans="1:8" ht="12">
      <c r="A350" s="110" t="s">
        <v>12</v>
      </c>
      <c r="B350" s="107" t="s">
        <v>10</v>
      </c>
      <c r="C350" s="108" t="s">
        <v>523</v>
      </c>
      <c r="D350" s="108"/>
      <c r="E350" s="108"/>
      <c r="F350" s="108"/>
      <c r="G350" s="108"/>
      <c r="H350" s="108"/>
    </row>
    <row r="351" spans="1:8" ht="12">
      <c r="A351" s="110" t="s">
        <v>13</v>
      </c>
      <c r="B351" s="107" t="s">
        <v>1952</v>
      </c>
      <c r="C351" s="108" t="s">
        <v>523</v>
      </c>
      <c r="D351" s="108"/>
      <c r="E351" s="108"/>
      <c r="F351" s="108"/>
      <c r="G351" s="108"/>
      <c r="H351" s="108"/>
    </row>
    <row r="352" spans="1:8" ht="12">
      <c r="A352" s="110" t="s">
        <v>14</v>
      </c>
      <c r="B352" s="107" t="s">
        <v>1952</v>
      </c>
      <c r="C352" s="108" t="s">
        <v>523</v>
      </c>
      <c r="D352" s="108"/>
      <c r="E352" s="108"/>
      <c r="F352" s="108"/>
      <c r="G352" s="108"/>
      <c r="H352" s="108"/>
    </row>
    <row r="353" spans="1:8" ht="12">
      <c r="A353" s="110" t="s">
        <v>15</v>
      </c>
      <c r="B353" s="107" t="s">
        <v>1142</v>
      </c>
      <c r="C353" s="108" t="s">
        <v>523</v>
      </c>
      <c r="D353" s="108"/>
      <c r="E353" s="108"/>
      <c r="F353" s="108"/>
      <c r="G353" s="108"/>
      <c r="H353" s="108"/>
    </row>
    <row r="354" spans="1:8" ht="12">
      <c r="A354" s="110" t="s">
        <v>16</v>
      </c>
      <c r="B354" s="107" t="s">
        <v>1930</v>
      </c>
      <c r="C354" s="108" t="s">
        <v>523</v>
      </c>
      <c r="D354" s="108"/>
      <c r="E354" s="108"/>
      <c r="F354" s="108"/>
      <c r="G354" s="108"/>
      <c r="H354" s="108"/>
    </row>
    <row r="355" spans="1:8" ht="12">
      <c r="A355" s="110" t="s">
        <v>17</v>
      </c>
      <c r="B355" s="107" t="s">
        <v>1930</v>
      </c>
      <c r="C355" s="108" t="s">
        <v>523</v>
      </c>
      <c r="D355" s="108"/>
      <c r="E355" s="108"/>
      <c r="F355" s="108"/>
      <c r="G355" s="108"/>
      <c r="H355" s="108"/>
    </row>
    <row r="356" spans="1:8" ht="12">
      <c r="A356" s="110" t="s">
        <v>18</v>
      </c>
      <c r="B356" s="107" t="s">
        <v>1930</v>
      </c>
      <c r="C356" s="108" t="s">
        <v>523</v>
      </c>
      <c r="D356" s="108"/>
      <c r="E356" s="108"/>
      <c r="F356" s="108"/>
      <c r="G356" s="108"/>
      <c r="H356" s="108"/>
    </row>
    <row r="357" spans="1:8" ht="12">
      <c r="A357" s="110" t="s">
        <v>19</v>
      </c>
      <c r="B357" s="107" t="s">
        <v>20</v>
      </c>
      <c r="C357" s="108" t="s">
        <v>523</v>
      </c>
      <c r="D357" s="108"/>
      <c r="E357" s="108"/>
      <c r="F357" s="108"/>
      <c r="G357" s="108"/>
      <c r="H357" s="108"/>
    </row>
    <row r="358" spans="1:8" ht="12">
      <c r="A358" s="110" t="s">
        <v>21</v>
      </c>
      <c r="B358" s="107" t="s">
        <v>20</v>
      </c>
      <c r="C358" s="108" t="s">
        <v>523</v>
      </c>
      <c r="D358" s="108"/>
      <c r="E358" s="108"/>
      <c r="F358" s="108"/>
      <c r="G358" s="108"/>
      <c r="H358" s="108"/>
    </row>
    <row r="359" spans="1:8" ht="12">
      <c r="A359" s="110" t="s">
        <v>22</v>
      </c>
      <c r="B359" s="107" t="s">
        <v>1221</v>
      </c>
      <c r="C359" s="108" t="s">
        <v>523</v>
      </c>
      <c r="D359" s="108"/>
      <c r="E359" s="108"/>
      <c r="F359" s="108"/>
      <c r="G359" s="108"/>
      <c r="H359" s="108"/>
    </row>
    <row r="360" spans="1:8" ht="12">
      <c r="A360" s="110" t="s">
        <v>23</v>
      </c>
      <c r="B360" s="107" t="s">
        <v>8</v>
      </c>
      <c r="C360" s="108" t="s">
        <v>523</v>
      </c>
      <c r="D360" s="108"/>
      <c r="E360" s="108"/>
      <c r="F360" s="108"/>
      <c r="G360" s="108"/>
      <c r="H360" s="108"/>
    </row>
    <row r="361" spans="1:8" ht="12">
      <c r="A361" s="110" t="s">
        <v>24</v>
      </c>
      <c r="B361" s="107" t="s">
        <v>1932</v>
      </c>
      <c r="C361" s="108" t="s">
        <v>523</v>
      </c>
      <c r="D361" s="108"/>
      <c r="E361" s="108"/>
      <c r="F361" s="108"/>
      <c r="G361" s="108"/>
      <c r="H361" s="108"/>
    </row>
    <row r="362" spans="1:8" ht="12">
      <c r="A362" s="110" t="s">
        <v>25</v>
      </c>
      <c r="B362" s="107" t="s">
        <v>1143</v>
      </c>
      <c r="C362" s="108" t="s">
        <v>523</v>
      </c>
      <c r="D362" s="108"/>
      <c r="E362" s="108"/>
      <c r="F362" s="108"/>
      <c r="G362" s="108"/>
      <c r="H362" s="108"/>
    </row>
    <row r="363" spans="1:8" ht="12">
      <c r="A363" s="110" t="s">
        <v>26</v>
      </c>
      <c r="B363" s="107" t="s">
        <v>1144</v>
      </c>
      <c r="C363" s="108" t="s">
        <v>537</v>
      </c>
      <c r="D363" s="108"/>
      <c r="E363" s="108"/>
      <c r="F363" s="108"/>
      <c r="G363" s="108"/>
      <c r="H363" s="108"/>
    </row>
    <row r="364" spans="1:8" ht="12">
      <c r="A364" s="110" t="s">
        <v>27</v>
      </c>
      <c r="B364" s="107" t="s">
        <v>1081</v>
      </c>
      <c r="C364" s="108" t="s">
        <v>537</v>
      </c>
      <c r="D364" s="108"/>
      <c r="E364" s="108"/>
      <c r="F364" s="108"/>
      <c r="G364" s="108"/>
      <c r="H364" s="108"/>
    </row>
    <row r="365" spans="1:8" ht="12">
      <c r="A365" s="110" t="s">
        <v>28</v>
      </c>
      <c r="B365" s="107" t="s">
        <v>29</v>
      </c>
      <c r="C365" s="108" t="s">
        <v>537</v>
      </c>
      <c r="D365" s="108"/>
      <c r="E365" s="108"/>
      <c r="F365" s="108"/>
      <c r="G365" s="108"/>
      <c r="H365" s="108"/>
    </row>
    <row r="366" spans="1:8" ht="12">
      <c r="A366" s="110" t="s">
        <v>30</v>
      </c>
      <c r="B366" s="107" t="s">
        <v>1145</v>
      </c>
      <c r="C366" s="108" t="s">
        <v>537</v>
      </c>
      <c r="D366" s="108"/>
      <c r="E366" s="108"/>
      <c r="F366" s="108"/>
      <c r="G366" s="108"/>
      <c r="H366" s="108"/>
    </row>
    <row r="367" spans="1:8" ht="12">
      <c r="A367" s="110" t="s">
        <v>31</v>
      </c>
      <c r="B367" s="107" t="s">
        <v>8</v>
      </c>
      <c r="C367" s="108" t="s">
        <v>537</v>
      </c>
      <c r="D367" s="108"/>
      <c r="E367" s="108"/>
      <c r="F367" s="108"/>
      <c r="G367" s="108"/>
      <c r="H367" s="108"/>
    </row>
    <row r="368" spans="1:8" ht="12">
      <c r="A368" s="110" t="s">
        <v>32</v>
      </c>
      <c r="B368" s="107" t="s">
        <v>8</v>
      </c>
      <c r="C368" s="108" t="s">
        <v>537</v>
      </c>
      <c r="D368" s="108"/>
      <c r="E368" s="108"/>
      <c r="F368" s="108"/>
      <c r="G368" s="108"/>
      <c r="H368" s="108"/>
    </row>
    <row r="369" spans="1:8" ht="12">
      <c r="A369" s="110" t="s">
        <v>33</v>
      </c>
      <c r="B369" s="107" t="s">
        <v>8</v>
      </c>
      <c r="C369" s="108" t="s">
        <v>537</v>
      </c>
      <c r="D369" s="108"/>
      <c r="E369" s="108"/>
      <c r="F369" s="108"/>
      <c r="G369" s="108"/>
      <c r="H369" s="108"/>
    </row>
    <row r="370" spans="1:8" ht="12">
      <c r="A370" s="110" t="s">
        <v>34</v>
      </c>
      <c r="B370" s="107" t="s">
        <v>1146</v>
      </c>
      <c r="C370" s="108" t="s">
        <v>537</v>
      </c>
      <c r="D370" s="108"/>
      <c r="E370" s="108"/>
      <c r="F370" s="108"/>
      <c r="G370" s="108"/>
      <c r="H370" s="108"/>
    </row>
    <row r="371" spans="1:8" ht="12">
      <c r="A371" s="110" t="s">
        <v>35</v>
      </c>
      <c r="B371" s="107" t="s">
        <v>1148</v>
      </c>
      <c r="C371" s="108" t="s">
        <v>537</v>
      </c>
      <c r="D371" s="108"/>
      <c r="E371" s="108"/>
      <c r="F371" s="108"/>
      <c r="G371" s="108"/>
      <c r="H371" s="108"/>
    </row>
    <row r="372" spans="1:8" ht="12">
      <c r="A372" s="110" t="s">
        <v>36</v>
      </c>
      <c r="B372" s="107" t="s">
        <v>1149</v>
      </c>
      <c r="C372" s="108" t="s">
        <v>537</v>
      </c>
      <c r="D372" s="108"/>
      <c r="E372" s="108"/>
      <c r="F372" s="108"/>
      <c r="G372" s="108"/>
      <c r="H372" s="108"/>
    </row>
    <row r="373" spans="1:8" ht="12">
      <c r="A373" s="110" t="s">
        <v>38</v>
      </c>
      <c r="B373" s="107" t="s">
        <v>1150</v>
      </c>
      <c r="C373" s="108" t="s">
        <v>537</v>
      </c>
      <c r="D373" s="108"/>
      <c r="E373" s="108"/>
      <c r="F373" s="108"/>
      <c r="G373" s="108"/>
      <c r="H373" s="108"/>
    </row>
    <row r="374" spans="1:8" ht="12">
      <c r="A374" s="110" t="s">
        <v>39</v>
      </c>
      <c r="B374" s="107" t="s">
        <v>1966</v>
      </c>
      <c r="C374" s="108" t="s">
        <v>537</v>
      </c>
      <c r="D374" s="108"/>
      <c r="E374" s="108"/>
      <c r="F374" s="108"/>
      <c r="G374" s="108"/>
      <c r="H374" s="108"/>
    </row>
    <row r="375" spans="1:8" ht="12">
      <c r="A375" s="110" t="s">
        <v>40</v>
      </c>
      <c r="B375" s="107" t="s">
        <v>41</v>
      </c>
      <c r="C375" s="108" t="s">
        <v>500</v>
      </c>
      <c r="D375" s="108"/>
      <c r="E375" s="108"/>
      <c r="F375" s="108"/>
      <c r="G375" s="108"/>
      <c r="H375" s="108"/>
    </row>
    <row r="376" spans="1:8" ht="12">
      <c r="A376" s="110" t="s">
        <v>42</v>
      </c>
      <c r="B376" s="107" t="s">
        <v>41</v>
      </c>
      <c r="C376" s="108" t="s">
        <v>500</v>
      </c>
      <c r="D376" s="108"/>
      <c r="E376" s="108"/>
      <c r="F376" s="108"/>
      <c r="G376" s="108"/>
      <c r="H376" s="108"/>
    </row>
    <row r="377" spans="1:8" ht="12">
      <c r="A377" s="110" t="s">
        <v>43</v>
      </c>
      <c r="B377" s="107" t="s">
        <v>41</v>
      </c>
      <c r="C377" s="108" t="s">
        <v>500</v>
      </c>
      <c r="D377" s="108"/>
      <c r="E377" s="108"/>
      <c r="F377" s="108"/>
      <c r="G377" s="108"/>
      <c r="H377" s="108"/>
    </row>
    <row r="378" spans="1:8" ht="12">
      <c r="A378" s="110" t="s">
        <v>44</v>
      </c>
      <c r="B378" s="107" t="s">
        <v>1681</v>
      </c>
      <c r="C378" s="108" t="s">
        <v>500</v>
      </c>
      <c r="D378" s="108"/>
      <c r="E378" s="108"/>
      <c r="F378" s="108"/>
      <c r="G378" s="108"/>
      <c r="H378" s="108"/>
    </row>
    <row r="379" spans="1:8" ht="12">
      <c r="A379" s="110" t="s">
        <v>1682</v>
      </c>
      <c r="B379" s="107" t="s">
        <v>1681</v>
      </c>
      <c r="C379" s="108" t="s">
        <v>500</v>
      </c>
      <c r="D379" s="108"/>
      <c r="E379" s="108"/>
      <c r="F379" s="108"/>
      <c r="G379" s="108"/>
      <c r="H379" s="108"/>
    </row>
    <row r="380" spans="1:8" ht="12">
      <c r="A380" s="110" t="s">
        <v>1683</v>
      </c>
      <c r="B380" s="107" t="s">
        <v>1681</v>
      </c>
      <c r="C380" s="108" t="s">
        <v>500</v>
      </c>
      <c r="D380" s="108"/>
      <c r="E380" s="108"/>
      <c r="F380" s="108"/>
      <c r="G380" s="108"/>
      <c r="H380" s="108"/>
    </row>
    <row r="381" spans="1:8" ht="12">
      <c r="A381" s="110" t="s">
        <v>1684</v>
      </c>
      <c r="B381" s="107" t="s">
        <v>1151</v>
      </c>
      <c r="C381" s="108" t="s">
        <v>500</v>
      </c>
      <c r="D381" s="108"/>
      <c r="E381" s="108"/>
      <c r="F381" s="108"/>
      <c r="G381" s="108"/>
      <c r="H381" s="108"/>
    </row>
    <row r="382" spans="1:8" ht="12">
      <c r="A382" s="110" t="s">
        <v>1685</v>
      </c>
      <c r="B382" s="107" t="s">
        <v>1152</v>
      </c>
      <c r="C382" s="108" t="s">
        <v>500</v>
      </c>
      <c r="D382" s="108"/>
      <c r="E382" s="108"/>
      <c r="F382" s="108"/>
      <c r="G382" s="108"/>
      <c r="H382" s="108"/>
    </row>
    <row r="383" spans="1:8" ht="12">
      <c r="A383" s="110" t="s">
        <v>1686</v>
      </c>
      <c r="B383" s="107" t="s">
        <v>1153</v>
      </c>
      <c r="C383" s="108" t="s">
        <v>500</v>
      </c>
      <c r="D383" s="108"/>
      <c r="E383" s="108"/>
      <c r="F383" s="108"/>
      <c r="G383" s="108"/>
      <c r="H383" s="108"/>
    </row>
    <row r="384" spans="1:8" ht="12">
      <c r="A384" s="110" t="s">
        <v>1687</v>
      </c>
      <c r="B384" s="107" t="s">
        <v>1154</v>
      </c>
      <c r="C384" s="108" t="s">
        <v>500</v>
      </c>
      <c r="D384" s="108"/>
      <c r="E384" s="108"/>
      <c r="F384" s="108"/>
      <c r="G384" s="108"/>
      <c r="H384" s="108"/>
    </row>
    <row r="385" spans="1:8" ht="12">
      <c r="A385" s="110" t="s">
        <v>1688</v>
      </c>
      <c r="B385" s="107" t="s">
        <v>1155</v>
      </c>
      <c r="C385" s="108" t="s">
        <v>500</v>
      </c>
      <c r="D385" s="108"/>
      <c r="E385" s="108"/>
      <c r="F385" s="108"/>
      <c r="G385" s="108"/>
      <c r="H385" s="108"/>
    </row>
    <row r="386" spans="1:8" ht="12">
      <c r="A386" s="110" t="s">
        <v>1690</v>
      </c>
      <c r="B386" s="107" t="s">
        <v>1156</v>
      </c>
      <c r="C386" s="108" t="s">
        <v>500</v>
      </c>
      <c r="D386" s="108"/>
      <c r="E386" s="108"/>
      <c r="F386" s="108"/>
      <c r="G386" s="108"/>
      <c r="H386" s="108"/>
    </row>
    <row r="387" spans="1:8" ht="12">
      <c r="A387" s="110" t="s">
        <v>1691</v>
      </c>
      <c r="B387" s="107" t="s">
        <v>1156</v>
      </c>
      <c r="C387" s="108" t="s">
        <v>500</v>
      </c>
      <c r="D387" s="108"/>
      <c r="E387" s="108"/>
      <c r="F387" s="108"/>
      <c r="G387" s="108"/>
      <c r="H387" s="108"/>
    </row>
    <row r="388" spans="1:8" ht="12">
      <c r="A388" s="110" t="s">
        <v>1692</v>
      </c>
      <c r="B388" s="107" t="s">
        <v>1157</v>
      </c>
      <c r="C388" s="108" t="s">
        <v>500</v>
      </c>
      <c r="D388" s="108"/>
      <c r="E388" s="108"/>
      <c r="F388" s="108"/>
      <c r="G388" s="108"/>
      <c r="H388" s="108"/>
    </row>
    <row r="389" spans="1:8" ht="12">
      <c r="A389" s="110" t="s">
        <v>1693</v>
      </c>
      <c r="B389" s="107" t="s">
        <v>1157</v>
      </c>
      <c r="C389" s="108" t="s">
        <v>500</v>
      </c>
      <c r="D389" s="108"/>
      <c r="E389" s="108"/>
      <c r="F389" s="108"/>
      <c r="G389" s="108"/>
      <c r="H389" s="108"/>
    </row>
    <row r="390" spans="1:8" ht="12">
      <c r="A390" s="110" t="s">
        <v>1694</v>
      </c>
      <c r="B390" s="107" t="s">
        <v>1158</v>
      </c>
      <c r="C390" s="108" t="s">
        <v>500</v>
      </c>
      <c r="D390" s="108"/>
      <c r="E390" s="108"/>
      <c r="F390" s="108"/>
      <c r="G390" s="108"/>
      <c r="H390" s="108"/>
    </row>
    <row r="391" spans="1:8" ht="12">
      <c r="A391" s="110" t="s">
        <v>1695</v>
      </c>
      <c r="B391" s="107" t="s">
        <v>1158</v>
      </c>
      <c r="C391" s="108" t="s">
        <v>500</v>
      </c>
      <c r="D391" s="108"/>
      <c r="E391" s="108"/>
      <c r="F391" s="108"/>
      <c r="G391" s="108"/>
      <c r="H391" s="108"/>
    </row>
    <row r="392" spans="1:8" ht="12">
      <c r="A392" s="110" t="s">
        <v>1696</v>
      </c>
      <c r="B392" s="107" t="s">
        <v>1159</v>
      </c>
      <c r="C392" s="108" t="s">
        <v>500</v>
      </c>
      <c r="D392" s="108"/>
      <c r="E392" s="108"/>
      <c r="F392" s="108"/>
      <c r="G392" s="108"/>
      <c r="H392" s="108"/>
    </row>
    <row r="393" spans="1:8" ht="12">
      <c r="A393" s="110" t="s">
        <v>1697</v>
      </c>
      <c r="B393" s="107" t="s">
        <v>1159</v>
      </c>
      <c r="C393" s="108" t="s">
        <v>500</v>
      </c>
      <c r="D393" s="108"/>
      <c r="E393" s="108"/>
      <c r="F393" s="108"/>
      <c r="G393" s="108"/>
      <c r="H393" s="108"/>
    </row>
    <row r="394" spans="1:8" ht="12">
      <c r="A394" s="110" t="s">
        <v>1698</v>
      </c>
      <c r="B394" s="107" t="s">
        <v>1699</v>
      </c>
      <c r="C394" s="108" t="s">
        <v>500</v>
      </c>
      <c r="D394" s="108"/>
      <c r="E394" s="108"/>
      <c r="F394" s="108"/>
      <c r="G394" s="108"/>
      <c r="H394" s="108"/>
    </row>
    <row r="395" spans="1:8" ht="12">
      <c r="A395" s="110" t="s">
        <v>1700</v>
      </c>
      <c r="B395" s="107" t="s">
        <v>509</v>
      </c>
      <c r="C395" s="108" t="s">
        <v>500</v>
      </c>
      <c r="D395" s="108"/>
      <c r="E395" s="108"/>
      <c r="F395" s="108"/>
      <c r="G395" s="108"/>
      <c r="H395" s="108"/>
    </row>
    <row r="396" spans="1:8" ht="12">
      <c r="A396" s="110" t="s">
        <v>1701</v>
      </c>
      <c r="B396" s="107" t="s">
        <v>1160</v>
      </c>
      <c r="C396" s="108" t="s">
        <v>500</v>
      </c>
      <c r="D396" s="108"/>
      <c r="E396" s="108"/>
      <c r="F396" s="108"/>
      <c r="G396" s="108"/>
      <c r="H396" s="108"/>
    </row>
    <row r="397" spans="1:8" ht="12">
      <c r="A397" s="110" t="s">
        <v>1702</v>
      </c>
      <c r="B397" s="107" t="s">
        <v>1161</v>
      </c>
      <c r="C397" s="108" t="s">
        <v>500</v>
      </c>
      <c r="D397" s="108"/>
      <c r="E397" s="108"/>
      <c r="F397" s="108"/>
      <c r="G397" s="108"/>
      <c r="H397" s="108"/>
    </row>
    <row r="398" spans="1:8" ht="12">
      <c r="A398" s="110" t="s">
        <v>1703</v>
      </c>
      <c r="B398" s="107" t="s">
        <v>1162</v>
      </c>
      <c r="C398" s="108" t="s">
        <v>500</v>
      </c>
      <c r="D398" s="108"/>
      <c r="E398" s="108"/>
      <c r="F398" s="108"/>
      <c r="G398" s="108"/>
      <c r="H398" s="108"/>
    </row>
    <row r="399" spans="1:8" ht="12">
      <c r="A399" s="110" t="s">
        <v>1705</v>
      </c>
      <c r="B399" s="107" t="s">
        <v>938</v>
      </c>
      <c r="C399" s="108" t="s">
        <v>500</v>
      </c>
      <c r="D399" s="108"/>
      <c r="E399" s="108"/>
      <c r="F399" s="108"/>
      <c r="G399" s="108"/>
      <c r="H399" s="108"/>
    </row>
    <row r="400" spans="1:8" ht="12">
      <c r="A400" s="110" t="s">
        <v>1706</v>
      </c>
      <c r="B400" s="107" t="s">
        <v>938</v>
      </c>
      <c r="C400" s="108" t="s">
        <v>500</v>
      </c>
      <c r="D400" s="108"/>
      <c r="E400" s="108"/>
      <c r="F400" s="108"/>
      <c r="G400" s="108"/>
      <c r="H400" s="108"/>
    </row>
    <row r="401" spans="1:8" ht="12">
      <c r="A401" s="110" t="s">
        <v>1707</v>
      </c>
      <c r="B401" s="107" t="s">
        <v>1163</v>
      </c>
      <c r="C401" s="108" t="s">
        <v>500</v>
      </c>
      <c r="D401" s="108"/>
      <c r="E401" s="108"/>
      <c r="F401" s="108"/>
      <c r="G401" s="108"/>
      <c r="H401" s="108"/>
    </row>
    <row r="402" spans="1:8" ht="12">
      <c r="A402" s="110" t="s">
        <v>1708</v>
      </c>
      <c r="B402" s="107" t="s">
        <v>1966</v>
      </c>
      <c r="C402" s="108" t="s">
        <v>496</v>
      </c>
      <c r="D402" s="108"/>
      <c r="E402" s="108"/>
      <c r="F402" s="108"/>
      <c r="G402" s="108"/>
      <c r="H402" s="108"/>
    </row>
    <row r="403" spans="1:8" ht="12">
      <c r="A403" s="110" t="s">
        <v>1709</v>
      </c>
      <c r="B403" s="107" t="s">
        <v>1966</v>
      </c>
      <c r="C403" s="108" t="s">
        <v>496</v>
      </c>
      <c r="D403" s="108"/>
      <c r="E403" s="108"/>
      <c r="F403" s="108"/>
      <c r="G403" s="108"/>
      <c r="H403" s="108"/>
    </row>
    <row r="404" spans="1:8" ht="12">
      <c r="A404" s="110" t="s">
        <v>1710</v>
      </c>
      <c r="B404" s="107" t="s">
        <v>1966</v>
      </c>
      <c r="C404" s="108" t="s">
        <v>496</v>
      </c>
      <c r="D404" s="108"/>
      <c r="E404" s="108"/>
      <c r="F404" s="108"/>
      <c r="G404" s="108"/>
      <c r="H404" s="108"/>
    </row>
    <row r="405" spans="1:8" ht="12">
      <c r="A405" s="110" t="s">
        <v>1711</v>
      </c>
      <c r="B405" s="107" t="s">
        <v>1164</v>
      </c>
      <c r="C405" s="108" t="s">
        <v>496</v>
      </c>
      <c r="D405" s="108"/>
      <c r="E405" s="108"/>
      <c r="F405" s="108"/>
      <c r="G405" s="108"/>
      <c r="H405" s="108"/>
    </row>
    <row r="406" spans="1:8" ht="12">
      <c r="A406" s="110" t="s">
        <v>1713</v>
      </c>
      <c r="B406" s="107" t="s">
        <v>509</v>
      </c>
      <c r="C406" s="108" t="s">
        <v>496</v>
      </c>
      <c r="D406" s="108"/>
      <c r="E406" s="108"/>
      <c r="F406" s="108"/>
      <c r="G406" s="108"/>
      <c r="H406" s="108"/>
    </row>
    <row r="407" spans="1:8" ht="12">
      <c r="A407" s="110" t="s">
        <v>1715</v>
      </c>
      <c r="B407" s="107" t="s">
        <v>1165</v>
      </c>
      <c r="C407" s="108" t="s">
        <v>496</v>
      </c>
      <c r="D407" s="108"/>
      <c r="E407" s="108"/>
      <c r="F407" s="108"/>
      <c r="G407" s="108"/>
      <c r="H407" s="108"/>
    </row>
    <row r="408" spans="1:8" ht="12">
      <c r="A408" s="110" t="s">
        <v>1716</v>
      </c>
      <c r="B408" s="107" t="s">
        <v>1714</v>
      </c>
      <c r="C408" s="108" t="s">
        <v>496</v>
      </c>
      <c r="D408" s="108"/>
      <c r="E408" s="108"/>
      <c r="F408" s="108"/>
      <c r="G408" s="108"/>
      <c r="H408" s="108"/>
    </row>
    <row r="409" spans="1:8" ht="12">
      <c r="A409" s="110" t="s">
        <v>1717</v>
      </c>
      <c r="B409" s="107" t="s">
        <v>1166</v>
      </c>
      <c r="C409" s="108" t="s">
        <v>496</v>
      </c>
      <c r="D409" s="108"/>
      <c r="E409" s="108"/>
      <c r="F409" s="108"/>
      <c r="G409" s="108"/>
      <c r="H409" s="108"/>
    </row>
    <row r="410" spans="1:8" ht="12">
      <c r="A410" s="110" t="s">
        <v>1718</v>
      </c>
      <c r="B410" s="107" t="s">
        <v>1166</v>
      </c>
      <c r="C410" s="108" t="s">
        <v>496</v>
      </c>
      <c r="D410" s="108"/>
      <c r="E410" s="108"/>
      <c r="F410" s="108"/>
      <c r="G410" s="108"/>
      <c r="H410" s="108"/>
    </row>
    <row r="411" spans="1:8" ht="12">
      <c r="A411" s="110" t="s">
        <v>1719</v>
      </c>
      <c r="B411" s="107" t="s">
        <v>1167</v>
      </c>
      <c r="C411" s="108" t="s">
        <v>496</v>
      </c>
      <c r="D411" s="108"/>
      <c r="E411" s="108"/>
      <c r="F411" s="108"/>
      <c r="G411" s="108"/>
      <c r="H411" s="108"/>
    </row>
    <row r="412" spans="1:8" ht="12">
      <c r="A412" s="110" t="s">
        <v>1720</v>
      </c>
      <c r="B412" s="107" t="s">
        <v>526</v>
      </c>
      <c r="C412" s="108" t="s">
        <v>496</v>
      </c>
      <c r="D412" s="108"/>
      <c r="E412" s="108"/>
      <c r="F412" s="108"/>
      <c r="G412" s="108"/>
      <c r="H412" s="108"/>
    </row>
    <row r="413" spans="1:8" ht="12">
      <c r="A413" s="110" t="s">
        <v>1721</v>
      </c>
      <c r="B413" s="107" t="s">
        <v>526</v>
      </c>
      <c r="C413" s="108" t="s">
        <v>496</v>
      </c>
      <c r="D413" s="108"/>
      <c r="E413" s="108"/>
      <c r="F413" s="108"/>
      <c r="G413" s="108"/>
      <c r="H413" s="108"/>
    </row>
    <row r="414" spans="1:8" ht="12">
      <c r="A414" s="110" t="s">
        <v>1722</v>
      </c>
      <c r="B414" s="107" t="s">
        <v>1168</v>
      </c>
      <c r="C414" s="108" t="s">
        <v>496</v>
      </c>
      <c r="D414" s="108"/>
      <c r="E414" s="108"/>
      <c r="F414" s="108"/>
      <c r="G414" s="108"/>
      <c r="H414" s="108"/>
    </row>
    <row r="415" spans="1:8" ht="12">
      <c r="A415" s="110" t="s">
        <v>1723</v>
      </c>
      <c r="B415" s="107" t="s">
        <v>1168</v>
      </c>
      <c r="C415" s="108" t="s">
        <v>496</v>
      </c>
      <c r="D415" s="108"/>
      <c r="E415" s="108"/>
      <c r="F415" s="108"/>
      <c r="G415" s="108"/>
      <c r="H415" s="108"/>
    </row>
    <row r="416" spans="1:8" ht="12">
      <c r="A416" s="110" t="s">
        <v>1724</v>
      </c>
      <c r="B416" s="107" t="s">
        <v>949</v>
      </c>
      <c r="C416" s="108" t="s">
        <v>496</v>
      </c>
      <c r="D416" s="108"/>
      <c r="E416" s="108"/>
      <c r="F416" s="108"/>
      <c r="G416" s="108"/>
      <c r="H416" s="108"/>
    </row>
    <row r="417" spans="1:8" ht="12">
      <c r="A417" s="110" t="s">
        <v>1725</v>
      </c>
      <c r="B417" s="107" t="s">
        <v>949</v>
      </c>
      <c r="C417" s="108" t="s">
        <v>496</v>
      </c>
      <c r="D417" s="108"/>
      <c r="E417" s="108"/>
      <c r="F417" s="108"/>
      <c r="G417" s="108"/>
      <c r="H417" s="108"/>
    </row>
    <row r="418" spans="1:8" ht="12">
      <c r="A418" s="110" t="s">
        <v>1726</v>
      </c>
      <c r="B418" s="107" t="s">
        <v>1169</v>
      </c>
      <c r="C418" s="108" t="s">
        <v>496</v>
      </c>
      <c r="D418" s="108"/>
      <c r="E418" s="108"/>
      <c r="F418" s="108"/>
      <c r="G418" s="108"/>
      <c r="H418" s="108"/>
    </row>
    <row r="419" spans="1:8" ht="12">
      <c r="A419" s="110" t="s">
        <v>1727</v>
      </c>
      <c r="B419" s="107" t="s">
        <v>1169</v>
      </c>
      <c r="C419" s="108" t="s">
        <v>496</v>
      </c>
      <c r="D419" s="108"/>
      <c r="E419" s="108"/>
      <c r="F419" s="108"/>
      <c r="G419" s="108"/>
      <c r="H419" s="108"/>
    </row>
    <row r="420" spans="1:8" ht="12">
      <c r="A420" s="110" t="s">
        <v>1728</v>
      </c>
      <c r="B420" s="107" t="s">
        <v>1170</v>
      </c>
      <c r="C420" s="108" t="s">
        <v>496</v>
      </c>
      <c r="D420" s="108"/>
      <c r="E420" s="108"/>
      <c r="F420" s="108"/>
      <c r="G420" s="108"/>
      <c r="H420" s="108"/>
    </row>
    <row r="421" spans="1:8" ht="12">
      <c r="A421" s="110" t="s">
        <v>1729</v>
      </c>
      <c r="B421" s="107" t="s">
        <v>1170</v>
      </c>
      <c r="C421" s="108" t="s">
        <v>496</v>
      </c>
      <c r="D421" s="108"/>
      <c r="E421" s="108"/>
      <c r="F421" s="108"/>
      <c r="G421" s="108"/>
      <c r="H421" s="108"/>
    </row>
    <row r="422" spans="1:8" ht="12">
      <c r="A422" s="110" t="s">
        <v>1730</v>
      </c>
      <c r="B422" s="107" t="s">
        <v>1689</v>
      </c>
      <c r="C422" s="108" t="s">
        <v>496</v>
      </c>
      <c r="D422" s="108"/>
      <c r="E422" s="108"/>
      <c r="F422" s="108"/>
      <c r="G422" s="108"/>
      <c r="H422" s="108"/>
    </row>
    <row r="423" spans="1:8" ht="12">
      <c r="A423" s="110" t="s">
        <v>1731</v>
      </c>
      <c r="B423" s="107" t="s">
        <v>1689</v>
      </c>
      <c r="C423" s="108" t="s">
        <v>496</v>
      </c>
      <c r="D423" s="108"/>
      <c r="E423" s="108"/>
      <c r="F423" s="108"/>
      <c r="G423" s="108"/>
      <c r="H423" s="108"/>
    </row>
    <row r="424" spans="1:8" ht="12">
      <c r="A424" s="110" t="s">
        <v>1732</v>
      </c>
      <c r="B424" s="107" t="s">
        <v>1689</v>
      </c>
      <c r="C424" s="108" t="s">
        <v>496</v>
      </c>
      <c r="D424" s="108"/>
      <c r="E424" s="108"/>
      <c r="F424" s="108"/>
      <c r="G424" s="108"/>
      <c r="H424" s="108"/>
    </row>
    <row r="425" spans="1:8" ht="12">
      <c r="A425" s="110" t="s">
        <v>1733</v>
      </c>
      <c r="B425" s="107" t="s">
        <v>1712</v>
      </c>
      <c r="C425" s="108" t="s">
        <v>496</v>
      </c>
      <c r="D425" s="108"/>
      <c r="E425" s="108"/>
      <c r="F425" s="108"/>
      <c r="G425" s="108"/>
      <c r="H425" s="108"/>
    </row>
    <row r="426" spans="1:8" ht="12">
      <c r="A426" s="110" t="s">
        <v>1734</v>
      </c>
      <c r="B426" s="107" t="s">
        <v>1712</v>
      </c>
      <c r="C426" s="108" t="s">
        <v>496</v>
      </c>
      <c r="D426" s="108"/>
      <c r="E426" s="108"/>
      <c r="F426" s="108"/>
      <c r="G426" s="108"/>
      <c r="H426" s="108"/>
    </row>
    <row r="427" spans="1:8" ht="12">
      <c r="A427" s="110" t="s">
        <v>1735</v>
      </c>
      <c r="B427" s="107" t="s">
        <v>533</v>
      </c>
      <c r="C427" s="108" t="s">
        <v>496</v>
      </c>
      <c r="D427" s="108"/>
      <c r="E427" s="108"/>
      <c r="F427" s="108"/>
      <c r="G427" s="108"/>
      <c r="H427" s="108"/>
    </row>
    <row r="428" spans="1:8" ht="12">
      <c r="A428" s="110" t="s">
        <v>1736</v>
      </c>
      <c r="B428" s="107" t="s">
        <v>1171</v>
      </c>
      <c r="C428" s="108" t="s">
        <v>496</v>
      </c>
      <c r="D428" s="108"/>
      <c r="E428" s="108"/>
      <c r="F428" s="108"/>
      <c r="G428" s="108"/>
      <c r="H428" s="108"/>
    </row>
    <row r="429" spans="1:8" ht="12">
      <c r="A429" s="110" t="s">
        <v>45</v>
      </c>
      <c r="B429" s="107" t="s">
        <v>1086</v>
      </c>
      <c r="C429" s="108" t="s">
        <v>496</v>
      </c>
      <c r="D429" s="108"/>
      <c r="E429" s="108"/>
      <c r="F429" s="108"/>
      <c r="G429" s="108"/>
      <c r="H429" s="108"/>
    </row>
    <row r="430" spans="1:8" ht="12">
      <c r="A430" s="110" t="s">
        <v>46</v>
      </c>
      <c r="B430" s="107" t="s">
        <v>1172</v>
      </c>
      <c r="C430" s="108" t="s">
        <v>496</v>
      </c>
      <c r="D430" s="108"/>
      <c r="E430" s="108"/>
      <c r="F430" s="108"/>
      <c r="G430" s="108"/>
      <c r="H430" s="108"/>
    </row>
    <row r="431" spans="1:8" ht="12">
      <c r="A431" s="110" t="s">
        <v>47</v>
      </c>
      <c r="B431" s="107" t="s">
        <v>48</v>
      </c>
      <c r="C431" s="108" t="s">
        <v>507</v>
      </c>
      <c r="D431" s="108"/>
      <c r="E431" s="108"/>
      <c r="F431" s="108"/>
      <c r="G431" s="108"/>
      <c r="H431" s="108"/>
    </row>
    <row r="432" spans="1:8" ht="12">
      <c r="A432" s="110" t="s">
        <v>49</v>
      </c>
      <c r="B432" s="107" t="s">
        <v>48</v>
      </c>
      <c r="C432" s="108" t="s">
        <v>507</v>
      </c>
      <c r="D432" s="108"/>
      <c r="E432" s="108"/>
      <c r="F432" s="108"/>
      <c r="G432" s="108"/>
      <c r="H432" s="108"/>
    </row>
    <row r="433" spans="1:8" ht="12">
      <c r="A433" s="110" t="s">
        <v>50</v>
      </c>
      <c r="B433" s="107" t="s">
        <v>48</v>
      </c>
      <c r="C433" s="108" t="s">
        <v>507</v>
      </c>
      <c r="D433" s="108"/>
      <c r="E433" s="108"/>
      <c r="F433" s="108"/>
      <c r="G433" s="108"/>
      <c r="H433" s="108"/>
    </row>
    <row r="434" spans="1:8" ht="12">
      <c r="A434" s="110" t="s">
        <v>51</v>
      </c>
      <c r="B434" s="107" t="s">
        <v>1173</v>
      </c>
      <c r="C434" s="108" t="s">
        <v>507</v>
      </c>
      <c r="D434" s="108"/>
      <c r="E434" s="108"/>
      <c r="F434" s="108"/>
      <c r="G434" s="108"/>
      <c r="H434" s="108"/>
    </row>
    <row r="435" spans="1:8" ht="12">
      <c r="A435" s="110" t="s">
        <v>53</v>
      </c>
      <c r="B435" s="107" t="s">
        <v>1173</v>
      </c>
      <c r="C435" s="108" t="s">
        <v>507</v>
      </c>
      <c r="D435" s="108"/>
      <c r="E435" s="108"/>
      <c r="F435" s="108"/>
      <c r="G435" s="108"/>
      <c r="H435" s="108"/>
    </row>
    <row r="436" spans="1:8" ht="12">
      <c r="A436" s="110" t="s">
        <v>54</v>
      </c>
      <c r="B436" s="107" t="s">
        <v>52</v>
      </c>
      <c r="C436" s="108" t="s">
        <v>507</v>
      </c>
      <c r="D436" s="108"/>
      <c r="E436" s="108"/>
      <c r="F436" s="108"/>
      <c r="G436" s="108"/>
      <c r="H436" s="108"/>
    </row>
    <row r="437" spans="1:8" ht="12">
      <c r="A437" s="110" t="s">
        <v>55</v>
      </c>
      <c r="B437" s="107" t="s">
        <v>52</v>
      </c>
      <c r="C437" s="108" t="s">
        <v>507</v>
      </c>
      <c r="D437" s="108"/>
      <c r="E437" s="108"/>
      <c r="F437" s="108"/>
      <c r="G437" s="108"/>
      <c r="H437" s="108"/>
    </row>
    <row r="438" spans="1:8" ht="12">
      <c r="A438" s="110" t="s">
        <v>56</v>
      </c>
      <c r="B438" s="107" t="s">
        <v>506</v>
      </c>
      <c r="C438" s="108" t="s">
        <v>507</v>
      </c>
      <c r="D438" s="108"/>
      <c r="E438" s="108"/>
      <c r="F438" s="108"/>
      <c r="G438" s="108"/>
      <c r="H438" s="108"/>
    </row>
    <row r="439" spans="1:8" ht="12">
      <c r="A439" s="110" t="s">
        <v>57</v>
      </c>
      <c r="B439" s="107" t="s">
        <v>506</v>
      </c>
      <c r="C439" s="108" t="s">
        <v>507</v>
      </c>
      <c r="D439" s="108"/>
      <c r="E439" s="108"/>
      <c r="F439" s="108"/>
      <c r="G439" s="108"/>
      <c r="H439" s="108"/>
    </row>
    <row r="440" spans="1:8" ht="12">
      <c r="A440" s="110" t="s">
        <v>58</v>
      </c>
      <c r="B440" s="107" t="s">
        <v>1174</v>
      </c>
      <c r="C440" s="108" t="s">
        <v>507</v>
      </c>
      <c r="D440" s="108"/>
      <c r="E440" s="108"/>
      <c r="F440" s="108"/>
      <c r="G440" s="108"/>
      <c r="H440" s="108"/>
    </row>
    <row r="441" spans="1:8" ht="12">
      <c r="A441" s="110" t="s">
        <v>59</v>
      </c>
      <c r="B441" s="107" t="s">
        <v>1260</v>
      </c>
      <c r="C441" s="108" t="s">
        <v>507</v>
      </c>
      <c r="D441" s="108"/>
      <c r="E441" s="108"/>
      <c r="F441" s="108"/>
      <c r="G441" s="108"/>
      <c r="H441" s="108"/>
    </row>
    <row r="442" spans="1:8" ht="12">
      <c r="A442" s="110" t="s">
        <v>60</v>
      </c>
      <c r="B442" s="107" t="s">
        <v>1261</v>
      </c>
      <c r="C442" s="108" t="s">
        <v>507</v>
      </c>
      <c r="D442" s="108"/>
      <c r="E442" s="108"/>
      <c r="F442" s="108"/>
      <c r="G442" s="108"/>
      <c r="H442" s="108"/>
    </row>
    <row r="443" spans="1:8" ht="12">
      <c r="A443" s="110" t="s">
        <v>61</v>
      </c>
      <c r="B443" s="107" t="s">
        <v>1966</v>
      </c>
      <c r="C443" s="108" t="s">
        <v>507</v>
      </c>
      <c r="D443" s="108"/>
      <c r="E443" s="108"/>
      <c r="F443" s="108"/>
      <c r="G443" s="108"/>
      <c r="H443" s="108"/>
    </row>
    <row r="444" spans="1:8" ht="12">
      <c r="A444" s="110" t="s">
        <v>62</v>
      </c>
      <c r="B444" s="107" t="s">
        <v>1262</v>
      </c>
      <c r="C444" s="108" t="s">
        <v>507</v>
      </c>
      <c r="D444" s="108"/>
      <c r="E444" s="108"/>
      <c r="F444" s="108"/>
      <c r="G444" s="108"/>
      <c r="H444" s="108"/>
    </row>
    <row r="445" spans="1:8" ht="12">
      <c r="A445" s="110" t="s">
        <v>63</v>
      </c>
      <c r="B445" s="107" t="s">
        <v>1263</v>
      </c>
      <c r="C445" s="108" t="s">
        <v>507</v>
      </c>
      <c r="D445" s="108"/>
      <c r="E445" s="108"/>
      <c r="F445" s="108"/>
      <c r="G445" s="108"/>
      <c r="H445" s="108"/>
    </row>
    <row r="446" spans="1:8" ht="12">
      <c r="A446" s="110" t="s">
        <v>64</v>
      </c>
      <c r="B446" s="107" t="s">
        <v>934</v>
      </c>
      <c r="C446" s="108" t="s">
        <v>507</v>
      </c>
      <c r="D446" s="108"/>
      <c r="E446" s="108"/>
      <c r="F446" s="108"/>
      <c r="G446" s="108"/>
      <c r="H446" s="108"/>
    </row>
    <row r="447" spans="1:8" ht="12">
      <c r="A447" s="110" t="s">
        <v>65</v>
      </c>
      <c r="B447" s="107" t="s">
        <v>1704</v>
      </c>
      <c r="C447" s="108" t="s">
        <v>507</v>
      </c>
      <c r="D447" s="108"/>
      <c r="E447" s="108"/>
      <c r="F447" s="108"/>
      <c r="G447" s="108"/>
      <c r="H447" s="108"/>
    </row>
    <row r="448" spans="1:8" ht="12">
      <c r="A448" s="110" t="s">
        <v>66</v>
      </c>
      <c r="B448" s="107" t="s">
        <v>1704</v>
      </c>
      <c r="C448" s="108" t="s">
        <v>507</v>
      </c>
      <c r="D448" s="108"/>
      <c r="E448" s="108"/>
      <c r="F448" s="108"/>
      <c r="G448" s="108"/>
      <c r="H448" s="108"/>
    </row>
    <row r="449" spans="1:8" ht="12">
      <c r="A449" s="110" t="s">
        <v>67</v>
      </c>
      <c r="B449" s="107" t="s">
        <v>1264</v>
      </c>
      <c r="C449" s="108" t="s">
        <v>507</v>
      </c>
      <c r="D449" s="108"/>
      <c r="E449" s="108"/>
      <c r="F449" s="108"/>
      <c r="G449" s="108"/>
      <c r="H449" s="108"/>
    </row>
    <row r="450" spans="1:8" ht="12">
      <c r="A450" s="110" t="s">
        <v>68</v>
      </c>
      <c r="B450" s="107" t="s">
        <v>525</v>
      </c>
      <c r="C450" s="108" t="s">
        <v>507</v>
      </c>
      <c r="D450" s="108"/>
      <c r="E450" s="108"/>
      <c r="F450" s="108"/>
      <c r="G450" s="108"/>
      <c r="H450" s="108"/>
    </row>
    <row r="451" spans="1:8" ht="12">
      <c r="A451" s="110" t="s">
        <v>69</v>
      </c>
      <c r="B451" s="107" t="s">
        <v>1222</v>
      </c>
      <c r="C451" s="108" t="s">
        <v>494</v>
      </c>
      <c r="D451" s="108"/>
      <c r="E451" s="108"/>
      <c r="F451" s="108"/>
      <c r="G451" s="108"/>
      <c r="H451" s="108"/>
    </row>
    <row r="452" spans="1:8" ht="12">
      <c r="A452" s="110" t="s">
        <v>71</v>
      </c>
      <c r="B452" s="107" t="s">
        <v>1265</v>
      </c>
      <c r="C452" s="108" t="s">
        <v>494</v>
      </c>
      <c r="D452" s="108"/>
      <c r="E452" s="108"/>
      <c r="F452" s="108"/>
      <c r="G452" s="108"/>
      <c r="H452" s="108"/>
    </row>
    <row r="453" spans="1:8" ht="12">
      <c r="A453" s="110" t="s">
        <v>72</v>
      </c>
      <c r="B453" s="107" t="s">
        <v>70</v>
      </c>
      <c r="C453" s="108" t="s">
        <v>494</v>
      </c>
      <c r="D453" s="108"/>
      <c r="E453" s="108"/>
      <c r="F453" s="108"/>
      <c r="G453" s="108"/>
      <c r="H453" s="108"/>
    </row>
    <row r="454" spans="1:8" ht="12">
      <c r="A454" s="110" t="s">
        <v>73</v>
      </c>
      <c r="B454" s="107" t="s">
        <v>70</v>
      </c>
      <c r="C454" s="108" t="s">
        <v>494</v>
      </c>
      <c r="D454" s="108"/>
      <c r="E454" s="108"/>
      <c r="F454" s="108"/>
      <c r="G454" s="108"/>
      <c r="H454" s="108"/>
    </row>
    <row r="455" spans="1:8" ht="12">
      <c r="A455" s="110" t="s">
        <v>74</v>
      </c>
      <c r="B455" s="107" t="s">
        <v>514</v>
      </c>
      <c r="C455" s="108" t="s">
        <v>494</v>
      </c>
      <c r="D455" s="108"/>
      <c r="E455" s="108"/>
      <c r="F455" s="108"/>
      <c r="G455" s="108"/>
      <c r="H455" s="108"/>
    </row>
    <row r="456" spans="1:8" ht="12">
      <c r="A456" s="110" t="s">
        <v>75</v>
      </c>
      <c r="B456" s="107" t="s">
        <v>514</v>
      </c>
      <c r="C456" s="108" t="s">
        <v>494</v>
      </c>
      <c r="D456" s="108"/>
      <c r="E456" s="108"/>
      <c r="F456" s="108"/>
      <c r="G456" s="108"/>
      <c r="H456" s="108"/>
    </row>
    <row r="457" spans="1:8" ht="12">
      <c r="A457" s="110" t="s">
        <v>76</v>
      </c>
      <c r="B457" s="107" t="s">
        <v>1266</v>
      </c>
      <c r="C457" s="108" t="s">
        <v>494</v>
      </c>
      <c r="D457" s="108"/>
      <c r="E457" s="108"/>
      <c r="F457" s="108"/>
      <c r="G457" s="108"/>
      <c r="H457" s="108"/>
    </row>
    <row r="458" spans="1:8" ht="12">
      <c r="A458" s="110" t="s">
        <v>78</v>
      </c>
      <c r="B458" s="107" t="s">
        <v>1266</v>
      </c>
      <c r="C458" s="108" t="s">
        <v>494</v>
      </c>
      <c r="D458" s="108"/>
      <c r="E458" s="108"/>
      <c r="F458" s="108"/>
      <c r="G458" s="108"/>
      <c r="H458" s="108"/>
    </row>
    <row r="459" spans="1:8" ht="12">
      <c r="A459" s="110" t="s">
        <v>79</v>
      </c>
      <c r="B459" s="107" t="s">
        <v>77</v>
      </c>
      <c r="C459" s="108" t="s">
        <v>494</v>
      </c>
      <c r="D459" s="108"/>
      <c r="E459" s="108"/>
      <c r="F459" s="108"/>
      <c r="G459" s="108"/>
      <c r="H459" s="108"/>
    </row>
    <row r="460" spans="1:8" ht="12">
      <c r="A460" s="110" t="s">
        <v>80</v>
      </c>
      <c r="B460" s="107" t="s">
        <v>77</v>
      </c>
      <c r="C460" s="108" t="s">
        <v>494</v>
      </c>
      <c r="D460" s="108"/>
      <c r="E460" s="108"/>
      <c r="F460" s="108"/>
      <c r="G460" s="108"/>
      <c r="H460" s="108"/>
    </row>
    <row r="461" spans="1:8" ht="12">
      <c r="A461" s="110" t="s">
        <v>81</v>
      </c>
      <c r="B461" s="107" t="s">
        <v>1267</v>
      </c>
      <c r="C461" s="108" t="s">
        <v>494</v>
      </c>
      <c r="D461" s="108"/>
      <c r="E461" s="108"/>
      <c r="F461" s="108"/>
      <c r="G461" s="108"/>
      <c r="H461" s="108"/>
    </row>
    <row r="462" spans="1:8" ht="12">
      <c r="A462" s="110" t="s">
        <v>82</v>
      </c>
      <c r="B462" s="107" t="s">
        <v>1267</v>
      </c>
      <c r="C462" s="108" t="s">
        <v>494</v>
      </c>
      <c r="D462" s="108"/>
      <c r="E462" s="108"/>
      <c r="F462" s="108"/>
      <c r="G462" s="108"/>
      <c r="H462" s="108"/>
    </row>
    <row r="463" spans="1:8" ht="12">
      <c r="A463" s="110" t="s">
        <v>83</v>
      </c>
      <c r="B463" s="107" t="s">
        <v>8</v>
      </c>
      <c r="C463" s="108" t="s">
        <v>494</v>
      </c>
      <c r="D463" s="108"/>
      <c r="E463" s="108"/>
      <c r="F463" s="108"/>
      <c r="G463" s="108"/>
      <c r="H463" s="108"/>
    </row>
    <row r="464" spans="1:8" ht="12">
      <c r="A464" s="110" t="s">
        <v>84</v>
      </c>
      <c r="B464" s="107" t="s">
        <v>85</v>
      </c>
      <c r="C464" s="108" t="s">
        <v>494</v>
      </c>
      <c r="D464" s="108"/>
      <c r="E464" s="108"/>
      <c r="F464" s="108"/>
      <c r="G464" s="108"/>
      <c r="H464" s="108"/>
    </row>
    <row r="465" spans="1:8" ht="12">
      <c r="A465" s="110" t="s">
        <v>86</v>
      </c>
      <c r="B465" s="107" t="s">
        <v>1268</v>
      </c>
      <c r="C465" s="108" t="s">
        <v>494</v>
      </c>
      <c r="D465" s="108"/>
      <c r="E465" s="108"/>
      <c r="F465" s="108"/>
      <c r="G465" s="108"/>
      <c r="H465" s="108"/>
    </row>
    <row r="466" spans="1:8" ht="12">
      <c r="A466" s="110" t="s">
        <v>87</v>
      </c>
      <c r="B466" s="107" t="s">
        <v>85</v>
      </c>
      <c r="C466" s="108" t="s">
        <v>494</v>
      </c>
      <c r="D466" s="108"/>
      <c r="E466" s="108"/>
      <c r="F466" s="108"/>
      <c r="G466" s="108"/>
      <c r="H466" s="108"/>
    </row>
    <row r="467" spans="1:8" ht="12">
      <c r="A467" s="110" t="s">
        <v>88</v>
      </c>
      <c r="B467" s="107" t="s">
        <v>1269</v>
      </c>
      <c r="C467" s="108" t="s">
        <v>494</v>
      </c>
      <c r="D467" s="108"/>
      <c r="E467" s="108"/>
      <c r="F467" s="108"/>
      <c r="G467" s="108"/>
      <c r="H467" s="108"/>
    </row>
    <row r="468" spans="1:8" ht="12">
      <c r="A468" s="110" t="s">
        <v>89</v>
      </c>
      <c r="B468" s="107" t="s">
        <v>1270</v>
      </c>
      <c r="C468" s="108" t="s">
        <v>494</v>
      </c>
      <c r="D468" s="108"/>
      <c r="E468" s="108"/>
      <c r="F468" s="108"/>
      <c r="G468" s="108"/>
      <c r="H468" s="108"/>
    </row>
    <row r="469" spans="1:8" ht="12">
      <c r="A469" s="110" t="s">
        <v>90</v>
      </c>
      <c r="B469" s="107" t="s">
        <v>1271</v>
      </c>
      <c r="C469" s="108" t="s">
        <v>494</v>
      </c>
      <c r="D469" s="108"/>
      <c r="E469" s="108"/>
      <c r="F469" s="108"/>
      <c r="G469" s="108"/>
      <c r="H469" s="108"/>
    </row>
    <row r="470" spans="1:8" ht="12">
      <c r="A470" s="110" t="s">
        <v>91</v>
      </c>
      <c r="B470" s="107" t="s">
        <v>1272</v>
      </c>
      <c r="C470" s="108" t="s">
        <v>494</v>
      </c>
      <c r="D470" s="108"/>
      <c r="E470" s="108"/>
      <c r="F470" s="108"/>
      <c r="G470" s="108"/>
      <c r="H470" s="108"/>
    </row>
    <row r="471" spans="1:8" ht="12">
      <c r="A471" s="110" t="s">
        <v>92</v>
      </c>
      <c r="B471" s="107" t="s">
        <v>94</v>
      </c>
      <c r="C471" s="108" t="s">
        <v>93</v>
      </c>
      <c r="D471" s="108"/>
      <c r="E471" s="108"/>
      <c r="F471" s="108"/>
      <c r="G471" s="108"/>
      <c r="H471" s="108"/>
    </row>
    <row r="472" spans="1:8" ht="12">
      <c r="A472" s="110" t="s">
        <v>95</v>
      </c>
      <c r="B472" s="107" t="s">
        <v>94</v>
      </c>
      <c r="C472" s="108" t="s">
        <v>93</v>
      </c>
      <c r="D472" s="108"/>
      <c r="E472" s="108"/>
      <c r="F472" s="108"/>
      <c r="G472" s="108"/>
      <c r="H472" s="108"/>
    </row>
    <row r="473" spans="1:8" ht="12">
      <c r="A473" s="110" t="s">
        <v>96</v>
      </c>
      <c r="B473" s="107" t="s">
        <v>94</v>
      </c>
      <c r="C473" s="108" t="s">
        <v>93</v>
      </c>
      <c r="D473" s="108"/>
      <c r="E473" s="108"/>
      <c r="F473" s="108"/>
      <c r="G473" s="108"/>
      <c r="H473" s="108"/>
    </row>
    <row r="474" spans="1:8" ht="12">
      <c r="A474" s="110" t="s">
        <v>97</v>
      </c>
      <c r="B474" s="107" t="s">
        <v>94</v>
      </c>
      <c r="C474" s="108" t="s">
        <v>93</v>
      </c>
      <c r="D474" s="108"/>
      <c r="E474" s="108"/>
      <c r="F474" s="108"/>
      <c r="G474" s="108"/>
      <c r="H474" s="108"/>
    </row>
    <row r="475" spans="1:8" ht="12">
      <c r="A475" s="110" t="s">
        <v>98</v>
      </c>
      <c r="B475" s="107" t="s">
        <v>1273</v>
      </c>
      <c r="C475" s="108" t="s">
        <v>93</v>
      </c>
      <c r="D475" s="108"/>
      <c r="E475" s="108"/>
      <c r="F475" s="108"/>
      <c r="G475" s="108"/>
      <c r="H475" s="108"/>
    </row>
    <row r="476" spans="1:8" ht="12">
      <c r="A476" s="110" t="s">
        <v>99</v>
      </c>
      <c r="B476" s="107" t="s">
        <v>1274</v>
      </c>
      <c r="C476" s="108" t="s">
        <v>93</v>
      </c>
      <c r="D476" s="108"/>
      <c r="E476" s="108"/>
      <c r="F476" s="108"/>
      <c r="G476" s="108"/>
      <c r="H476" s="108"/>
    </row>
    <row r="477" spans="1:8" ht="12">
      <c r="A477" s="110" t="s">
        <v>101</v>
      </c>
      <c r="B477" s="107" t="s">
        <v>1275</v>
      </c>
      <c r="C477" s="108" t="s">
        <v>93</v>
      </c>
      <c r="D477" s="108"/>
      <c r="E477" s="108"/>
      <c r="F477" s="108"/>
      <c r="G477" s="108"/>
      <c r="H477" s="108"/>
    </row>
    <row r="478" spans="1:8" ht="12">
      <c r="A478" s="110" t="s">
        <v>102</v>
      </c>
      <c r="B478" s="107" t="s">
        <v>1275</v>
      </c>
      <c r="C478" s="108" t="s">
        <v>93</v>
      </c>
      <c r="D478" s="108"/>
      <c r="E478" s="108"/>
      <c r="F478" s="108"/>
      <c r="G478" s="108"/>
      <c r="H478" s="108"/>
    </row>
    <row r="479" spans="1:8" ht="12">
      <c r="A479" s="110" t="s">
        <v>103</v>
      </c>
      <c r="B479" s="107" t="s">
        <v>1276</v>
      </c>
      <c r="C479" s="108" t="s">
        <v>93</v>
      </c>
      <c r="D479" s="108"/>
      <c r="E479" s="108"/>
      <c r="F479" s="108"/>
      <c r="G479" s="108"/>
      <c r="H479" s="108"/>
    </row>
    <row r="480" spans="1:8" ht="12">
      <c r="A480" s="110" t="s">
        <v>104</v>
      </c>
      <c r="B480" s="107" t="s">
        <v>100</v>
      </c>
      <c r="C480" s="108" t="s">
        <v>93</v>
      </c>
      <c r="D480" s="108"/>
      <c r="E480" s="108"/>
      <c r="F480" s="108"/>
      <c r="G480" s="108"/>
      <c r="H480" s="108"/>
    </row>
    <row r="481" spans="1:8" ht="12">
      <c r="A481" s="110" t="s">
        <v>105</v>
      </c>
      <c r="B481" s="107" t="s">
        <v>100</v>
      </c>
      <c r="C481" s="108" t="s">
        <v>93</v>
      </c>
      <c r="D481" s="108"/>
      <c r="E481" s="108"/>
      <c r="F481" s="108"/>
      <c r="G481" s="108"/>
      <c r="H481" s="108"/>
    </row>
    <row r="482" spans="1:8" ht="12">
      <c r="A482" s="110" t="s">
        <v>106</v>
      </c>
      <c r="B482" s="107" t="s">
        <v>1277</v>
      </c>
      <c r="C482" s="108" t="s">
        <v>93</v>
      </c>
      <c r="D482" s="108"/>
      <c r="E482" s="108"/>
      <c r="F482" s="108"/>
      <c r="G482" s="108"/>
      <c r="H482" s="108"/>
    </row>
    <row r="483" spans="1:8" ht="12">
      <c r="A483" s="110" t="s">
        <v>109</v>
      </c>
      <c r="B483" s="107" t="s">
        <v>1278</v>
      </c>
      <c r="C483" s="108" t="s">
        <v>93</v>
      </c>
      <c r="D483" s="108"/>
      <c r="E483" s="108"/>
      <c r="F483" s="108"/>
      <c r="G483" s="108"/>
      <c r="H483" s="108"/>
    </row>
    <row r="484" spans="1:8" ht="12">
      <c r="A484" s="110" t="s">
        <v>110</v>
      </c>
      <c r="B484" s="107" t="s">
        <v>1279</v>
      </c>
      <c r="C484" s="108" t="s">
        <v>93</v>
      </c>
      <c r="D484" s="108"/>
      <c r="E484" s="108"/>
      <c r="F484" s="108"/>
      <c r="G484" s="108"/>
      <c r="H484" s="108"/>
    </row>
    <row r="485" spans="1:8" ht="12">
      <c r="A485" s="110" t="s">
        <v>111</v>
      </c>
      <c r="B485" s="107" t="s">
        <v>1280</v>
      </c>
      <c r="C485" s="108" t="s">
        <v>93</v>
      </c>
      <c r="D485" s="108"/>
      <c r="E485" s="108"/>
      <c r="F485" s="108"/>
      <c r="G485" s="108"/>
      <c r="H485" s="108"/>
    </row>
    <row r="486" spans="1:8" ht="12">
      <c r="A486" s="110" t="s">
        <v>114</v>
      </c>
      <c r="B486" s="107" t="s">
        <v>1281</v>
      </c>
      <c r="C486" s="108" t="s">
        <v>93</v>
      </c>
      <c r="D486" s="108"/>
      <c r="E486" s="108"/>
      <c r="F486" s="108"/>
      <c r="G486" s="108"/>
      <c r="H486" s="108"/>
    </row>
    <row r="487" spans="1:8" ht="12">
      <c r="A487" s="110" t="s">
        <v>115</v>
      </c>
      <c r="B487" s="107" t="s">
        <v>1282</v>
      </c>
      <c r="C487" s="108" t="s">
        <v>93</v>
      </c>
      <c r="D487" s="108"/>
      <c r="E487" s="108"/>
      <c r="F487" s="108"/>
      <c r="G487" s="108"/>
      <c r="H487" s="108"/>
    </row>
    <row r="488" spans="1:8" ht="12">
      <c r="A488" s="110" t="s">
        <v>116</v>
      </c>
      <c r="B488" s="107" t="s">
        <v>1283</v>
      </c>
      <c r="C488" s="108" t="s">
        <v>93</v>
      </c>
      <c r="D488" s="108"/>
      <c r="E488" s="108"/>
      <c r="F488" s="108"/>
      <c r="G488" s="108"/>
      <c r="H488" s="108"/>
    </row>
    <row r="489" spans="1:8" ht="12">
      <c r="A489" s="110" t="s">
        <v>117</v>
      </c>
      <c r="B489" s="107" t="s">
        <v>1284</v>
      </c>
      <c r="C489" s="108" t="s">
        <v>93</v>
      </c>
      <c r="D489" s="108"/>
      <c r="E489" s="108"/>
      <c r="F489" s="108"/>
      <c r="G489" s="108"/>
      <c r="H489" s="108"/>
    </row>
    <row r="490" spans="1:8" ht="12">
      <c r="A490" s="110" t="s">
        <v>118</v>
      </c>
      <c r="B490" s="107" t="s">
        <v>1284</v>
      </c>
      <c r="C490" s="108" t="s">
        <v>93</v>
      </c>
      <c r="D490" s="108"/>
      <c r="E490" s="108"/>
      <c r="F490" s="108"/>
      <c r="G490" s="108"/>
      <c r="H490" s="108"/>
    </row>
    <row r="491" spans="1:8" ht="12">
      <c r="A491" s="110" t="s">
        <v>119</v>
      </c>
      <c r="B491" s="107" t="s">
        <v>1284</v>
      </c>
      <c r="C491" s="108" t="s">
        <v>93</v>
      </c>
      <c r="D491" s="108"/>
      <c r="E491" s="108"/>
      <c r="F491" s="108"/>
      <c r="G491" s="108"/>
      <c r="H491" s="108"/>
    </row>
    <row r="492" spans="1:8" ht="12">
      <c r="A492" s="110" t="s">
        <v>120</v>
      </c>
      <c r="B492" s="107" t="s">
        <v>1285</v>
      </c>
      <c r="C492" s="108" t="s">
        <v>93</v>
      </c>
      <c r="D492" s="108"/>
      <c r="E492" s="108"/>
      <c r="F492" s="108"/>
      <c r="G492" s="108"/>
      <c r="H492" s="108"/>
    </row>
    <row r="493" spans="1:8" ht="12">
      <c r="A493" s="110" t="s">
        <v>121</v>
      </c>
      <c r="B493" s="107" t="s">
        <v>764</v>
      </c>
      <c r="C493" s="108" t="s">
        <v>93</v>
      </c>
      <c r="D493" s="108"/>
      <c r="E493" s="108"/>
      <c r="F493" s="108"/>
      <c r="G493" s="108"/>
      <c r="H493" s="108"/>
    </row>
    <row r="494" spans="1:8" ht="12">
      <c r="A494" s="110" t="s">
        <v>122</v>
      </c>
      <c r="B494" s="107" t="s">
        <v>1286</v>
      </c>
      <c r="C494" s="108" t="s">
        <v>93</v>
      </c>
      <c r="D494" s="108"/>
      <c r="E494" s="108"/>
      <c r="F494" s="108"/>
      <c r="G494" s="108"/>
      <c r="H494" s="108"/>
    </row>
    <row r="495" spans="1:8" ht="12">
      <c r="A495" s="110" t="s">
        <v>123</v>
      </c>
      <c r="B495" s="107" t="s">
        <v>1286</v>
      </c>
      <c r="C495" s="108" t="s">
        <v>93</v>
      </c>
      <c r="D495" s="108"/>
      <c r="E495" s="108"/>
      <c r="F495" s="108"/>
      <c r="G495" s="108"/>
      <c r="H495" s="108"/>
    </row>
    <row r="496" spans="1:8" ht="12">
      <c r="A496" s="110" t="s">
        <v>124</v>
      </c>
      <c r="B496" s="107" t="s">
        <v>125</v>
      </c>
      <c r="C496" s="108" t="s">
        <v>520</v>
      </c>
      <c r="D496" s="108"/>
      <c r="E496" s="108"/>
      <c r="F496" s="108"/>
      <c r="G496" s="108"/>
      <c r="H496" s="108"/>
    </row>
    <row r="497" spans="1:8" ht="12">
      <c r="A497" s="110" t="s">
        <v>126</v>
      </c>
      <c r="B497" s="107" t="s">
        <v>125</v>
      </c>
      <c r="C497" s="108" t="s">
        <v>520</v>
      </c>
      <c r="D497" s="108"/>
      <c r="E497" s="108"/>
      <c r="F497" s="108"/>
      <c r="G497" s="108"/>
      <c r="H497" s="108"/>
    </row>
    <row r="498" spans="1:8" ht="12">
      <c r="A498" s="110" t="s">
        <v>127</v>
      </c>
      <c r="B498" s="107" t="s">
        <v>125</v>
      </c>
      <c r="C498" s="108" t="s">
        <v>520</v>
      </c>
      <c r="D498" s="108"/>
      <c r="E498" s="108"/>
      <c r="F498" s="108"/>
      <c r="G498" s="108"/>
      <c r="H498" s="108"/>
    </row>
    <row r="499" spans="1:8" ht="12">
      <c r="A499" s="110" t="s">
        <v>128</v>
      </c>
      <c r="B499" s="107" t="s">
        <v>125</v>
      </c>
      <c r="C499" s="108" t="s">
        <v>520</v>
      </c>
      <c r="D499" s="108"/>
      <c r="E499" s="108"/>
      <c r="F499" s="108"/>
      <c r="G499" s="108"/>
      <c r="H499" s="108"/>
    </row>
    <row r="500" spans="1:8" ht="12">
      <c r="A500" s="110" t="s">
        <v>129</v>
      </c>
      <c r="B500" s="107" t="s">
        <v>1287</v>
      </c>
      <c r="C500" s="108" t="s">
        <v>520</v>
      </c>
      <c r="D500" s="108"/>
      <c r="E500" s="108"/>
      <c r="F500" s="108"/>
      <c r="G500" s="108"/>
      <c r="H500" s="108"/>
    </row>
    <row r="501" spans="1:8" ht="12">
      <c r="A501" s="110" t="s">
        <v>130</v>
      </c>
      <c r="B501" s="107" t="s">
        <v>131</v>
      </c>
      <c r="C501" s="108" t="s">
        <v>520</v>
      </c>
      <c r="D501" s="108"/>
      <c r="E501" s="108"/>
      <c r="F501" s="108"/>
      <c r="G501" s="108"/>
      <c r="H501" s="108"/>
    </row>
    <row r="502" spans="1:8" ht="12">
      <c r="A502" s="110" t="s">
        <v>132</v>
      </c>
      <c r="B502" s="107" t="s">
        <v>131</v>
      </c>
      <c r="C502" s="108" t="s">
        <v>520</v>
      </c>
      <c r="D502" s="108"/>
      <c r="E502" s="108"/>
      <c r="F502" s="108"/>
      <c r="G502" s="108"/>
      <c r="H502" s="108"/>
    </row>
    <row r="503" spans="1:8" ht="12">
      <c r="A503" s="110" t="s">
        <v>133</v>
      </c>
      <c r="B503" s="107" t="s">
        <v>131</v>
      </c>
      <c r="C503" s="108" t="s">
        <v>520</v>
      </c>
      <c r="D503" s="108"/>
      <c r="E503" s="108"/>
      <c r="F503" s="108"/>
      <c r="G503" s="108"/>
      <c r="H503" s="108"/>
    </row>
    <row r="504" spans="1:8" ht="12">
      <c r="A504" s="110" t="s">
        <v>134</v>
      </c>
      <c r="B504" s="107" t="s">
        <v>1288</v>
      </c>
      <c r="C504" s="108" t="s">
        <v>520</v>
      </c>
      <c r="D504" s="108"/>
      <c r="E504" s="108"/>
      <c r="F504" s="108"/>
      <c r="G504" s="108"/>
      <c r="H504" s="108"/>
    </row>
    <row r="505" spans="1:8" ht="12">
      <c r="A505" s="110" t="s">
        <v>135</v>
      </c>
      <c r="B505" s="107" t="s">
        <v>1289</v>
      </c>
      <c r="C505" s="108" t="s">
        <v>520</v>
      </c>
      <c r="D505" s="108"/>
      <c r="E505" s="108"/>
      <c r="F505" s="108"/>
      <c r="G505" s="108"/>
      <c r="H505" s="108"/>
    </row>
    <row r="506" spans="1:8" ht="12">
      <c r="A506" s="110" t="s">
        <v>136</v>
      </c>
      <c r="B506" s="107" t="s">
        <v>1290</v>
      </c>
      <c r="C506" s="108" t="s">
        <v>520</v>
      </c>
      <c r="D506" s="108"/>
      <c r="E506" s="108"/>
      <c r="F506" s="108"/>
      <c r="G506" s="108"/>
      <c r="H506" s="108"/>
    </row>
    <row r="507" spans="1:8" ht="12">
      <c r="A507" s="110" t="s">
        <v>137</v>
      </c>
      <c r="B507" s="107" t="s">
        <v>138</v>
      </c>
      <c r="C507" s="108" t="s">
        <v>520</v>
      </c>
      <c r="D507" s="108"/>
      <c r="E507" s="108"/>
      <c r="F507" s="108"/>
      <c r="G507" s="108"/>
      <c r="H507" s="108"/>
    </row>
    <row r="508" spans="1:8" ht="12">
      <c r="A508" s="110" t="s">
        <v>139</v>
      </c>
      <c r="B508" s="107" t="s">
        <v>138</v>
      </c>
      <c r="C508" s="108" t="s">
        <v>520</v>
      </c>
      <c r="D508" s="108"/>
      <c r="E508" s="108"/>
      <c r="F508" s="108"/>
      <c r="G508" s="108"/>
      <c r="H508" s="108"/>
    </row>
    <row r="509" spans="1:8" ht="12">
      <c r="A509" s="110" t="s">
        <v>140</v>
      </c>
      <c r="B509" s="107" t="s">
        <v>138</v>
      </c>
      <c r="C509" s="108" t="s">
        <v>520</v>
      </c>
      <c r="D509" s="108"/>
      <c r="E509" s="108"/>
      <c r="F509" s="108"/>
      <c r="G509" s="108"/>
      <c r="H509" s="108"/>
    </row>
    <row r="510" spans="1:8" ht="12">
      <c r="A510" s="110" t="s">
        <v>142</v>
      </c>
      <c r="B510" s="107" t="s">
        <v>1291</v>
      </c>
      <c r="C510" s="108" t="s">
        <v>520</v>
      </c>
      <c r="D510" s="108"/>
      <c r="E510" s="108"/>
      <c r="F510" s="108"/>
      <c r="G510" s="108"/>
      <c r="H510" s="108"/>
    </row>
    <row r="511" spans="1:8" ht="12">
      <c r="A511" s="110" t="s">
        <v>143</v>
      </c>
      <c r="B511" s="107" t="s">
        <v>1292</v>
      </c>
      <c r="C511" s="108" t="s">
        <v>520</v>
      </c>
      <c r="D511" s="108"/>
      <c r="E511" s="108"/>
      <c r="F511" s="108"/>
      <c r="G511" s="108"/>
      <c r="H511" s="108"/>
    </row>
    <row r="512" spans="1:8" ht="12">
      <c r="A512" s="110" t="s">
        <v>144</v>
      </c>
      <c r="B512" s="107" t="s">
        <v>1293</v>
      </c>
      <c r="C512" s="108" t="s">
        <v>520</v>
      </c>
      <c r="D512" s="108"/>
      <c r="E512" s="108"/>
      <c r="F512" s="108"/>
      <c r="G512" s="108"/>
      <c r="H512" s="108"/>
    </row>
    <row r="513" spans="1:8" ht="12">
      <c r="A513" s="110" t="s">
        <v>145</v>
      </c>
      <c r="B513" s="107" t="s">
        <v>1294</v>
      </c>
      <c r="C513" s="108" t="s">
        <v>520</v>
      </c>
      <c r="D513" s="108"/>
      <c r="E513" s="108"/>
      <c r="F513" s="108"/>
      <c r="G513" s="108"/>
      <c r="H513" s="108"/>
    </row>
    <row r="514" spans="1:8" ht="12">
      <c r="A514" s="110" t="s">
        <v>146</v>
      </c>
      <c r="B514" s="107" t="s">
        <v>1295</v>
      </c>
      <c r="C514" s="108" t="s">
        <v>520</v>
      </c>
      <c r="D514" s="108"/>
      <c r="E514" s="108"/>
      <c r="F514" s="108"/>
      <c r="G514" s="108"/>
      <c r="H514" s="108"/>
    </row>
    <row r="515" spans="1:8" ht="12">
      <c r="A515" s="110" t="s">
        <v>147</v>
      </c>
      <c r="B515" s="107" t="s">
        <v>1296</v>
      </c>
      <c r="C515" s="108" t="s">
        <v>520</v>
      </c>
      <c r="D515" s="108"/>
      <c r="E515" s="108"/>
      <c r="F515" s="108"/>
      <c r="G515" s="108"/>
      <c r="H515" s="108"/>
    </row>
    <row r="516" spans="1:8" ht="12">
      <c r="A516" s="110" t="s">
        <v>148</v>
      </c>
      <c r="B516" s="107" t="s">
        <v>1297</v>
      </c>
      <c r="C516" s="108" t="s">
        <v>501</v>
      </c>
      <c r="D516" s="108"/>
      <c r="E516" s="108"/>
      <c r="F516" s="108"/>
      <c r="G516" s="108"/>
      <c r="H516" s="108"/>
    </row>
    <row r="517" spans="1:8" ht="12">
      <c r="A517" s="110" t="s">
        <v>149</v>
      </c>
      <c r="B517" s="107" t="s">
        <v>1297</v>
      </c>
      <c r="C517" s="108" t="s">
        <v>501</v>
      </c>
      <c r="D517" s="108"/>
      <c r="E517" s="108"/>
      <c r="F517" s="108"/>
      <c r="G517" s="108"/>
      <c r="H517" s="108"/>
    </row>
    <row r="518" spans="1:8" ht="12">
      <c r="A518" s="110" t="s">
        <v>150</v>
      </c>
      <c r="B518" s="107" t="s">
        <v>1298</v>
      </c>
      <c r="C518" s="108" t="s">
        <v>501</v>
      </c>
      <c r="D518" s="108"/>
      <c r="E518" s="108"/>
      <c r="F518" s="108"/>
      <c r="G518" s="108"/>
      <c r="H518" s="108"/>
    </row>
    <row r="519" spans="1:8" ht="12">
      <c r="A519" s="110" t="s">
        <v>151</v>
      </c>
      <c r="B519" s="107" t="s">
        <v>1298</v>
      </c>
      <c r="C519" s="108" t="s">
        <v>501</v>
      </c>
      <c r="D519" s="108"/>
      <c r="E519" s="108"/>
      <c r="F519" s="108"/>
      <c r="G519" s="108"/>
      <c r="H519" s="108"/>
    </row>
    <row r="520" spans="1:8" ht="12">
      <c r="A520" s="110" t="s">
        <v>152</v>
      </c>
      <c r="B520" s="107" t="s">
        <v>153</v>
      </c>
      <c r="C520" s="108" t="s">
        <v>501</v>
      </c>
      <c r="D520" s="108"/>
      <c r="E520" s="108"/>
      <c r="F520" s="108"/>
      <c r="G520" s="108"/>
      <c r="H520" s="108"/>
    </row>
    <row r="521" spans="1:8" ht="12">
      <c r="A521" s="110" t="s">
        <v>154</v>
      </c>
      <c r="B521" s="107" t="s">
        <v>153</v>
      </c>
      <c r="C521" s="108" t="s">
        <v>501</v>
      </c>
      <c r="D521" s="108"/>
      <c r="E521" s="108"/>
      <c r="F521" s="108"/>
      <c r="G521" s="108"/>
      <c r="H521" s="108"/>
    </row>
    <row r="522" spans="1:8" ht="12">
      <c r="A522" s="110" t="s">
        <v>155</v>
      </c>
      <c r="B522" s="107" t="s">
        <v>153</v>
      </c>
      <c r="C522" s="108" t="s">
        <v>501</v>
      </c>
      <c r="D522" s="108"/>
      <c r="E522" s="108"/>
      <c r="F522" s="108"/>
      <c r="G522" s="108"/>
      <c r="H522" s="108"/>
    </row>
    <row r="523" spans="1:8" ht="12">
      <c r="A523" s="110" t="s">
        <v>156</v>
      </c>
      <c r="B523" s="107" t="s">
        <v>917</v>
      </c>
      <c r="C523" s="108" t="s">
        <v>501</v>
      </c>
      <c r="D523" s="108"/>
      <c r="E523" s="108"/>
      <c r="F523" s="108"/>
      <c r="G523" s="108"/>
      <c r="H523" s="108"/>
    </row>
    <row r="524" spans="1:8" ht="12">
      <c r="A524" s="110" t="s">
        <v>157</v>
      </c>
      <c r="B524" s="107" t="s">
        <v>1299</v>
      </c>
      <c r="C524" s="108" t="s">
        <v>501</v>
      </c>
      <c r="D524" s="108"/>
      <c r="E524" s="108"/>
      <c r="F524" s="108"/>
      <c r="G524" s="108"/>
      <c r="H524" s="108"/>
    </row>
    <row r="525" spans="1:8" ht="12">
      <c r="A525" s="110" t="s">
        <v>158</v>
      </c>
      <c r="B525" s="107" t="s">
        <v>1300</v>
      </c>
      <c r="C525" s="108" t="s">
        <v>501</v>
      </c>
      <c r="D525" s="108"/>
      <c r="E525" s="108"/>
      <c r="F525" s="108"/>
      <c r="G525" s="108"/>
      <c r="H525" s="108"/>
    </row>
    <row r="526" spans="1:8" ht="12">
      <c r="A526" s="110" t="s">
        <v>159</v>
      </c>
      <c r="B526" s="107" t="s">
        <v>1301</v>
      </c>
      <c r="C526" s="108" t="s">
        <v>501</v>
      </c>
      <c r="D526" s="108"/>
      <c r="E526" s="108"/>
      <c r="F526" s="108"/>
      <c r="G526" s="108"/>
      <c r="H526" s="108"/>
    </row>
    <row r="527" spans="1:8" ht="12">
      <c r="A527" s="110" t="s">
        <v>160</v>
      </c>
      <c r="B527" s="107" t="s">
        <v>1302</v>
      </c>
      <c r="C527" s="108" t="s">
        <v>501</v>
      </c>
      <c r="D527" s="108"/>
      <c r="E527" s="108"/>
      <c r="F527" s="108"/>
      <c r="G527" s="108"/>
      <c r="H527" s="108"/>
    </row>
    <row r="528" spans="1:8" ht="12">
      <c r="A528" s="110" t="s">
        <v>161</v>
      </c>
      <c r="B528" s="107" t="s">
        <v>1303</v>
      </c>
      <c r="C528" s="108" t="s">
        <v>501</v>
      </c>
      <c r="D528" s="108"/>
      <c r="E528" s="108"/>
      <c r="F528" s="108"/>
      <c r="G528" s="108"/>
      <c r="H528" s="108"/>
    </row>
    <row r="529" spans="1:8" ht="12">
      <c r="A529" s="110" t="s">
        <v>162</v>
      </c>
      <c r="B529" s="107" t="s">
        <v>1223</v>
      </c>
      <c r="C529" s="108" t="s">
        <v>501</v>
      </c>
      <c r="D529" s="108"/>
      <c r="E529" s="108"/>
      <c r="F529" s="108"/>
      <c r="G529" s="108"/>
      <c r="H529" s="108"/>
    </row>
    <row r="530" spans="1:8" ht="12">
      <c r="A530" s="110" t="s">
        <v>164</v>
      </c>
      <c r="B530" s="107" t="s">
        <v>1616</v>
      </c>
      <c r="C530" s="108" t="s">
        <v>501</v>
      </c>
      <c r="D530" s="108"/>
      <c r="E530" s="108"/>
      <c r="F530" s="108"/>
      <c r="G530" s="108"/>
      <c r="H530" s="108"/>
    </row>
    <row r="531" spans="1:8" ht="12">
      <c r="A531" s="110" t="s">
        <v>165</v>
      </c>
      <c r="B531" s="107" t="s">
        <v>1617</v>
      </c>
      <c r="C531" s="108" t="s">
        <v>501</v>
      </c>
      <c r="D531" s="108"/>
      <c r="E531" s="108"/>
      <c r="F531" s="108"/>
      <c r="G531" s="108"/>
      <c r="H531" s="108"/>
    </row>
    <row r="532" spans="1:8" ht="12">
      <c r="A532" s="110" t="s">
        <v>166</v>
      </c>
      <c r="B532" s="107" t="s">
        <v>107</v>
      </c>
      <c r="C532" s="108" t="s">
        <v>108</v>
      </c>
      <c r="D532" s="108"/>
      <c r="E532" s="108"/>
      <c r="F532" s="108"/>
      <c r="G532" s="108"/>
      <c r="H532" s="108"/>
    </row>
    <row r="533" spans="1:8" ht="12">
      <c r="A533" s="110" t="s">
        <v>167</v>
      </c>
      <c r="B533" s="107" t="s">
        <v>107</v>
      </c>
      <c r="C533" s="108" t="s">
        <v>108</v>
      </c>
      <c r="D533" s="108"/>
      <c r="E533" s="108"/>
      <c r="F533" s="108"/>
      <c r="G533" s="108"/>
      <c r="H533" s="108"/>
    </row>
    <row r="534" spans="1:8" ht="12">
      <c r="A534" s="110" t="s">
        <v>168</v>
      </c>
      <c r="B534" s="107" t="s">
        <v>908</v>
      </c>
      <c r="C534" s="108" t="s">
        <v>108</v>
      </c>
      <c r="D534" s="108"/>
      <c r="E534" s="108"/>
      <c r="F534" s="108"/>
      <c r="G534" s="108"/>
      <c r="H534" s="108"/>
    </row>
    <row r="535" spans="1:8" ht="12">
      <c r="A535" s="110" t="s">
        <v>169</v>
      </c>
      <c r="B535" s="107" t="s">
        <v>1618</v>
      </c>
      <c r="C535" s="108" t="s">
        <v>108</v>
      </c>
      <c r="D535" s="108"/>
      <c r="E535" s="108"/>
      <c r="F535" s="108"/>
      <c r="G535" s="108"/>
      <c r="H535" s="108"/>
    </row>
    <row r="536" spans="1:8" ht="12">
      <c r="A536" s="110" t="s">
        <v>170</v>
      </c>
      <c r="B536" s="107" t="s">
        <v>1619</v>
      </c>
      <c r="C536" s="108" t="s">
        <v>108</v>
      </c>
      <c r="D536" s="108"/>
      <c r="E536" s="108"/>
      <c r="F536" s="108"/>
      <c r="G536" s="108"/>
      <c r="H536" s="108"/>
    </row>
    <row r="537" spans="1:8" ht="12">
      <c r="A537" s="110" t="s">
        <v>171</v>
      </c>
      <c r="B537" s="107" t="s">
        <v>1620</v>
      </c>
      <c r="C537" s="108" t="s">
        <v>108</v>
      </c>
      <c r="D537" s="108"/>
      <c r="E537" s="108"/>
      <c r="F537" s="108"/>
      <c r="G537" s="108"/>
      <c r="H537" s="108"/>
    </row>
    <row r="538" spans="1:8" ht="12">
      <c r="A538" s="110" t="s">
        <v>172</v>
      </c>
      <c r="B538" s="107" t="s">
        <v>1621</v>
      </c>
      <c r="C538" s="108" t="s">
        <v>108</v>
      </c>
      <c r="D538" s="108"/>
      <c r="E538" s="108"/>
      <c r="F538" s="108"/>
      <c r="G538" s="108"/>
      <c r="H538" s="108"/>
    </row>
    <row r="539" spans="1:8" ht="12">
      <c r="A539" s="110" t="s">
        <v>174</v>
      </c>
      <c r="B539" s="107" t="s">
        <v>1224</v>
      </c>
      <c r="C539" s="108" t="s">
        <v>108</v>
      </c>
      <c r="D539" s="108"/>
      <c r="E539" s="108"/>
      <c r="F539" s="108"/>
      <c r="G539" s="108"/>
      <c r="H539" s="108"/>
    </row>
    <row r="540" spans="1:8" ht="12">
      <c r="A540" s="110" t="s">
        <v>175</v>
      </c>
      <c r="B540" s="107" t="s">
        <v>163</v>
      </c>
      <c r="C540" s="108" t="s">
        <v>532</v>
      </c>
      <c r="D540" s="108"/>
      <c r="E540" s="108"/>
      <c r="F540" s="108"/>
      <c r="G540" s="108"/>
      <c r="H540" s="108"/>
    </row>
    <row r="541" spans="1:8" ht="12">
      <c r="A541" s="110" t="s">
        <v>176</v>
      </c>
      <c r="B541" s="107" t="s">
        <v>163</v>
      </c>
      <c r="C541" s="108" t="s">
        <v>532</v>
      </c>
      <c r="D541" s="108"/>
      <c r="E541" s="108"/>
      <c r="F541" s="108"/>
      <c r="G541" s="108"/>
      <c r="H541" s="108"/>
    </row>
    <row r="542" spans="1:8" ht="12">
      <c r="A542" s="110" t="s">
        <v>177</v>
      </c>
      <c r="B542" s="107" t="s">
        <v>1622</v>
      </c>
      <c r="C542" s="108" t="s">
        <v>532</v>
      </c>
      <c r="D542" s="108"/>
      <c r="E542" s="108"/>
      <c r="F542" s="108"/>
      <c r="G542" s="108"/>
      <c r="H542" s="108"/>
    </row>
    <row r="543" spans="1:8" ht="12">
      <c r="A543" s="110" t="s">
        <v>178</v>
      </c>
      <c r="B543" s="107" t="s">
        <v>1623</v>
      </c>
      <c r="C543" s="108" t="s">
        <v>532</v>
      </c>
      <c r="D543" s="108"/>
      <c r="E543" s="108"/>
      <c r="F543" s="108"/>
      <c r="G543" s="108"/>
      <c r="H543" s="108"/>
    </row>
    <row r="544" spans="1:8" ht="12">
      <c r="A544" s="110" t="s">
        <v>179</v>
      </c>
      <c r="B544" s="107" t="s">
        <v>528</v>
      </c>
      <c r="C544" s="108" t="s">
        <v>532</v>
      </c>
      <c r="D544" s="108"/>
      <c r="E544" s="108"/>
      <c r="F544" s="108"/>
      <c r="G544" s="108"/>
      <c r="H544" s="108"/>
    </row>
    <row r="545" spans="1:8" ht="12">
      <c r="A545" s="110" t="s">
        <v>180</v>
      </c>
      <c r="B545" s="107" t="s">
        <v>173</v>
      </c>
      <c r="C545" s="108" t="s">
        <v>532</v>
      </c>
      <c r="D545" s="108"/>
      <c r="E545" s="108"/>
      <c r="F545" s="108"/>
      <c r="G545" s="108"/>
      <c r="H545" s="108"/>
    </row>
    <row r="546" spans="1:8" ht="12">
      <c r="A546" s="110" t="s">
        <v>181</v>
      </c>
      <c r="B546" s="107" t="s">
        <v>1624</v>
      </c>
      <c r="C546" s="108" t="s">
        <v>532</v>
      </c>
      <c r="D546" s="108"/>
      <c r="E546" s="108"/>
      <c r="F546" s="108"/>
      <c r="G546" s="108"/>
      <c r="H546" s="108"/>
    </row>
    <row r="547" spans="1:8" ht="12">
      <c r="A547" s="110" t="s">
        <v>182</v>
      </c>
      <c r="B547" s="107" t="s">
        <v>1625</v>
      </c>
      <c r="C547" s="108" t="s">
        <v>532</v>
      </c>
      <c r="D547" s="108"/>
      <c r="E547" s="108"/>
      <c r="F547" s="108"/>
      <c r="G547" s="108"/>
      <c r="H547" s="108"/>
    </row>
    <row r="548" spans="1:8" ht="12">
      <c r="A548" s="110" t="s">
        <v>183</v>
      </c>
      <c r="B548" s="107" t="s">
        <v>1626</v>
      </c>
      <c r="C548" s="108" t="s">
        <v>532</v>
      </c>
      <c r="D548" s="108"/>
      <c r="E548" s="108"/>
      <c r="F548" s="108"/>
      <c r="G548" s="108"/>
      <c r="H548" s="108"/>
    </row>
    <row r="549" spans="1:8" ht="12">
      <c r="A549" s="110" t="s">
        <v>184</v>
      </c>
      <c r="B549" s="107" t="s">
        <v>186</v>
      </c>
      <c r="C549" s="108" t="s">
        <v>185</v>
      </c>
      <c r="D549" s="108"/>
      <c r="E549" s="108"/>
      <c r="F549" s="108"/>
      <c r="G549" s="108"/>
      <c r="H549" s="108"/>
    </row>
    <row r="550" spans="1:8" ht="12">
      <c r="A550" s="110" t="s">
        <v>187</v>
      </c>
      <c r="B550" s="107" t="s">
        <v>186</v>
      </c>
      <c r="C550" s="108" t="s">
        <v>185</v>
      </c>
      <c r="D550" s="108"/>
      <c r="E550" s="108"/>
      <c r="F550" s="108"/>
      <c r="G550" s="108"/>
      <c r="H550" s="108"/>
    </row>
    <row r="551" spans="1:8" ht="12">
      <c r="A551" s="110" t="s">
        <v>188</v>
      </c>
      <c r="B551" s="107" t="s">
        <v>1627</v>
      </c>
      <c r="C551" s="108" t="s">
        <v>185</v>
      </c>
      <c r="D551" s="108"/>
      <c r="E551" s="108"/>
      <c r="F551" s="108"/>
      <c r="G551" s="108"/>
      <c r="H551" s="108"/>
    </row>
    <row r="552" spans="1:8" ht="12">
      <c r="A552" s="110" t="s">
        <v>190</v>
      </c>
      <c r="B552" s="107" t="s">
        <v>1628</v>
      </c>
      <c r="C552" s="108" t="s">
        <v>185</v>
      </c>
      <c r="D552" s="108"/>
      <c r="E552" s="108"/>
      <c r="F552" s="108"/>
      <c r="G552" s="108"/>
      <c r="H552" s="108"/>
    </row>
    <row r="553" spans="1:8" ht="12">
      <c r="A553" s="110" t="s">
        <v>191</v>
      </c>
      <c r="B553" s="107" t="s">
        <v>189</v>
      </c>
      <c r="C553" s="108" t="s">
        <v>185</v>
      </c>
      <c r="D553" s="108"/>
      <c r="E553" s="108"/>
      <c r="F553" s="108"/>
      <c r="G553" s="108"/>
      <c r="H553" s="108"/>
    </row>
    <row r="554" spans="1:8" ht="12">
      <c r="A554" s="110" t="s">
        <v>192</v>
      </c>
      <c r="B554" s="107" t="s">
        <v>1629</v>
      </c>
      <c r="C554" s="108" t="s">
        <v>185</v>
      </c>
      <c r="D554" s="108"/>
      <c r="E554" s="108"/>
      <c r="F554" s="108"/>
      <c r="G554" s="108"/>
      <c r="H554" s="108"/>
    </row>
    <row r="555" spans="1:8" ht="12">
      <c r="A555" s="110" t="s">
        <v>193</v>
      </c>
      <c r="B555" s="107" t="s">
        <v>194</v>
      </c>
      <c r="C555" s="108" t="s">
        <v>185</v>
      </c>
      <c r="D555" s="108"/>
      <c r="E555" s="108"/>
      <c r="F555" s="108"/>
      <c r="G555" s="108"/>
      <c r="H555" s="108"/>
    </row>
    <row r="556" spans="1:8" ht="12">
      <c r="A556" s="110" t="s">
        <v>195</v>
      </c>
      <c r="B556" s="107" t="s">
        <v>1630</v>
      </c>
      <c r="C556" s="108" t="s">
        <v>185</v>
      </c>
      <c r="D556" s="108"/>
      <c r="E556" s="108"/>
      <c r="F556" s="108"/>
      <c r="G556" s="108"/>
      <c r="H556" s="108"/>
    </row>
    <row r="557" spans="1:8" ht="12">
      <c r="A557" s="110" t="s">
        <v>196</v>
      </c>
      <c r="B557" s="107" t="s">
        <v>1631</v>
      </c>
      <c r="C557" s="108" t="s">
        <v>185</v>
      </c>
      <c r="D557" s="108"/>
      <c r="E557" s="108"/>
      <c r="F557" s="108"/>
      <c r="G557" s="108"/>
      <c r="H557" s="108"/>
    </row>
    <row r="558" spans="1:8" ht="12">
      <c r="A558" s="110" t="s">
        <v>197</v>
      </c>
      <c r="B558" s="107" t="s">
        <v>1632</v>
      </c>
      <c r="C558" s="108" t="s">
        <v>185</v>
      </c>
      <c r="D558" s="108"/>
      <c r="E558" s="108"/>
      <c r="F558" s="108"/>
      <c r="G558" s="108"/>
      <c r="H558" s="108"/>
    </row>
    <row r="559" spans="1:8" ht="12">
      <c r="A559" s="110" t="s">
        <v>198</v>
      </c>
      <c r="B559" s="107" t="s">
        <v>1633</v>
      </c>
      <c r="C559" s="108" t="s">
        <v>493</v>
      </c>
      <c r="D559" s="108"/>
      <c r="E559" s="108"/>
      <c r="F559" s="108"/>
      <c r="G559" s="108"/>
      <c r="H559" s="108"/>
    </row>
    <row r="560" spans="1:8" ht="12">
      <c r="A560" s="110" t="s">
        <v>200</v>
      </c>
      <c r="B560" s="107" t="s">
        <v>1633</v>
      </c>
      <c r="C560" s="108" t="s">
        <v>493</v>
      </c>
      <c r="D560" s="108"/>
      <c r="E560" s="108"/>
      <c r="F560" s="108"/>
      <c r="G560" s="108"/>
      <c r="H560" s="108"/>
    </row>
    <row r="561" spans="1:8" ht="12">
      <c r="A561" s="110" t="s">
        <v>201</v>
      </c>
      <c r="B561" s="107" t="s">
        <v>1634</v>
      </c>
      <c r="C561" s="108" t="s">
        <v>493</v>
      </c>
      <c r="D561" s="108"/>
      <c r="E561" s="108"/>
      <c r="F561" s="108"/>
      <c r="G561" s="108"/>
      <c r="H561" s="108"/>
    </row>
    <row r="562" spans="1:8" ht="12">
      <c r="A562" s="110" t="s">
        <v>202</v>
      </c>
      <c r="B562" s="107" t="s">
        <v>1225</v>
      </c>
      <c r="C562" s="108" t="s">
        <v>493</v>
      </c>
      <c r="D562" s="108"/>
      <c r="E562" s="108"/>
      <c r="F562" s="108"/>
      <c r="G562" s="108"/>
      <c r="H562" s="108"/>
    </row>
    <row r="563" spans="1:8" ht="12">
      <c r="A563" s="110" t="s">
        <v>203</v>
      </c>
      <c r="B563" s="107" t="s">
        <v>1635</v>
      </c>
      <c r="C563" s="108" t="s">
        <v>493</v>
      </c>
      <c r="D563" s="108"/>
      <c r="E563" s="108"/>
      <c r="F563" s="108"/>
      <c r="G563" s="108"/>
      <c r="H563" s="108"/>
    </row>
    <row r="564" spans="1:8" ht="12">
      <c r="A564" s="110" t="s">
        <v>204</v>
      </c>
      <c r="B564" s="107" t="s">
        <v>1635</v>
      </c>
      <c r="C564" s="108" t="s">
        <v>493</v>
      </c>
      <c r="D564" s="108"/>
      <c r="E564" s="108"/>
      <c r="F564" s="108"/>
      <c r="G564" s="108"/>
      <c r="H564" s="108"/>
    </row>
    <row r="565" spans="1:8" ht="12">
      <c r="A565" s="110" t="s">
        <v>205</v>
      </c>
      <c r="B565" s="107" t="s">
        <v>499</v>
      </c>
      <c r="C565" s="108" t="s">
        <v>493</v>
      </c>
      <c r="D565" s="108"/>
      <c r="E565" s="108"/>
      <c r="F565" s="108"/>
      <c r="G565" s="108"/>
      <c r="H565" s="108"/>
    </row>
    <row r="566" spans="1:8" ht="12">
      <c r="A566" s="110" t="s">
        <v>206</v>
      </c>
      <c r="B566" s="107" t="s">
        <v>499</v>
      </c>
      <c r="C566" s="108" t="s">
        <v>493</v>
      </c>
      <c r="D566" s="108"/>
      <c r="E566" s="108"/>
      <c r="F566" s="108"/>
      <c r="G566" s="108"/>
      <c r="H566" s="108"/>
    </row>
    <row r="567" spans="1:8" ht="12">
      <c r="A567" s="110" t="s">
        <v>207</v>
      </c>
      <c r="B567" s="107" t="s">
        <v>1636</v>
      </c>
      <c r="C567" s="108" t="s">
        <v>493</v>
      </c>
      <c r="D567" s="108"/>
      <c r="E567" s="108"/>
      <c r="F567" s="108"/>
      <c r="G567" s="108"/>
      <c r="H567" s="108"/>
    </row>
    <row r="568" spans="1:8" ht="12">
      <c r="A568" s="110" t="s">
        <v>209</v>
      </c>
      <c r="B568" s="107" t="s">
        <v>199</v>
      </c>
      <c r="C568" s="108" t="s">
        <v>493</v>
      </c>
      <c r="D568" s="108"/>
      <c r="E568" s="108"/>
      <c r="F568" s="108"/>
      <c r="G568" s="108"/>
      <c r="H568" s="108"/>
    </row>
    <row r="569" spans="1:8" ht="12">
      <c r="A569" s="110" t="s">
        <v>210</v>
      </c>
      <c r="B569" s="107" t="s">
        <v>199</v>
      </c>
      <c r="C569" s="108" t="s">
        <v>493</v>
      </c>
      <c r="D569" s="108"/>
      <c r="E569" s="108"/>
      <c r="F569" s="108"/>
      <c r="G569" s="108"/>
      <c r="H569" s="108"/>
    </row>
    <row r="570" spans="1:8" ht="12">
      <c r="A570" s="110" t="s">
        <v>211</v>
      </c>
      <c r="B570" s="107" t="s">
        <v>1637</v>
      </c>
      <c r="C570" s="108" t="s">
        <v>493</v>
      </c>
      <c r="D570" s="108"/>
      <c r="E570" s="108"/>
      <c r="F570" s="108"/>
      <c r="G570" s="108"/>
      <c r="H570" s="108"/>
    </row>
    <row r="571" spans="1:8" ht="12">
      <c r="A571" s="110" t="s">
        <v>213</v>
      </c>
      <c r="B571" s="107" t="s">
        <v>1638</v>
      </c>
      <c r="C571" s="108" t="s">
        <v>493</v>
      </c>
      <c r="D571" s="108"/>
      <c r="E571" s="108"/>
      <c r="F571" s="108"/>
      <c r="G571" s="108"/>
      <c r="H571" s="108"/>
    </row>
    <row r="572" spans="1:8" ht="12">
      <c r="A572" s="110" t="s">
        <v>214</v>
      </c>
      <c r="B572" s="107" t="s">
        <v>1639</v>
      </c>
      <c r="C572" s="108" t="s">
        <v>493</v>
      </c>
      <c r="D572" s="108"/>
      <c r="E572" s="108"/>
      <c r="F572" s="108"/>
      <c r="G572" s="108"/>
      <c r="H572" s="108"/>
    </row>
    <row r="573" spans="1:8" ht="12">
      <c r="A573" s="110" t="s">
        <v>215</v>
      </c>
      <c r="B573" s="107" t="s">
        <v>208</v>
      </c>
      <c r="C573" s="108" t="s">
        <v>493</v>
      </c>
      <c r="D573" s="108"/>
      <c r="E573" s="108"/>
      <c r="F573" s="108"/>
      <c r="G573" s="108"/>
      <c r="H573" s="108"/>
    </row>
    <row r="574" spans="1:8" ht="12">
      <c r="A574" s="110" t="s">
        <v>216</v>
      </c>
      <c r="B574" s="107" t="s">
        <v>208</v>
      </c>
      <c r="C574" s="108" t="s">
        <v>493</v>
      </c>
      <c r="D574" s="108"/>
      <c r="E574" s="108"/>
      <c r="F574" s="108"/>
      <c r="G574" s="108"/>
      <c r="H574" s="108"/>
    </row>
    <row r="575" spans="1:8" ht="12">
      <c r="A575" s="110" t="s">
        <v>217</v>
      </c>
      <c r="B575" s="107" t="s">
        <v>1263</v>
      </c>
      <c r="C575" s="108" t="s">
        <v>493</v>
      </c>
      <c r="D575" s="108"/>
      <c r="E575" s="108"/>
      <c r="F575" s="108"/>
      <c r="G575" s="108"/>
      <c r="H575" s="108"/>
    </row>
    <row r="576" spans="1:8" ht="12">
      <c r="A576" s="110" t="s">
        <v>218</v>
      </c>
      <c r="B576" s="107" t="s">
        <v>1640</v>
      </c>
      <c r="C576" s="108" t="s">
        <v>493</v>
      </c>
      <c r="D576" s="108"/>
      <c r="E576" s="108"/>
      <c r="F576" s="108"/>
      <c r="G576" s="108"/>
      <c r="H576" s="108"/>
    </row>
    <row r="577" spans="1:8" ht="12">
      <c r="A577" s="110" t="s">
        <v>219</v>
      </c>
      <c r="B577" s="107" t="s">
        <v>1640</v>
      </c>
      <c r="C577" s="108" t="s">
        <v>493</v>
      </c>
      <c r="D577" s="108"/>
      <c r="E577" s="108"/>
      <c r="F577" s="108"/>
      <c r="G577" s="108"/>
      <c r="H577" s="108"/>
    </row>
    <row r="578" spans="1:8" ht="12">
      <c r="A578" s="110" t="s">
        <v>220</v>
      </c>
      <c r="B578" s="107" t="s">
        <v>1641</v>
      </c>
      <c r="C578" s="108" t="s">
        <v>493</v>
      </c>
      <c r="D578" s="108"/>
      <c r="E578" s="108"/>
      <c r="F578" s="108"/>
      <c r="G578" s="108"/>
      <c r="H578" s="108"/>
    </row>
    <row r="579" spans="1:8" ht="12">
      <c r="A579" s="110" t="s">
        <v>1851</v>
      </c>
      <c r="B579" s="107" t="s">
        <v>1641</v>
      </c>
      <c r="C579" s="108" t="s">
        <v>493</v>
      </c>
      <c r="D579" s="108"/>
      <c r="E579" s="108"/>
      <c r="F579" s="108"/>
      <c r="G579" s="108"/>
      <c r="H579" s="108"/>
    </row>
    <row r="580" spans="1:8" ht="12">
      <c r="A580" s="110" t="s">
        <v>1852</v>
      </c>
      <c r="B580" s="107" t="s">
        <v>1642</v>
      </c>
      <c r="C580" s="108" t="s">
        <v>493</v>
      </c>
      <c r="D580" s="108"/>
      <c r="E580" s="108"/>
      <c r="F580" s="108"/>
      <c r="G580" s="108"/>
      <c r="H580" s="108"/>
    </row>
    <row r="581" spans="1:8" ht="12">
      <c r="A581" s="110" t="s">
        <v>1853</v>
      </c>
      <c r="B581" s="107" t="s">
        <v>1643</v>
      </c>
      <c r="C581" s="108" t="s">
        <v>493</v>
      </c>
      <c r="D581" s="108"/>
      <c r="E581" s="108"/>
      <c r="F581" s="108"/>
      <c r="G581" s="108"/>
      <c r="H581" s="108"/>
    </row>
    <row r="582" spans="1:8" ht="12">
      <c r="A582" s="110" t="s">
        <v>1854</v>
      </c>
      <c r="B582" s="107" t="s">
        <v>533</v>
      </c>
      <c r="C582" s="108" t="s">
        <v>493</v>
      </c>
      <c r="D582" s="108"/>
      <c r="E582" s="108"/>
      <c r="F582" s="108"/>
      <c r="G582" s="108"/>
      <c r="H582" s="108"/>
    </row>
    <row r="583" spans="1:8" ht="12">
      <c r="A583" s="110" t="s">
        <v>1855</v>
      </c>
      <c r="B583" s="107" t="s">
        <v>533</v>
      </c>
      <c r="C583" s="108" t="s">
        <v>493</v>
      </c>
      <c r="D583" s="108"/>
      <c r="E583" s="108"/>
      <c r="F583" s="108"/>
      <c r="G583" s="108"/>
      <c r="H583" s="108"/>
    </row>
    <row r="584" spans="1:8" ht="12">
      <c r="A584" s="110" t="s">
        <v>1856</v>
      </c>
      <c r="B584" s="107" t="s">
        <v>533</v>
      </c>
      <c r="C584" s="108" t="s">
        <v>493</v>
      </c>
      <c r="D584" s="108"/>
      <c r="E584" s="108"/>
      <c r="F584" s="108"/>
      <c r="G584" s="108"/>
      <c r="H584" s="108"/>
    </row>
    <row r="585" spans="1:8" ht="12">
      <c r="A585" s="110" t="s">
        <v>1857</v>
      </c>
      <c r="B585" s="107" t="s">
        <v>1644</v>
      </c>
      <c r="C585" s="108" t="s">
        <v>493</v>
      </c>
      <c r="D585" s="108"/>
      <c r="E585" s="108"/>
      <c r="F585" s="108"/>
      <c r="G585" s="108"/>
      <c r="H585" s="108"/>
    </row>
    <row r="586" spans="1:8" ht="12">
      <c r="A586" s="110" t="s">
        <v>1858</v>
      </c>
      <c r="B586" s="107" t="s">
        <v>1645</v>
      </c>
      <c r="C586" s="108" t="s">
        <v>493</v>
      </c>
      <c r="D586" s="108"/>
      <c r="E586" s="108"/>
      <c r="F586" s="108"/>
      <c r="G586" s="108"/>
      <c r="H586" s="108"/>
    </row>
    <row r="587" spans="1:8" ht="12">
      <c r="A587" s="110" t="s">
        <v>1859</v>
      </c>
      <c r="B587" s="107" t="s">
        <v>1646</v>
      </c>
      <c r="C587" s="108" t="s">
        <v>495</v>
      </c>
      <c r="D587" s="108"/>
      <c r="E587" s="108"/>
      <c r="F587" s="108"/>
      <c r="G587" s="108"/>
      <c r="H587" s="108"/>
    </row>
    <row r="588" spans="1:8" ht="12">
      <c r="A588" s="110" t="s">
        <v>1860</v>
      </c>
      <c r="B588" s="107" t="s">
        <v>1646</v>
      </c>
      <c r="C588" s="108" t="s">
        <v>495</v>
      </c>
      <c r="D588" s="108"/>
      <c r="E588" s="108"/>
      <c r="F588" s="108"/>
      <c r="G588" s="108"/>
      <c r="H588" s="108"/>
    </row>
    <row r="589" spans="1:8" ht="12">
      <c r="A589" s="110" t="s">
        <v>1861</v>
      </c>
      <c r="B589" s="107" t="s">
        <v>1646</v>
      </c>
      <c r="C589" s="108" t="s">
        <v>495</v>
      </c>
      <c r="D589" s="108"/>
      <c r="E589" s="108"/>
      <c r="F589" s="108"/>
      <c r="G589" s="108"/>
      <c r="H589" s="108"/>
    </row>
    <row r="590" spans="1:8" ht="12">
      <c r="A590" s="110" t="s">
        <v>1862</v>
      </c>
      <c r="B590" s="107" t="s">
        <v>1647</v>
      </c>
      <c r="C590" s="108" t="s">
        <v>495</v>
      </c>
      <c r="D590" s="108"/>
      <c r="E590" s="108"/>
      <c r="F590" s="108"/>
      <c r="G590" s="108"/>
      <c r="H590" s="108"/>
    </row>
    <row r="591" spans="1:8" ht="12">
      <c r="A591" s="110" t="s">
        <v>1863</v>
      </c>
      <c r="B591" s="107" t="s">
        <v>1648</v>
      </c>
      <c r="C591" s="108" t="s">
        <v>495</v>
      </c>
      <c r="D591" s="108"/>
      <c r="E591" s="108"/>
      <c r="F591" s="108"/>
      <c r="G591" s="108"/>
      <c r="H591" s="108"/>
    </row>
    <row r="592" spans="1:8" ht="12">
      <c r="A592" s="110" t="s">
        <v>1864</v>
      </c>
      <c r="B592" s="107" t="s">
        <v>1649</v>
      </c>
      <c r="C592" s="108" t="s">
        <v>495</v>
      </c>
      <c r="D592" s="108"/>
      <c r="E592" s="108"/>
      <c r="F592" s="108"/>
      <c r="G592" s="108"/>
      <c r="H592" s="108"/>
    </row>
    <row r="593" spans="1:8" ht="12">
      <c r="A593" s="110" t="s">
        <v>1865</v>
      </c>
      <c r="B593" s="107" t="s">
        <v>1650</v>
      </c>
      <c r="C593" s="108" t="s">
        <v>495</v>
      </c>
      <c r="D593" s="108"/>
      <c r="E593" s="108"/>
      <c r="F593" s="108"/>
      <c r="G593" s="108"/>
      <c r="H593" s="108"/>
    </row>
    <row r="594" spans="1:8" ht="12">
      <c r="A594" s="110" t="s">
        <v>1866</v>
      </c>
      <c r="B594" s="107" t="s">
        <v>1651</v>
      </c>
      <c r="C594" s="108" t="s">
        <v>495</v>
      </c>
      <c r="D594" s="108"/>
      <c r="E594" s="108"/>
      <c r="F594" s="108"/>
      <c r="G594" s="108"/>
      <c r="H594" s="108"/>
    </row>
    <row r="595" spans="1:8" ht="12">
      <c r="A595" s="110" t="s">
        <v>1867</v>
      </c>
      <c r="B595" s="107" t="s">
        <v>1652</v>
      </c>
      <c r="C595" s="108" t="s">
        <v>495</v>
      </c>
      <c r="D595" s="108"/>
      <c r="E595" s="108"/>
      <c r="F595" s="108"/>
      <c r="G595" s="108"/>
      <c r="H595" s="108"/>
    </row>
    <row r="596" spans="1:8" ht="12">
      <c r="A596" s="110" t="s">
        <v>1868</v>
      </c>
      <c r="B596" s="107" t="s">
        <v>1653</v>
      </c>
      <c r="C596" s="108" t="s">
        <v>495</v>
      </c>
      <c r="D596" s="108"/>
      <c r="E596" s="108"/>
      <c r="F596" s="108"/>
      <c r="G596" s="108"/>
      <c r="H596" s="108"/>
    </row>
    <row r="597" spans="1:8" ht="12">
      <c r="A597" s="110" t="s">
        <v>1869</v>
      </c>
      <c r="B597" s="107" t="s">
        <v>1870</v>
      </c>
      <c r="C597" s="108" t="s">
        <v>495</v>
      </c>
      <c r="D597" s="108"/>
      <c r="E597" s="108"/>
      <c r="F597" s="108"/>
      <c r="G597" s="108"/>
      <c r="H597" s="108"/>
    </row>
    <row r="598" spans="1:8" ht="12">
      <c r="A598" s="110" t="s">
        <v>1871</v>
      </c>
      <c r="B598" s="107" t="s">
        <v>1870</v>
      </c>
      <c r="C598" s="108" t="s">
        <v>495</v>
      </c>
      <c r="D598" s="108"/>
      <c r="E598" s="108"/>
      <c r="F598" s="108"/>
      <c r="G598" s="108"/>
      <c r="H598" s="108"/>
    </row>
    <row r="599" spans="1:8" ht="12">
      <c r="A599" s="110" t="s">
        <v>1872</v>
      </c>
      <c r="B599" s="107" t="s">
        <v>1654</v>
      </c>
      <c r="C599" s="108" t="s">
        <v>495</v>
      </c>
      <c r="D599" s="108"/>
      <c r="E599" s="108"/>
      <c r="F599" s="108"/>
      <c r="G599" s="108"/>
      <c r="H599" s="108"/>
    </row>
    <row r="600" spans="1:8" ht="12">
      <c r="A600" s="110" t="s">
        <v>1874</v>
      </c>
      <c r="B600" s="107" t="s">
        <v>1654</v>
      </c>
      <c r="C600" s="108" t="s">
        <v>495</v>
      </c>
      <c r="D600" s="108"/>
      <c r="E600" s="108"/>
      <c r="F600" s="108"/>
      <c r="G600" s="108"/>
      <c r="H600" s="108"/>
    </row>
    <row r="601" spans="1:8" ht="12">
      <c r="A601" s="110" t="s">
        <v>1875</v>
      </c>
      <c r="B601" s="107" t="s">
        <v>1171</v>
      </c>
      <c r="C601" s="108" t="s">
        <v>495</v>
      </c>
      <c r="D601" s="108"/>
      <c r="E601" s="108"/>
      <c r="F601" s="108"/>
      <c r="G601" s="108"/>
      <c r="H601" s="108"/>
    </row>
    <row r="602" spans="1:8" ht="12">
      <c r="A602" s="110" t="s">
        <v>1876</v>
      </c>
      <c r="B602" s="107" t="s">
        <v>1655</v>
      </c>
      <c r="C602" s="108" t="s">
        <v>495</v>
      </c>
      <c r="D602" s="108"/>
      <c r="E602" s="108"/>
      <c r="F602" s="108"/>
      <c r="G602" s="108"/>
      <c r="H602" s="108"/>
    </row>
    <row r="603" spans="1:8" ht="12">
      <c r="A603" s="110" t="s">
        <v>1877</v>
      </c>
      <c r="B603" s="107" t="s">
        <v>1656</v>
      </c>
      <c r="C603" s="108" t="s">
        <v>495</v>
      </c>
      <c r="D603" s="108"/>
      <c r="E603" s="108"/>
      <c r="F603" s="108"/>
      <c r="G603" s="108"/>
      <c r="H603" s="108"/>
    </row>
    <row r="604" spans="1:8" ht="12">
      <c r="A604" s="110" t="s">
        <v>1878</v>
      </c>
      <c r="B604" s="107" t="s">
        <v>1226</v>
      </c>
      <c r="C604" s="108" t="s">
        <v>495</v>
      </c>
      <c r="D604" s="108"/>
      <c r="E604" s="108"/>
      <c r="F604" s="108"/>
      <c r="G604" s="108"/>
      <c r="H604" s="108"/>
    </row>
    <row r="605" spans="1:8" ht="12">
      <c r="A605" s="110" t="s">
        <v>1879</v>
      </c>
      <c r="B605" s="107" t="s">
        <v>1226</v>
      </c>
      <c r="C605" s="108" t="s">
        <v>495</v>
      </c>
      <c r="D605" s="108"/>
      <c r="E605" s="108"/>
      <c r="F605" s="108"/>
      <c r="G605" s="108"/>
      <c r="H605" s="108"/>
    </row>
    <row r="606" spans="1:8" ht="12">
      <c r="A606" s="110" t="s">
        <v>1880</v>
      </c>
      <c r="B606" s="107" t="s">
        <v>1932</v>
      </c>
      <c r="C606" s="108" t="s">
        <v>495</v>
      </c>
      <c r="D606" s="108"/>
      <c r="E606" s="108"/>
      <c r="F606" s="108"/>
      <c r="G606" s="108"/>
      <c r="H606" s="108"/>
    </row>
    <row r="607" spans="1:8" ht="12">
      <c r="A607" s="110" t="s">
        <v>1881</v>
      </c>
      <c r="B607" s="107" t="s">
        <v>1657</v>
      </c>
      <c r="C607" s="108" t="s">
        <v>495</v>
      </c>
      <c r="D607" s="108"/>
      <c r="E607" s="108"/>
      <c r="F607" s="108"/>
      <c r="G607" s="108"/>
      <c r="H607" s="108"/>
    </row>
    <row r="608" spans="1:8" ht="12">
      <c r="A608" s="110" t="s">
        <v>1882</v>
      </c>
      <c r="B608" s="107" t="s">
        <v>1658</v>
      </c>
      <c r="C608" s="108" t="s">
        <v>495</v>
      </c>
      <c r="D608" s="108"/>
      <c r="E608" s="108"/>
      <c r="F608" s="108"/>
      <c r="G608" s="108"/>
      <c r="H608" s="108"/>
    </row>
    <row r="609" spans="1:8" ht="12">
      <c r="A609" s="110" t="s">
        <v>1883</v>
      </c>
      <c r="B609" s="107" t="s">
        <v>1658</v>
      </c>
      <c r="C609" s="108" t="s">
        <v>495</v>
      </c>
      <c r="D609" s="108"/>
      <c r="E609" s="108"/>
      <c r="F609" s="108"/>
      <c r="G609" s="108"/>
      <c r="H609" s="108"/>
    </row>
    <row r="610" spans="1:8" ht="12">
      <c r="A610" s="110" t="s">
        <v>1884</v>
      </c>
      <c r="B610" s="107" t="s">
        <v>533</v>
      </c>
      <c r="C610" s="108" t="s">
        <v>495</v>
      </c>
      <c r="D610" s="108"/>
      <c r="E610" s="108"/>
      <c r="F610" s="108"/>
      <c r="G610" s="108"/>
      <c r="H610" s="108"/>
    </row>
    <row r="611" spans="1:8" ht="12">
      <c r="A611" s="110" t="s">
        <v>1885</v>
      </c>
      <c r="B611" s="107" t="s">
        <v>533</v>
      </c>
      <c r="C611" s="108" t="s">
        <v>495</v>
      </c>
      <c r="D611" s="108"/>
      <c r="E611" s="108"/>
      <c r="F611" s="108"/>
      <c r="G611" s="108"/>
      <c r="H611" s="108"/>
    </row>
    <row r="612" spans="1:8" ht="12">
      <c r="A612" s="110" t="s">
        <v>1886</v>
      </c>
      <c r="B612" s="107" t="s">
        <v>533</v>
      </c>
      <c r="C612" s="108" t="s">
        <v>495</v>
      </c>
      <c r="D612" s="108"/>
      <c r="E612" s="108"/>
      <c r="F612" s="108"/>
      <c r="G612" s="108"/>
      <c r="H612" s="108"/>
    </row>
    <row r="613" spans="1:8" ht="12">
      <c r="A613" s="110" t="s">
        <v>1887</v>
      </c>
      <c r="B613" s="107" t="s">
        <v>1870</v>
      </c>
      <c r="C613" s="108" t="s">
        <v>508</v>
      </c>
      <c r="D613" s="108"/>
      <c r="E613" s="108"/>
      <c r="F613" s="108"/>
      <c r="G613" s="108"/>
      <c r="H613" s="108"/>
    </row>
    <row r="614" spans="1:8" ht="12">
      <c r="A614" s="110" t="s">
        <v>1888</v>
      </c>
      <c r="B614" s="107" t="s">
        <v>1870</v>
      </c>
      <c r="C614" s="108" t="s">
        <v>508</v>
      </c>
      <c r="D614" s="108"/>
      <c r="E614" s="108"/>
      <c r="F614" s="108"/>
      <c r="G614" s="108"/>
      <c r="H614" s="108"/>
    </row>
    <row r="615" spans="1:8" ht="12">
      <c r="A615" s="110" t="s">
        <v>1889</v>
      </c>
      <c r="B615" s="107" t="s">
        <v>1659</v>
      </c>
      <c r="C615" s="108" t="s">
        <v>508</v>
      </c>
      <c r="D615" s="108"/>
      <c r="E615" s="108"/>
      <c r="F615" s="108"/>
      <c r="G615" s="108"/>
      <c r="H615" s="108"/>
    </row>
    <row r="616" spans="1:8" ht="12">
      <c r="A616" s="110" t="s">
        <v>1890</v>
      </c>
      <c r="B616" s="107" t="s">
        <v>1873</v>
      </c>
      <c r="C616" s="108" t="s">
        <v>508</v>
      </c>
      <c r="D616" s="108"/>
      <c r="E616" s="108"/>
      <c r="F616" s="108"/>
      <c r="G616" s="108"/>
      <c r="H616" s="108"/>
    </row>
    <row r="617" spans="1:8" ht="12">
      <c r="A617" s="110" t="s">
        <v>1891</v>
      </c>
      <c r="B617" s="107" t="s">
        <v>1873</v>
      </c>
      <c r="C617" s="108" t="s">
        <v>508</v>
      </c>
      <c r="D617" s="108"/>
      <c r="E617" s="108"/>
      <c r="F617" s="108"/>
      <c r="G617" s="108"/>
      <c r="H617" s="108"/>
    </row>
    <row r="618" spans="1:8" ht="12">
      <c r="A618" s="110" t="s">
        <v>1892</v>
      </c>
      <c r="B618" s="107" t="s">
        <v>1873</v>
      </c>
      <c r="C618" s="108" t="s">
        <v>508</v>
      </c>
      <c r="D618" s="108"/>
      <c r="E618" s="108"/>
      <c r="F618" s="108"/>
      <c r="G618" s="108"/>
      <c r="H618" s="108"/>
    </row>
    <row r="619" spans="1:8" ht="12">
      <c r="A619" s="110" t="s">
        <v>1893</v>
      </c>
      <c r="B619" s="107" t="s">
        <v>1660</v>
      </c>
      <c r="C619" s="108" t="s">
        <v>508</v>
      </c>
      <c r="D619" s="108"/>
      <c r="E619" s="108"/>
      <c r="F619" s="108"/>
      <c r="G619" s="108"/>
      <c r="H619" s="108"/>
    </row>
    <row r="620" spans="1:8" ht="12">
      <c r="A620" s="110" t="s">
        <v>1894</v>
      </c>
      <c r="B620" s="107" t="s">
        <v>1661</v>
      </c>
      <c r="C620" s="108" t="s">
        <v>508</v>
      </c>
      <c r="D620" s="108"/>
      <c r="E620" s="108"/>
      <c r="F620" s="108"/>
      <c r="G620" s="108"/>
      <c r="H620" s="108"/>
    </row>
    <row r="621" spans="1:8" ht="12">
      <c r="A621" s="110" t="s">
        <v>1896</v>
      </c>
      <c r="B621" s="107" t="s">
        <v>1662</v>
      </c>
      <c r="C621" s="108" t="s">
        <v>508</v>
      </c>
      <c r="D621" s="108"/>
      <c r="E621" s="108"/>
      <c r="F621" s="108"/>
      <c r="G621" s="108"/>
      <c r="H621" s="108"/>
    </row>
    <row r="622" spans="1:8" ht="12">
      <c r="A622" s="110" t="s">
        <v>1897</v>
      </c>
      <c r="B622" s="107" t="s">
        <v>1895</v>
      </c>
      <c r="C622" s="108" t="s">
        <v>508</v>
      </c>
      <c r="D622" s="108"/>
      <c r="E622" s="108"/>
      <c r="F622" s="108"/>
      <c r="G622" s="108"/>
      <c r="H622" s="108"/>
    </row>
    <row r="623" spans="1:8" ht="12">
      <c r="A623" s="110" t="s">
        <v>1898</v>
      </c>
      <c r="B623" s="107" t="s">
        <v>1895</v>
      </c>
      <c r="C623" s="108" t="s">
        <v>508</v>
      </c>
      <c r="D623" s="108"/>
      <c r="E623" s="108"/>
      <c r="F623" s="108"/>
      <c r="G623" s="108"/>
      <c r="H623" s="108"/>
    </row>
    <row r="624" spans="1:8" ht="12">
      <c r="A624" s="110" t="s">
        <v>1899</v>
      </c>
      <c r="B624" s="107" t="s">
        <v>1895</v>
      </c>
      <c r="C624" s="108" t="s">
        <v>508</v>
      </c>
      <c r="D624" s="108"/>
      <c r="E624" s="108"/>
      <c r="F624" s="108"/>
      <c r="G624" s="108"/>
      <c r="H624" s="108"/>
    </row>
    <row r="625" spans="1:8" ht="12">
      <c r="A625" s="110" t="s">
        <v>1900</v>
      </c>
      <c r="B625" s="107" t="s">
        <v>1663</v>
      </c>
      <c r="C625" s="108" t="s">
        <v>508</v>
      </c>
      <c r="D625" s="108"/>
      <c r="E625" s="108"/>
      <c r="F625" s="108"/>
      <c r="G625" s="108"/>
      <c r="H625" s="108"/>
    </row>
    <row r="626" spans="1:8" ht="12">
      <c r="A626" s="110" t="s">
        <v>1901</v>
      </c>
      <c r="B626" s="107" t="s">
        <v>1664</v>
      </c>
      <c r="C626" s="108" t="s">
        <v>508</v>
      </c>
      <c r="D626" s="108"/>
      <c r="E626" s="108"/>
      <c r="F626" s="108"/>
      <c r="G626" s="108"/>
      <c r="H626" s="108"/>
    </row>
    <row r="627" spans="1:8" ht="12">
      <c r="A627" s="110" t="s">
        <v>1902</v>
      </c>
      <c r="B627" s="107" t="s">
        <v>1665</v>
      </c>
      <c r="C627" s="108" t="s">
        <v>508</v>
      </c>
      <c r="D627" s="108"/>
      <c r="E627" s="108"/>
      <c r="F627" s="108"/>
      <c r="G627" s="108"/>
      <c r="H627" s="108"/>
    </row>
    <row r="628" spans="1:8" ht="12">
      <c r="A628" s="110" t="s">
        <v>1903</v>
      </c>
      <c r="B628" s="107" t="s">
        <v>1666</v>
      </c>
      <c r="C628" s="108" t="s">
        <v>508</v>
      </c>
      <c r="D628" s="108"/>
      <c r="E628" s="108"/>
      <c r="F628" s="108"/>
      <c r="G628" s="108"/>
      <c r="H628" s="108"/>
    </row>
    <row r="629" spans="1:8" ht="12">
      <c r="A629" s="110" t="s">
        <v>1904</v>
      </c>
      <c r="B629" s="107" t="s">
        <v>1667</v>
      </c>
      <c r="C629" s="108" t="s">
        <v>508</v>
      </c>
      <c r="D629" s="108"/>
      <c r="E629" s="108"/>
      <c r="F629" s="108"/>
      <c r="G629" s="108"/>
      <c r="H629" s="108"/>
    </row>
    <row r="630" spans="1:8" ht="12">
      <c r="A630" s="110" t="s">
        <v>1905</v>
      </c>
      <c r="B630" s="107" t="s">
        <v>1227</v>
      </c>
      <c r="C630" s="108" t="s">
        <v>508</v>
      </c>
      <c r="D630" s="108"/>
      <c r="E630" s="108"/>
      <c r="F630" s="108"/>
      <c r="G630" s="108"/>
      <c r="H630" s="108"/>
    </row>
    <row r="631" spans="1:8" ht="12">
      <c r="A631" s="110" t="s">
        <v>1906</v>
      </c>
      <c r="B631" s="107" t="s">
        <v>1668</v>
      </c>
      <c r="C631" s="108" t="s">
        <v>508</v>
      </c>
      <c r="D631" s="108"/>
      <c r="E631" s="108"/>
      <c r="F631" s="108"/>
      <c r="G631" s="108"/>
      <c r="H631" s="108"/>
    </row>
    <row r="632" spans="1:8" ht="12">
      <c r="A632" s="110" t="s">
        <v>1907</v>
      </c>
      <c r="B632" s="107" t="s">
        <v>112</v>
      </c>
      <c r="C632" s="108" t="s">
        <v>113</v>
      </c>
      <c r="D632" s="108"/>
      <c r="E632" s="108"/>
      <c r="F632" s="108"/>
      <c r="G632" s="108"/>
      <c r="H632" s="108"/>
    </row>
    <row r="633" spans="1:8" ht="12">
      <c r="A633" s="110" t="s">
        <v>1908</v>
      </c>
      <c r="B633" s="107" t="s">
        <v>112</v>
      </c>
      <c r="C633" s="108" t="s">
        <v>113</v>
      </c>
      <c r="D633" s="108"/>
      <c r="E633" s="108"/>
      <c r="F633" s="108"/>
      <c r="G633" s="108"/>
      <c r="H633" s="108"/>
    </row>
    <row r="634" spans="1:8" ht="12">
      <c r="A634" s="110" t="s">
        <v>221</v>
      </c>
      <c r="B634" s="107" t="s">
        <v>222</v>
      </c>
      <c r="C634" s="108" t="s">
        <v>113</v>
      </c>
      <c r="D634" s="108"/>
      <c r="E634" s="108"/>
      <c r="F634" s="108"/>
      <c r="G634" s="108"/>
      <c r="H634" s="108"/>
    </row>
    <row r="635" spans="1:8" ht="12">
      <c r="A635" s="110" t="s">
        <v>223</v>
      </c>
      <c r="B635" s="107" t="s">
        <v>222</v>
      </c>
      <c r="C635" s="108" t="s">
        <v>113</v>
      </c>
      <c r="D635" s="108"/>
      <c r="E635" s="108"/>
      <c r="F635" s="108"/>
      <c r="G635" s="108"/>
      <c r="H635" s="108"/>
    </row>
    <row r="636" spans="1:8" ht="12">
      <c r="A636" s="110" t="s">
        <v>224</v>
      </c>
      <c r="B636" s="107" t="s">
        <v>222</v>
      </c>
      <c r="C636" s="108" t="s">
        <v>113</v>
      </c>
      <c r="D636" s="108"/>
      <c r="E636" s="108"/>
      <c r="F636" s="108"/>
      <c r="G636" s="108"/>
      <c r="H636" s="108"/>
    </row>
    <row r="637" spans="1:8" ht="12">
      <c r="A637" s="110" t="s">
        <v>225</v>
      </c>
      <c r="B637" s="107" t="s">
        <v>1966</v>
      </c>
      <c r="C637" s="108" t="s">
        <v>113</v>
      </c>
      <c r="D637" s="108"/>
      <c r="E637" s="108"/>
      <c r="F637" s="108"/>
      <c r="G637" s="108"/>
      <c r="H637" s="108"/>
    </row>
    <row r="638" spans="1:8" ht="12">
      <c r="A638" s="110" t="s">
        <v>226</v>
      </c>
      <c r="B638" s="107" t="s">
        <v>503</v>
      </c>
      <c r="C638" s="108" t="s">
        <v>113</v>
      </c>
      <c r="D638" s="108"/>
      <c r="E638" s="108"/>
      <c r="F638" s="108"/>
      <c r="G638" s="108"/>
      <c r="H638" s="108"/>
    </row>
    <row r="639" spans="1:8" ht="12">
      <c r="A639" s="110" t="s">
        <v>227</v>
      </c>
      <c r="B639" s="107" t="s">
        <v>1669</v>
      </c>
      <c r="C639" s="108" t="s">
        <v>113</v>
      </c>
      <c r="D639" s="108"/>
      <c r="E639" s="108"/>
      <c r="F639" s="108"/>
      <c r="G639" s="108"/>
      <c r="H639" s="108"/>
    </row>
    <row r="640" spans="1:8" ht="12">
      <c r="A640" s="110" t="s">
        <v>228</v>
      </c>
      <c r="B640" s="107" t="s">
        <v>1670</v>
      </c>
      <c r="C640" s="108" t="s">
        <v>113</v>
      </c>
      <c r="D640" s="108"/>
      <c r="E640" s="108"/>
      <c r="F640" s="108"/>
      <c r="G640" s="108"/>
      <c r="H640" s="108"/>
    </row>
    <row r="641" spans="1:8" ht="12">
      <c r="A641" s="110" t="s">
        <v>229</v>
      </c>
      <c r="B641" s="107" t="s">
        <v>1671</v>
      </c>
      <c r="C641" s="108" t="s">
        <v>113</v>
      </c>
      <c r="D641" s="108"/>
      <c r="E641" s="108"/>
      <c r="F641" s="108"/>
      <c r="G641" s="108"/>
      <c r="H641" s="108"/>
    </row>
    <row r="642" spans="1:8" ht="12">
      <c r="A642" s="110" t="s">
        <v>230</v>
      </c>
      <c r="B642" s="107" t="s">
        <v>231</v>
      </c>
      <c r="C642" s="108" t="s">
        <v>113</v>
      </c>
      <c r="D642" s="108"/>
      <c r="E642" s="108"/>
      <c r="F642" s="108"/>
      <c r="G642" s="108"/>
      <c r="H642" s="108"/>
    </row>
    <row r="643" spans="1:8" ht="12">
      <c r="A643" s="110" t="s">
        <v>232</v>
      </c>
      <c r="B643" s="107" t="s">
        <v>1672</v>
      </c>
      <c r="C643" s="108" t="s">
        <v>113</v>
      </c>
      <c r="D643" s="108"/>
      <c r="E643" s="108"/>
      <c r="F643" s="108"/>
      <c r="G643" s="108"/>
      <c r="H643" s="108"/>
    </row>
    <row r="644" spans="1:8" ht="12">
      <c r="A644" s="110" t="s">
        <v>233</v>
      </c>
      <c r="B644" s="107" t="s">
        <v>1673</v>
      </c>
      <c r="C644" s="108" t="s">
        <v>113</v>
      </c>
      <c r="D644" s="108"/>
      <c r="E644" s="108"/>
      <c r="F644" s="108"/>
      <c r="G644" s="108"/>
      <c r="H644" s="108"/>
    </row>
    <row r="645" spans="1:8" ht="12">
      <c r="A645" s="110" t="s">
        <v>234</v>
      </c>
      <c r="B645" s="107" t="s">
        <v>37</v>
      </c>
      <c r="C645" s="108" t="s">
        <v>511</v>
      </c>
      <c r="D645" s="108"/>
      <c r="E645" s="108"/>
      <c r="F645" s="108"/>
      <c r="G645" s="108"/>
      <c r="H645" s="108"/>
    </row>
    <row r="646" spans="1:8" ht="12">
      <c r="A646" s="110" t="s">
        <v>235</v>
      </c>
      <c r="B646" s="107" t="s">
        <v>37</v>
      </c>
      <c r="C646" s="108" t="s">
        <v>511</v>
      </c>
      <c r="D646" s="108"/>
      <c r="E646" s="108"/>
      <c r="F646" s="108"/>
      <c r="G646" s="108"/>
      <c r="H646" s="108"/>
    </row>
    <row r="647" spans="1:8" ht="12">
      <c r="A647" s="110" t="s">
        <v>236</v>
      </c>
      <c r="B647" s="107" t="s">
        <v>1674</v>
      </c>
      <c r="C647" s="108" t="s">
        <v>511</v>
      </c>
      <c r="D647" s="108"/>
      <c r="E647" s="108"/>
      <c r="F647" s="108"/>
      <c r="G647" s="108"/>
      <c r="H647" s="108"/>
    </row>
    <row r="648" spans="1:8" ht="12">
      <c r="A648" s="110" t="s">
        <v>237</v>
      </c>
      <c r="B648" s="107" t="s">
        <v>1675</v>
      </c>
      <c r="C648" s="108" t="s">
        <v>511</v>
      </c>
      <c r="D648" s="108"/>
      <c r="E648" s="108"/>
      <c r="F648" s="108"/>
      <c r="G648" s="108"/>
      <c r="H648" s="108"/>
    </row>
    <row r="649" spans="1:8" ht="12">
      <c r="A649" s="110" t="s">
        <v>239</v>
      </c>
      <c r="B649" s="107" t="s">
        <v>525</v>
      </c>
      <c r="C649" s="108" t="s">
        <v>511</v>
      </c>
      <c r="D649" s="108"/>
      <c r="E649" s="108"/>
      <c r="F649" s="108"/>
      <c r="G649" s="108"/>
      <c r="H649" s="108"/>
    </row>
    <row r="650" spans="1:8" ht="12">
      <c r="A650" s="110" t="s">
        <v>240</v>
      </c>
      <c r="B650" s="107" t="s">
        <v>241</v>
      </c>
      <c r="C650" s="108" t="s">
        <v>511</v>
      </c>
      <c r="D650" s="108"/>
      <c r="E650" s="108"/>
      <c r="F650" s="108"/>
      <c r="G650" s="108"/>
      <c r="H650" s="108"/>
    </row>
    <row r="651" spans="1:8" ht="12">
      <c r="A651" s="110" t="s">
        <v>242</v>
      </c>
      <c r="B651" s="107" t="s">
        <v>238</v>
      </c>
      <c r="C651" s="108" t="s">
        <v>511</v>
      </c>
      <c r="D651" s="108"/>
      <c r="E651" s="108"/>
      <c r="F651" s="108"/>
      <c r="G651" s="108"/>
      <c r="H651" s="108"/>
    </row>
    <row r="652" spans="1:8" ht="12">
      <c r="A652" s="110" t="s">
        <v>243</v>
      </c>
      <c r="B652" s="107" t="s">
        <v>238</v>
      </c>
      <c r="C652" s="108" t="s">
        <v>511</v>
      </c>
      <c r="D652" s="108"/>
      <c r="E652" s="108"/>
      <c r="F652" s="108"/>
      <c r="G652" s="108"/>
      <c r="H652" s="108"/>
    </row>
    <row r="653" spans="1:8" ht="12">
      <c r="A653" s="110" t="s">
        <v>244</v>
      </c>
      <c r="B653" s="107" t="s">
        <v>510</v>
      </c>
      <c r="C653" s="108" t="s">
        <v>511</v>
      </c>
      <c r="D653" s="108"/>
      <c r="E653" s="108"/>
      <c r="F653" s="108"/>
      <c r="G653" s="108"/>
      <c r="H653" s="108"/>
    </row>
    <row r="654" spans="1:8" ht="12">
      <c r="A654" s="110" t="s">
        <v>245</v>
      </c>
      <c r="B654" s="107" t="s">
        <v>510</v>
      </c>
      <c r="C654" s="108" t="s">
        <v>511</v>
      </c>
      <c r="D654" s="108"/>
      <c r="E654" s="108"/>
      <c r="F654" s="108"/>
      <c r="G654" s="108"/>
      <c r="H654" s="108"/>
    </row>
    <row r="655" spans="1:8" ht="12">
      <c r="A655" s="110" t="s">
        <v>246</v>
      </c>
      <c r="B655" s="107" t="s">
        <v>1676</v>
      </c>
      <c r="C655" s="108" t="s">
        <v>511</v>
      </c>
      <c r="D655" s="108"/>
      <c r="E655" s="108"/>
      <c r="F655" s="108"/>
      <c r="G655" s="108"/>
      <c r="H655" s="108"/>
    </row>
    <row r="656" spans="1:8" ht="12">
      <c r="A656" s="110" t="s">
        <v>247</v>
      </c>
      <c r="B656" s="107" t="s">
        <v>725</v>
      </c>
      <c r="C656" s="108" t="s">
        <v>511</v>
      </c>
      <c r="D656" s="108"/>
      <c r="E656" s="108"/>
      <c r="F656" s="108"/>
      <c r="G656" s="108"/>
      <c r="H656" s="108"/>
    </row>
    <row r="657" spans="1:8" ht="12">
      <c r="A657" s="110" t="s">
        <v>248</v>
      </c>
      <c r="B657" s="107" t="s">
        <v>1677</v>
      </c>
      <c r="C657" s="108" t="s">
        <v>511</v>
      </c>
      <c r="D657" s="108"/>
      <c r="E657" s="108"/>
      <c r="F657" s="108"/>
      <c r="G657" s="108"/>
      <c r="H657" s="108"/>
    </row>
    <row r="658" spans="1:8" ht="12">
      <c r="A658" s="110" t="s">
        <v>249</v>
      </c>
      <c r="B658" s="107" t="s">
        <v>1678</v>
      </c>
      <c r="C658" s="108" t="s">
        <v>250</v>
      </c>
      <c r="D658" s="108"/>
      <c r="E658" s="108"/>
      <c r="F658" s="108"/>
      <c r="G658" s="108"/>
      <c r="H658" s="108"/>
    </row>
    <row r="659" spans="1:8" ht="12">
      <c r="A659" s="110" t="s">
        <v>251</v>
      </c>
      <c r="B659" s="107" t="s">
        <v>662</v>
      </c>
      <c r="C659" s="108" t="s">
        <v>250</v>
      </c>
      <c r="D659" s="108"/>
      <c r="E659" s="108"/>
      <c r="F659" s="108"/>
      <c r="G659" s="108"/>
      <c r="H659" s="108"/>
    </row>
    <row r="660" spans="1:8" ht="12">
      <c r="A660" s="110" t="s">
        <v>253</v>
      </c>
      <c r="B660" s="107" t="s">
        <v>1679</v>
      </c>
      <c r="C660" s="108" t="s">
        <v>250</v>
      </c>
      <c r="D660" s="108"/>
      <c r="E660" s="108"/>
      <c r="F660" s="108"/>
      <c r="G660" s="108"/>
      <c r="H660" s="108"/>
    </row>
    <row r="661" spans="1:8" ht="12">
      <c r="A661" s="110" t="s">
        <v>254</v>
      </c>
      <c r="B661" s="107" t="s">
        <v>1228</v>
      </c>
      <c r="C661" s="108" t="s">
        <v>250</v>
      </c>
      <c r="D661" s="108"/>
      <c r="E661" s="108"/>
      <c r="F661" s="108"/>
      <c r="G661" s="108"/>
      <c r="H661" s="108"/>
    </row>
    <row r="662" spans="1:8" ht="12">
      <c r="A662" s="110" t="s">
        <v>255</v>
      </c>
      <c r="B662" s="107" t="s">
        <v>252</v>
      </c>
      <c r="C662" s="108" t="s">
        <v>250</v>
      </c>
      <c r="D662" s="108"/>
      <c r="E662" s="108"/>
      <c r="F662" s="108"/>
      <c r="G662" s="108"/>
      <c r="H662" s="108"/>
    </row>
    <row r="663" spans="1:8" ht="12">
      <c r="A663" s="110" t="s">
        <v>256</v>
      </c>
      <c r="B663" s="107" t="s">
        <v>252</v>
      </c>
      <c r="C663" s="108" t="s">
        <v>250</v>
      </c>
      <c r="D663" s="108"/>
      <c r="E663" s="108"/>
      <c r="F663" s="108"/>
      <c r="G663" s="108"/>
      <c r="H663" s="108"/>
    </row>
    <row r="664" spans="1:8" ht="12">
      <c r="A664" s="110" t="s">
        <v>257</v>
      </c>
      <c r="B664" s="107" t="s">
        <v>252</v>
      </c>
      <c r="C664" s="108" t="s">
        <v>250</v>
      </c>
      <c r="D664" s="108"/>
      <c r="E664" s="108"/>
      <c r="F664" s="108"/>
      <c r="G664" s="108"/>
      <c r="H664" s="108"/>
    </row>
    <row r="665" spans="1:8" ht="12">
      <c r="A665" s="110" t="s">
        <v>258</v>
      </c>
      <c r="B665" s="107" t="s">
        <v>1680</v>
      </c>
      <c r="C665" s="108" t="s">
        <v>250</v>
      </c>
      <c r="D665" s="108"/>
      <c r="E665" s="108"/>
      <c r="F665" s="108"/>
      <c r="G665" s="108"/>
      <c r="H665" s="108"/>
    </row>
    <row r="666" spans="1:8" ht="12">
      <c r="A666" s="110" t="s">
        <v>259</v>
      </c>
      <c r="B666" s="107" t="s">
        <v>1179</v>
      </c>
      <c r="C666" s="108" t="s">
        <v>250</v>
      </c>
      <c r="D666" s="108"/>
      <c r="E666" s="108"/>
      <c r="F666" s="108"/>
      <c r="G666" s="108"/>
      <c r="H666" s="108"/>
    </row>
    <row r="667" spans="1:8" ht="12">
      <c r="A667" s="110" t="s">
        <v>260</v>
      </c>
      <c r="B667" s="107" t="s">
        <v>1180</v>
      </c>
      <c r="C667" s="108" t="s">
        <v>250</v>
      </c>
      <c r="D667" s="108"/>
      <c r="E667" s="108"/>
      <c r="F667" s="108"/>
      <c r="G667" s="108"/>
      <c r="H667" s="108"/>
    </row>
    <row r="668" spans="1:8" ht="12">
      <c r="A668" s="110" t="s">
        <v>261</v>
      </c>
      <c r="B668" s="107" t="s">
        <v>1181</v>
      </c>
      <c r="C668" s="108" t="s">
        <v>250</v>
      </c>
      <c r="D668" s="108"/>
      <c r="E668" s="108"/>
      <c r="F668" s="108"/>
      <c r="G668" s="108"/>
      <c r="H668" s="108"/>
    </row>
    <row r="669" spans="1:8" ht="12">
      <c r="A669" s="110" t="s">
        <v>263</v>
      </c>
      <c r="B669" s="107" t="s">
        <v>1075</v>
      </c>
      <c r="C669" s="108" t="s">
        <v>250</v>
      </c>
      <c r="D669" s="108"/>
      <c r="E669" s="108"/>
      <c r="F669" s="108"/>
      <c r="G669" s="108"/>
      <c r="H669" s="108"/>
    </row>
    <row r="670" spans="1:8" ht="12">
      <c r="A670" s="110" t="s">
        <v>264</v>
      </c>
      <c r="B670" s="107" t="s">
        <v>1160</v>
      </c>
      <c r="C670" s="108" t="s">
        <v>250</v>
      </c>
      <c r="D670" s="108"/>
      <c r="E670" s="108"/>
      <c r="F670" s="108"/>
      <c r="G670" s="108"/>
      <c r="H670" s="108"/>
    </row>
    <row r="671" spans="1:8" ht="12">
      <c r="A671" s="110" t="s">
        <v>265</v>
      </c>
      <c r="B671" s="107" t="s">
        <v>262</v>
      </c>
      <c r="C671" s="108" t="s">
        <v>250</v>
      </c>
      <c r="D671" s="108"/>
      <c r="E671" s="108"/>
      <c r="F671" s="108"/>
      <c r="G671" s="108"/>
      <c r="H671" s="108"/>
    </row>
    <row r="672" spans="1:8" ht="12">
      <c r="A672" s="110" t="s">
        <v>266</v>
      </c>
      <c r="B672" s="107" t="s">
        <v>516</v>
      </c>
      <c r="C672" s="108" t="s">
        <v>517</v>
      </c>
      <c r="D672" s="108"/>
      <c r="E672" s="108"/>
      <c r="F672" s="108"/>
      <c r="G672" s="108"/>
      <c r="H672" s="108"/>
    </row>
    <row r="673" spans="1:8" ht="12">
      <c r="A673" s="110" t="s">
        <v>267</v>
      </c>
      <c r="B673" s="107" t="s">
        <v>516</v>
      </c>
      <c r="C673" s="108" t="s">
        <v>517</v>
      </c>
      <c r="D673" s="108"/>
      <c r="E673" s="108"/>
      <c r="F673" s="108"/>
      <c r="G673" s="108"/>
      <c r="H673" s="108"/>
    </row>
    <row r="674" spans="1:8" ht="12">
      <c r="A674" s="110" t="s">
        <v>268</v>
      </c>
      <c r="B674" s="107" t="s">
        <v>1182</v>
      </c>
      <c r="C674" s="108" t="s">
        <v>517</v>
      </c>
      <c r="D674" s="108"/>
      <c r="E674" s="108"/>
      <c r="F674" s="108"/>
      <c r="G674" s="108"/>
      <c r="H674" s="108"/>
    </row>
    <row r="675" spans="1:8" ht="12">
      <c r="A675" s="110" t="s">
        <v>269</v>
      </c>
      <c r="B675" s="107" t="s">
        <v>1183</v>
      </c>
      <c r="C675" s="108" t="s">
        <v>517</v>
      </c>
      <c r="D675" s="108"/>
      <c r="E675" s="108"/>
      <c r="F675" s="108"/>
      <c r="G675" s="108"/>
      <c r="H675" s="108"/>
    </row>
    <row r="676" spans="1:8" ht="12">
      <c r="A676" s="110" t="s">
        <v>271</v>
      </c>
      <c r="B676" s="107" t="s">
        <v>1184</v>
      </c>
      <c r="C676" s="108" t="s">
        <v>517</v>
      </c>
      <c r="D676" s="108"/>
      <c r="E676" s="108"/>
      <c r="F676" s="108"/>
      <c r="G676" s="108"/>
      <c r="H676" s="108"/>
    </row>
    <row r="677" spans="1:8" ht="12">
      <c r="A677" s="110" t="s">
        <v>272</v>
      </c>
      <c r="B677" s="107" t="s">
        <v>1185</v>
      </c>
      <c r="C677" s="108" t="s">
        <v>517</v>
      </c>
      <c r="D677" s="108"/>
      <c r="E677" s="108"/>
      <c r="F677" s="108"/>
      <c r="G677" s="108"/>
      <c r="H677" s="108"/>
    </row>
    <row r="678" spans="1:8" ht="12">
      <c r="A678" s="110" t="s">
        <v>273</v>
      </c>
      <c r="B678" s="107" t="s">
        <v>1186</v>
      </c>
      <c r="C678" s="108" t="s">
        <v>517</v>
      </c>
      <c r="D678" s="108"/>
      <c r="E678" s="108"/>
      <c r="F678" s="108"/>
      <c r="G678" s="108"/>
      <c r="H678" s="108"/>
    </row>
    <row r="679" spans="1:8" ht="12">
      <c r="A679" s="110" t="s">
        <v>275</v>
      </c>
      <c r="B679" s="107" t="s">
        <v>1187</v>
      </c>
      <c r="C679" s="108" t="s">
        <v>517</v>
      </c>
      <c r="D679" s="108"/>
      <c r="E679" s="108"/>
      <c r="F679" s="108"/>
      <c r="G679" s="108"/>
      <c r="H679" s="108"/>
    </row>
    <row r="680" spans="1:8" ht="12">
      <c r="A680" s="110" t="s">
        <v>276</v>
      </c>
      <c r="B680" s="107" t="s">
        <v>534</v>
      </c>
      <c r="C680" s="108" t="s">
        <v>517</v>
      </c>
      <c r="D680" s="108"/>
      <c r="E680" s="108"/>
      <c r="F680" s="108"/>
      <c r="G680" s="108"/>
      <c r="H680" s="108"/>
    </row>
    <row r="681" spans="1:8" ht="12">
      <c r="A681" s="110" t="s">
        <v>277</v>
      </c>
      <c r="B681" s="107" t="s">
        <v>534</v>
      </c>
      <c r="C681" s="108" t="s">
        <v>517</v>
      </c>
      <c r="D681" s="108"/>
      <c r="E681" s="108"/>
      <c r="F681" s="108"/>
      <c r="G681" s="108"/>
      <c r="H681" s="108"/>
    </row>
    <row r="682" spans="1:8" ht="12">
      <c r="A682" s="110" t="s">
        <v>278</v>
      </c>
      <c r="B682" s="107" t="s">
        <v>1188</v>
      </c>
      <c r="C682" s="108" t="s">
        <v>517</v>
      </c>
      <c r="D682" s="108"/>
      <c r="E682" s="108"/>
      <c r="F682" s="108"/>
      <c r="G682" s="108"/>
      <c r="H682" s="108"/>
    </row>
    <row r="683" spans="1:8" ht="12">
      <c r="A683" s="110" t="s">
        <v>279</v>
      </c>
      <c r="B683" s="107" t="s">
        <v>1189</v>
      </c>
      <c r="C683" s="108" t="s">
        <v>517</v>
      </c>
      <c r="D683" s="108"/>
      <c r="E683" s="108"/>
      <c r="F683" s="108"/>
      <c r="G683" s="108"/>
      <c r="H683" s="108"/>
    </row>
    <row r="684" spans="1:8" ht="12">
      <c r="A684" s="110" t="s">
        <v>280</v>
      </c>
      <c r="B684" s="107" t="s">
        <v>1190</v>
      </c>
      <c r="C684" s="108" t="s">
        <v>517</v>
      </c>
      <c r="D684" s="108"/>
      <c r="E684" s="108"/>
      <c r="F684" s="108"/>
      <c r="G684" s="108"/>
      <c r="H684" s="108"/>
    </row>
    <row r="685" spans="1:8" ht="12">
      <c r="A685" s="110" t="s">
        <v>281</v>
      </c>
      <c r="B685" s="107" t="s">
        <v>1191</v>
      </c>
      <c r="C685" s="108" t="s">
        <v>517</v>
      </c>
      <c r="D685" s="108"/>
      <c r="E685" s="108"/>
      <c r="F685" s="108"/>
      <c r="G685" s="108"/>
      <c r="H685" s="108"/>
    </row>
    <row r="686" spans="1:8" ht="12">
      <c r="A686" s="110" t="s">
        <v>282</v>
      </c>
      <c r="B686" s="107" t="s">
        <v>1192</v>
      </c>
      <c r="C686" s="108" t="s">
        <v>517</v>
      </c>
      <c r="D686" s="108"/>
      <c r="E686" s="108"/>
      <c r="F686" s="108"/>
      <c r="G686" s="108"/>
      <c r="H686" s="108"/>
    </row>
    <row r="687" spans="1:8" ht="12">
      <c r="A687" s="110" t="s">
        <v>283</v>
      </c>
      <c r="B687" s="107" t="s">
        <v>1193</v>
      </c>
      <c r="C687" s="108" t="s">
        <v>517</v>
      </c>
      <c r="D687" s="108"/>
      <c r="E687" s="108"/>
      <c r="F687" s="108"/>
      <c r="G687" s="108"/>
      <c r="H687" s="108"/>
    </row>
    <row r="688" spans="1:8" ht="12">
      <c r="A688" s="110" t="s">
        <v>284</v>
      </c>
      <c r="B688" s="107" t="s">
        <v>1194</v>
      </c>
      <c r="C688" s="108" t="s">
        <v>517</v>
      </c>
      <c r="D688" s="108"/>
      <c r="E688" s="108"/>
      <c r="F688" s="108"/>
      <c r="G688" s="108"/>
      <c r="H688" s="108"/>
    </row>
    <row r="689" spans="1:8" ht="12">
      <c r="A689" s="110" t="s">
        <v>285</v>
      </c>
      <c r="B689" s="107" t="s">
        <v>1195</v>
      </c>
      <c r="C689" s="108" t="s">
        <v>519</v>
      </c>
      <c r="D689" s="108"/>
      <c r="E689" s="108"/>
      <c r="F689" s="108"/>
      <c r="G689" s="108"/>
      <c r="H689" s="108"/>
    </row>
    <row r="690" spans="1:8" ht="12">
      <c r="A690" s="110" t="s">
        <v>286</v>
      </c>
      <c r="B690" s="107" t="s">
        <v>1195</v>
      </c>
      <c r="C690" s="108" t="s">
        <v>519</v>
      </c>
      <c r="D690" s="108"/>
      <c r="E690" s="108"/>
      <c r="F690" s="108"/>
      <c r="G690" s="108"/>
      <c r="H690" s="108"/>
    </row>
    <row r="691" spans="1:8" ht="12">
      <c r="A691" s="110" t="s">
        <v>287</v>
      </c>
      <c r="B691" s="107" t="s">
        <v>1195</v>
      </c>
      <c r="C691" s="108" t="s">
        <v>519</v>
      </c>
      <c r="D691" s="108"/>
      <c r="E691" s="108"/>
      <c r="F691" s="108"/>
      <c r="G691" s="108"/>
      <c r="H691" s="108"/>
    </row>
    <row r="692" spans="1:8" ht="12">
      <c r="A692" s="110" t="s">
        <v>288</v>
      </c>
      <c r="B692" s="107" t="s">
        <v>1195</v>
      </c>
      <c r="C692" s="108" t="s">
        <v>519</v>
      </c>
      <c r="D692" s="108"/>
      <c r="E692" s="108"/>
      <c r="F692" s="108"/>
      <c r="G692" s="108"/>
      <c r="H692" s="108"/>
    </row>
    <row r="693" spans="1:8" ht="12">
      <c r="A693" s="110" t="s">
        <v>289</v>
      </c>
      <c r="B693" s="107" t="s">
        <v>1081</v>
      </c>
      <c r="C693" s="108" t="s">
        <v>519</v>
      </c>
      <c r="D693" s="108"/>
      <c r="E693" s="108"/>
      <c r="F693" s="108"/>
      <c r="G693" s="108"/>
      <c r="H693" s="108"/>
    </row>
    <row r="694" spans="1:8" ht="12">
      <c r="A694" s="110" t="s">
        <v>290</v>
      </c>
      <c r="B694" s="107" t="s">
        <v>1196</v>
      </c>
      <c r="C694" s="108" t="s">
        <v>519</v>
      </c>
      <c r="D694" s="108"/>
      <c r="E694" s="108"/>
      <c r="F694" s="108"/>
      <c r="G694" s="108"/>
      <c r="H694" s="108"/>
    </row>
    <row r="695" spans="1:8" ht="12">
      <c r="A695" s="110" t="s">
        <v>291</v>
      </c>
      <c r="B695" s="107" t="s">
        <v>1197</v>
      </c>
      <c r="C695" s="108" t="s">
        <v>519</v>
      </c>
      <c r="D695" s="108"/>
      <c r="E695" s="108"/>
      <c r="F695" s="108"/>
      <c r="G695" s="108"/>
      <c r="H695" s="108"/>
    </row>
    <row r="696" spans="1:8" ht="12">
      <c r="A696" s="110" t="s">
        <v>292</v>
      </c>
      <c r="B696" s="107" t="s">
        <v>1198</v>
      </c>
      <c r="C696" s="108" t="s">
        <v>519</v>
      </c>
      <c r="D696" s="108"/>
      <c r="E696" s="108"/>
      <c r="F696" s="108"/>
      <c r="G696" s="108"/>
      <c r="H696" s="108"/>
    </row>
    <row r="697" spans="1:8" ht="12">
      <c r="A697" s="110" t="s">
        <v>293</v>
      </c>
      <c r="B697" s="107" t="s">
        <v>1199</v>
      </c>
      <c r="C697" s="108" t="s">
        <v>519</v>
      </c>
      <c r="D697" s="108"/>
      <c r="E697" s="108"/>
      <c r="F697" s="108"/>
      <c r="G697" s="108"/>
      <c r="H697" s="108"/>
    </row>
    <row r="698" spans="1:8" ht="12">
      <c r="A698" s="110" t="s">
        <v>295</v>
      </c>
      <c r="B698" s="107" t="s">
        <v>1200</v>
      </c>
      <c r="C698" s="108" t="s">
        <v>519</v>
      </c>
      <c r="D698" s="108"/>
      <c r="E698" s="108"/>
      <c r="F698" s="108"/>
      <c r="G698" s="108"/>
      <c r="H698" s="108"/>
    </row>
    <row r="699" spans="1:8" ht="12">
      <c r="A699" s="110" t="s">
        <v>296</v>
      </c>
      <c r="B699" s="107" t="s">
        <v>1201</v>
      </c>
      <c r="C699" s="108" t="s">
        <v>519</v>
      </c>
      <c r="D699" s="108"/>
      <c r="E699" s="108"/>
      <c r="F699" s="108"/>
      <c r="G699" s="108"/>
      <c r="H699" s="108"/>
    </row>
    <row r="700" spans="1:8" ht="12">
      <c r="A700" s="110" t="s">
        <v>297</v>
      </c>
      <c r="B700" s="107" t="s">
        <v>1201</v>
      </c>
      <c r="C700" s="108" t="s">
        <v>519</v>
      </c>
      <c r="D700" s="108"/>
      <c r="E700" s="108"/>
      <c r="F700" s="108"/>
      <c r="G700" s="108"/>
      <c r="H700" s="108"/>
    </row>
    <row r="701" spans="1:8" ht="12">
      <c r="A701" s="110" t="s">
        <v>298</v>
      </c>
      <c r="B701" s="107" t="s">
        <v>1202</v>
      </c>
      <c r="C701" s="108" t="s">
        <v>519</v>
      </c>
      <c r="D701" s="108"/>
      <c r="E701" s="108"/>
      <c r="F701" s="108"/>
      <c r="G701" s="108"/>
      <c r="H701" s="108"/>
    </row>
    <row r="702" spans="1:8" ht="12">
      <c r="A702" s="110" t="s">
        <v>299</v>
      </c>
      <c r="B702" s="107" t="s">
        <v>270</v>
      </c>
      <c r="C702" s="108" t="s">
        <v>519</v>
      </c>
      <c r="D702" s="108"/>
      <c r="E702" s="108"/>
      <c r="F702" s="108"/>
      <c r="G702" s="108"/>
      <c r="H702" s="108"/>
    </row>
    <row r="703" spans="1:8" ht="12">
      <c r="A703" s="110" t="s">
        <v>300</v>
      </c>
      <c r="B703" s="107" t="s">
        <v>1203</v>
      </c>
      <c r="C703" s="108" t="s">
        <v>519</v>
      </c>
      <c r="D703" s="108"/>
      <c r="E703" s="108"/>
      <c r="F703" s="108"/>
      <c r="G703" s="108"/>
      <c r="H703" s="108"/>
    </row>
    <row r="704" spans="1:8" ht="12">
      <c r="A704" s="110" t="s">
        <v>302</v>
      </c>
      <c r="B704" s="107" t="s">
        <v>1204</v>
      </c>
      <c r="C704" s="108" t="s">
        <v>519</v>
      </c>
      <c r="D704" s="108"/>
      <c r="E704" s="108"/>
      <c r="F704" s="108"/>
      <c r="G704" s="108"/>
      <c r="H704" s="108"/>
    </row>
    <row r="705" spans="1:8" ht="12">
      <c r="A705" s="110" t="s">
        <v>303</v>
      </c>
      <c r="B705" s="107" t="s">
        <v>294</v>
      </c>
      <c r="C705" s="108" t="s">
        <v>519</v>
      </c>
      <c r="D705" s="108"/>
      <c r="E705" s="108"/>
      <c r="F705" s="108"/>
      <c r="G705" s="108"/>
      <c r="H705" s="108"/>
    </row>
    <row r="706" spans="1:8" ht="12">
      <c r="A706" s="110" t="s">
        <v>304</v>
      </c>
      <c r="B706" s="107" t="s">
        <v>294</v>
      </c>
      <c r="C706" s="108" t="s">
        <v>519</v>
      </c>
      <c r="D706" s="108"/>
      <c r="E706" s="108"/>
      <c r="F706" s="108"/>
      <c r="G706" s="108"/>
      <c r="H706" s="108"/>
    </row>
    <row r="707" spans="1:8" ht="12">
      <c r="A707" s="110" t="s">
        <v>305</v>
      </c>
      <c r="B707" s="107" t="s">
        <v>1205</v>
      </c>
      <c r="C707" s="108" t="s">
        <v>519</v>
      </c>
      <c r="D707" s="108"/>
      <c r="E707" s="108"/>
      <c r="F707" s="108"/>
      <c r="G707" s="108"/>
      <c r="H707" s="108"/>
    </row>
    <row r="708" spans="1:8" ht="12">
      <c r="A708" s="110" t="s">
        <v>306</v>
      </c>
      <c r="B708" s="107" t="s">
        <v>307</v>
      </c>
      <c r="C708" s="108" t="s">
        <v>519</v>
      </c>
      <c r="D708" s="108"/>
      <c r="E708" s="108"/>
      <c r="F708" s="108"/>
      <c r="G708" s="108"/>
      <c r="H708" s="108"/>
    </row>
    <row r="709" spans="1:8" ht="12">
      <c r="A709" s="110" t="s">
        <v>308</v>
      </c>
      <c r="B709" s="107" t="s">
        <v>309</v>
      </c>
      <c r="C709" s="108" t="s">
        <v>519</v>
      </c>
      <c r="D709" s="108"/>
      <c r="E709" s="108"/>
      <c r="F709" s="108"/>
      <c r="G709" s="108"/>
      <c r="H709" s="108"/>
    </row>
    <row r="710" spans="1:8" ht="12">
      <c r="A710" s="110" t="s">
        <v>310</v>
      </c>
      <c r="B710" s="107" t="s">
        <v>309</v>
      </c>
      <c r="C710" s="108" t="s">
        <v>519</v>
      </c>
      <c r="D710" s="108"/>
      <c r="E710" s="108"/>
      <c r="F710" s="108"/>
      <c r="G710" s="108"/>
      <c r="H710" s="108"/>
    </row>
    <row r="711" spans="1:8" ht="12">
      <c r="A711" s="110" t="s">
        <v>311</v>
      </c>
      <c r="B711" s="107" t="s">
        <v>309</v>
      </c>
      <c r="C711" s="108" t="s">
        <v>519</v>
      </c>
      <c r="D711" s="108"/>
      <c r="E711" s="108"/>
      <c r="F711" s="108"/>
      <c r="G711" s="108"/>
      <c r="H711" s="108"/>
    </row>
    <row r="712" spans="1:8" ht="12">
      <c r="A712" s="110" t="s">
        <v>312</v>
      </c>
      <c r="B712" s="107" t="s">
        <v>1206</v>
      </c>
      <c r="C712" s="108" t="s">
        <v>519</v>
      </c>
      <c r="D712" s="108"/>
      <c r="E712" s="108"/>
      <c r="F712" s="108"/>
      <c r="G712" s="108"/>
      <c r="H712" s="108"/>
    </row>
    <row r="713" spans="1:8" ht="12">
      <c r="A713" s="110" t="s">
        <v>313</v>
      </c>
      <c r="B713" s="107" t="s">
        <v>309</v>
      </c>
      <c r="C713" s="108" t="s">
        <v>519</v>
      </c>
      <c r="D713" s="108"/>
      <c r="E713" s="108"/>
      <c r="F713" s="108"/>
      <c r="G713" s="108"/>
      <c r="H713" s="108"/>
    </row>
    <row r="714" spans="1:8" ht="12">
      <c r="A714" s="110" t="s">
        <v>314</v>
      </c>
      <c r="B714" s="107" t="s">
        <v>1207</v>
      </c>
      <c r="C714" s="108" t="s">
        <v>519</v>
      </c>
      <c r="D714" s="108"/>
      <c r="E714" s="108"/>
      <c r="F714" s="108"/>
      <c r="G714" s="108"/>
      <c r="H714" s="108"/>
    </row>
    <row r="715" spans="1:8" ht="12">
      <c r="A715" s="110" t="s">
        <v>315</v>
      </c>
      <c r="B715" s="107" t="s">
        <v>1208</v>
      </c>
      <c r="C715" s="108" t="s">
        <v>519</v>
      </c>
      <c r="D715" s="108"/>
      <c r="E715" s="108"/>
      <c r="F715" s="108"/>
      <c r="G715" s="108"/>
      <c r="H715" s="108"/>
    </row>
    <row r="716" spans="1:8" ht="12">
      <c r="A716" s="110" t="s">
        <v>316</v>
      </c>
      <c r="B716" s="107" t="s">
        <v>1208</v>
      </c>
      <c r="C716" s="108" t="s">
        <v>519</v>
      </c>
      <c r="D716" s="108"/>
      <c r="E716" s="108"/>
      <c r="F716" s="108"/>
      <c r="G716" s="108"/>
      <c r="H716" s="108"/>
    </row>
    <row r="717" spans="1:8" ht="12">
      <c r="A717" s="110" t="s">
        <v>317</v>
      </c>
      <c r="B717" s="107" t="s">
        <v>1209</v>
      </c>
      <c r="C717" s="108" t="s">
        <v>519</v>
      </c>
      <c r="D717" s="108"/>
      <c r="E717" s="108"/>
      <c r="F717" s="108"/>
      <c r="G717" s="108"/>
      <c r="H717" s="108"/>
    </row>
    <row r="718" spans="1:8" ht="12">
      <c r="A718" s="110" t="s">
        <v>319</v>
      </c>
      <c r="B718" s="107" t="s">
        <v>1210</v>
      </c>
      <c r="C718" s="108" t="s">
        <v>519</v>
      </c>
      <c r="D718" s="108"/>
      <c r="E718" s="108"/>
      <c r="F718" s="108"/>
      <c r="G718" s="108"/>
      <c r="H718" s="108"/>
    </row>
    <row r="719" spans="1:8" ht="12">
      <c r="A719" s="110" t="s">
        <v>321</v>
      </c>
      <c r="B719" s="107" t="s">
        <v>1211</v>
      </c>
      <c r="C719" s="108" t="s">
        <v>519</v>
      </c>
      <c r="D719" s="108"/>
      <c r="E719" s="108"/>
      <c r="F719" s="108"/>
      <c r="G719" s="108"/>
      <c r="H719" s="108"/>
    </row>
    <row r="720" spans="1:8" ht="12">
      <c r="A720" s="110" t="s">
        <v>323</v>
      </c>
      <c r="B720" s="107" t="s">
        <v>322</v>
      </c>
      <c r="C720" s="108" t="s">
        <v>519</v>
      </c>
      <c r="D720" s="108"/>
      <c r="E720" s="108"/>
      <c r="F720" s="108"/>
      <c r="G720" s="108"/>
      <c r="H720" s="108"/>
    </row>
    <row r="721" spans="1:8" ht="12">
      <c r="A721" s="110" t="s">
        <v>324</v>
      </c>
      <c r="B721" s="107" t="s">
        <v>322</v>
      </c>
      <c r="C721" s="108" t="s">
        <v>519</v>
      </c>
      <c r="D721" s="108"/>
      <c r="E721" s="108"/>
      <c r="F721" s="108"/>
      <c r="G721" s="108"/>
      <c r="H721" s="108"/>
    </row>
    <row r="722" spans="1:8" ht="12">
      <c r="A722" s="110" t="s">
        <v>325</v>
      </c>
      <c r="B722" s="107" t="s">
        <v>320</v>
      </c>
      <c r="C722" s="108" t="s">
        <v>519</v>
      </c>
      <c r="D722" s="108"/>
      <c r="E722" s="108"/>
      <c r="F722" s="108"/>
      <c r="G722" s="108"/>
      <c r="H722" s="108"/>
    </row>
    <row r="723" spans="1:8" ht="12">
      <c r="A723" s="110" t="s">
        <v>326</v>
      </c>
      <c r="B723" s="107" t="s">
        <v>320</v>
      </c>
      <c r="C723" s="108" t="s">
        <v>519</v>
      </c>
      <c r="D723" s="108"/>
      <c r="E723" s="108"/>
      <c r="F723" s="108"/>
      <c r="G723" s="108"/>
      <c r="H723" s="108"/>
    </row>
    <row r="724" spans="1:8" ht="12">
      <c r="A724" s="110" t="s">
        <v>327</v>
      </c>
      <c r="B724" s="107" t="s">
        <v>328</v>
      </c>
      <c r="C724" s="108" t="s">
        <v>519</v>
      </c>
      <c r="D724" s="108"/>
      <c r="E724" s="108"/>
      <c r="F724" s="108"/>
      <c r="G724" s="108"/>
      <c r="H724" s="108"/>
    </row>
    <row r="725" spans="1:8" ht="12">
      <c r="A725" s="110" t="s">
        <v>329</v>
      </c>
      <c r="B725" s="107" t="s">
        <v>318</v>
      </c>
      <c r="C725" s="108" t="s">
        <v>519</v>
      </c>
      <c r="D725" s="108"/>
      <c r="E725" s="108"/>
      <c r="F725" s="108"/>
      <c r="G725" s="108"/>
      <c r="H725" s="108"/>
    </row>
    <row r="726" spans="1:8" ht="12">
      <c r="A726" s="110" t="s">
        <v>330</v>
      </c>
      <c r="B726" s="107" t="s">
        <v>318</v>
      </c>
      <c r="C726" s="108" t="s">
        <v>519</v>
      </c>
      <c r="D726" s="108"/>
      <c r="E726" s="108"/>
      <c r="F726" s="108"/>
      <c r="G726" s="108"/>
      <c r="H726" s="108"/>
    </row>
    <row r="727" spans="1:8" ht="12">
      <c r="A727" s="110" t="s">
        <v>331</v>
      </c>
      <c r="B727" s="107" t="s">
        <v>1212</v>
      </c>
      <c r="C727" s="108" t="s">
        <v>519</v>
      </c>
      <c r="D727" s="108"/>
      <c r="E727" s="108"/>
      <c r="F727" s="108"/>
      <c r="G727" s="108"/>
      <c r="H727" s="108"/>
    </row>
    <row r="728" spans="1:8" ht="12">
      <c r="A728" s="110" t="s">
        <v>332</v>
      </c>
      <c r="B728" s="107" t="s">
        <v>1213</v>
      </c>
      <c r="C728" s="108" t="s">
        <v>519</v>
      </c>
      <c r="D728" s="108"/>
      <c r="E728" s="108"/>
      <c r="F728" s="108"/>
      <c r="G728" s="108"/>
      <c r="H728" s="108"/>
    </row>
    <row r="729" spans="1:8" ht="12">
      <c r="A729" s="110" t="s">
        <v>333</v>
      </c>
      <c r="B729" s="107" t="s">
        <v>1214</v>
      </c>
      <c r="C729" s="108" t="s">
        <v>519</v>
      </c>
      <c r="D729" s="108"/>
      <c r="E729" s="108"/>
      <c r="F729" s="108"/>
      <c r="G729" s="108"/>
      <c r="H729" s="108"/>
    </row>
    <row r="730" spans="1:8" ht="12">
      <c r="A730" s="110" t="s">
        <v>334</v>
      </c>
      <c r="B730" s="107" t="s">
        <v>274</v>
      </c>
      <c r="C730" s="108" t="s">
        <v>519</v>
      </c>
      <c r="D730" s="108"/>
      <c r="E730" s="108"/>
      <c r="F730" s="108"/>
      <c r="G730" s="108"/>
      <c r="H730" s="108"/>
    </row>
    <row r="731" spans="1:8" ht="12">
      <c r="A731" s="110" t="s">
        <v>335</v>
      </c>
      <c r="B731" s="107" t="s">
        <v>1215</v>
      </c>
      <c r="C731" s="108" t="s">
        <v>519</v>
      </c>
      <c r="D731" s="108"/>
      <c r="E731" s="108"/>
      <c r="F731" s="108"/>
      <c r="G731" s="108"/>
      <c r="H731" s="108"/>
    </row>
    <row r="732" spans="1:8" ht="12">
      <c r="A732" s="110" t="s">
        <v>337</v>
      </c>
      <c r="B732" s="107" t="s">
        <v>336</v>
      </c>
      <c r="C732" s="108" t="s">
        <v>519</v>
      </c>
      <c r="D732" s="108"/>
      <c r="E732" s="108"/>
      <c r="F732" s="108"/>
      <c r="G732" s="108"/>
      <c r="H732" s="108"/>
    </row>
    <row r="733" spans="1:8" ht="12">
      <c r="A733" s="110" t="s">
        <v>338</v>
      </c>
      <c r="B733" s="107" t="s">
        <v>336</v>
      </c>
      <c r="C733" s="108" t="s">
        <v>519</v>
      </c>
      <c r="D733" s="108"/>
      <c r="E733" s="108"/>
      <c r="F733" s="108"/>
      <c r="G733" s="108"/>
      <c r="H733" s="108"/>
    </row>
    <row r="734" spans="1:8" ht="12">
      <c r="A734" s="110" t="s">
        <v>339</v>
      </c>
      <c r="B734" s="107" t="s">
        <v>301</v>
      </c>
      <c r="C734" s="108" t="s">
        <v>519</v>
      </c>
      <c r="D734" s="108"/>
      <c r="E734" s="108"/>
      <c r="F734" s="108"/>
      <c r="G734" s="108"/>
      <c r="H734" s="108"/>
    </row>
    <row r="735" spans="1:8" ht="12">
      <c r="A735" s="110" t="s">
        <v>340</v>
      </c>
      <c r="B735" s="107" t="s">
        <v>301</v>
      </c>
      <c r="C735" s="108" t="s">
        <v>519</v>
      </c>
      <c r="D735" s="108"/>
      <c r="E735" s="108"/>
      <c r="F735" s="108"/>
      <c r="G735" s="108"/>
      <c r="H735" s="108"/>
    </row>
    <row r="736" spans="1:8" ht="12">
      <c r="A736" s="110" t="s">
        <v>341</v>
      </c>
      <c r="B736" s="107" t="s">
        <v>1216</v>
      </c>
      <c r="C736" s="108" t="s">
        <v>519</v>
      </c>
      <c r="D736" s="108"/>
      <c r="E736" s="108"/>
      <c r="F736" s="108"/>
      <c r="G736" s="108"/>
      <c r="H736" s="108"/>
    </row>
    <row r="737" spans="1:8" ht="12">
      <c r="A737" s="110" t="s">
        <v>342</v>
      </c>
      <c r="B737" s="107" t="s">
        <v>343</v>
      </c>
      <c r="C737" s="108" t="s">
        <v>519</v>
      </c>
      <c r="D737" s="108"/>
      <c r="E737" s="108"/>
      <c r="F737" s="108"/>
      <c r="G737" s="108"/>
      <c r="H737" s="108"/>
    </row>
    <row r="738" spans="1:8" ht="12">
      <c r="A738" s="110" t="s">
        <v>344</v>
      </c>
      <c r="B738" s="107" t="s">
        <v>343</v>
      </c>
      <c r="C738" s="108" t="s">
        <v>519</v>
      </c>
      <c r="D738" s="108"/>
      <c r="E738" s="108"/>
      <c r="F738" s="108"/>
      <c r="G738" s="108"/>
      <c r="H738" s="108"/>
    </row>
    <row r="739" spans="1:8" ht="12">
      <c r="A739" s="110" t="s">
        <v>345</v>
      </c>
      <c r="B739" s="107" t="s">
        <v>347</v>
      </c>
      <c r="C739" s="108" t="s">
        <v>346</v>
      </c>
      <c r="D739" s="108"/>
      <c r="E739" s="108"/>
      <c r="F739" s="108"/>
      <c r="G739" s="108"/>
      <c r="H739" s="108"/>
    </row>
    <row r="740" spans="1:8" ht="12">
      <c r="A740" s="110" t="s">
        <v>348</v>
      </c>
      <c r="B740" s="107" t="s">
        <v>347</v>
      </c>
      <c r="C740" s="108" t="s">
        <v>346</v>
      </c>
      <c r="D740" s="108"/>
      <c r="E740" s="108"/>
      <c r="F740" s="108"/>
      <c r="G740" s="108"/>
      <c r="H740" s="108"/>
    </row>
    <row r="741" spans="1:8" ht="12">
      <c r="A741" s="110" t="s">
        <v>349</v>
      </c>
      <c r="B741" s="107" t="s">
        <v>347</v>
      </c>
      <c r="C741" s="108" t="s">
        <v>346</v>
      </c>
      <c r="D741" s="108"/>
      <c r="E741" s="108"/>
      <c r="F741" s="108"/>
      <c r="G741" s="108"/>
      <c r="H741" s="108"/>
    </row>
    <row r="742" spans="1:8" ht="12">
      <c r="A742" s="110" t="s">
        <v>350</v>
      </c>
      <c r="B742" s="107" t="s">
        <v>1217</v>
      </c>
      <c r="C742" s="108" t="s">
        <v>346</v>
      </c>
      <c r="D742" s="108"/>
      <c r="E742" s="108"/>
      <c r="F742" s="108"/>
      <c r="G742" s="108"/>
      <c r="H742" s="108"/>
    </row>
    <row r="743" spans="1:8" ht="12">
      <c r="A743" s="110" t="s">
        <v>351</v>
      </c>
      <c r="B743" s="107" t="s">
        <v>1737</v>
      </c>
      <c r="C743" s="108" t="s">
        <v>346</v>
      </c>
      <c r="D743" s="108"/>
      <c r="E743" s="108"/>
      <c r="F743" s="108"/>
      <c r="G743" s="108"/>
      <c r="H743" s="108"/>
    </row>
    <row r="744" spans="1:8" ht="12">
      <c r="A744" s="110" t="s">
        <v>352</v>
      </c>
      <c r="B744" s="107" t="s">
        <v>1738</v>
      </c>
      <c r="C744" s="108" t="s">
        <v>346</v>
      </c>
      <c r="D744" s="108"/>
      <c r="E744" s="108"/>
      <c r="F744" s="108"/>
      <c r="G744" s="108"/>
      <c r="H744" s="108"/>
    </row>
    <row r="745" spans="1:8" ht="12">
      <c r="A745" s="110" t="s">
        <v>353</v>
      </c>
      <c r="B745" s="107" t="s">
        <v>1739</v>
      </c>
      <c r="C745" s="108" t="s">
        <v>346</v>
      </c>
      <c r="D745" s="108"/>
      <c r="E745" s="108"/>
      <c r="F745" s="108"/>
      <c r="G745" s="108"/>
      <c r="H745" s="108"/>
    </row>
    <row r="746" spans="1:8" ht="12">
      <c r="A746" s="110" t="s">
        <v>354</v>
      </c>
      <c r="B746" s="107" t="s">
        <v>1740</v>
      </c>
      <c r="C746" s="108" t="s">
        <v>346</v>
      </c>
      <c r="D746" s="108"/>
      <c r="E746" s="108"/>
      <c r="F746" s="108"/>
      <c r="G746" s="108"/>
      <c r="H746" s="108"/>
    </row>
    <row r="747" spans="1:8" ht="12">
      <c r="A747" s="110" t="s">
        <v>356</v>
      </c>
      <c r="B747" s="107" t="s">
        <v>355</v>
      </c>
      <c r="C747" s="108" t="s">
        <v>346</v>
      </c>
      <c r="D747" s="108"/>
      <c r="E747" s="108"/>
      <c r="F747" s="108"/>
      <c r="G747" s="108"/>
      <c r="H747" s="108"/>
    </row>
    <row r="748" spans="1:8" ht="12">
      <c r="A748" s="110" t="s">
        <v>357</v>
      </c>
      <c r="B748" s="107" t="s">
        <v>355</v>
      </c>
      <c r="C748" s="108" t="s">
        <v>346</v>
      </c>
      <c r="D748" s="108"/>
      <c r="E748" s="108"/>
      <c r="F748" s="108"/>
      <c r="G748" s="108"/>
      <c r="H748" s="108"/>
    </row>
    <row r="749" spans="1:8" ht="12">
      <c r="A749" s="110" t="s">
        <v>358</v>
      </c>
      <c r="B749" s="107" t="s">
        <v>359</v>
      </c>
      <c r="C749" s="108" t="s">
        <v>346</v>
      </c>
      <c r="D749" s="108"/>
      <c r="E749" s="108"/>
      <c r="F749" s="108"/>
      <c r="G749" s="108"/>
      <c r="H749" s="108"/>
    </row>
    <row r="750" spans="1:8" ht="12">
      <c r="A750" s="110" t="s">
        <v>360</v>
      </c>
      <c r="B750" s="107" t="s">
        <v>1741</v>
      </c>
      <c r="C750" s="108" t="s">
        <v>346</v>
      </c>
      <c r="D750" s="108"/>
      <c r="E750" s="108"/>
      <c r="F750" s="108"/>
      <c r="G750" s="108"/>
      <c r="H750" s="108"/>
    </row>
    <row r="751" spans="1:8" ht="12">
      <c r="A751" s="110" t="s">
        <v>361</v>
      </c>
      <c r="B751" s="107" t="s">
        <v>1742</v>
      </c>
      <c r="C751" s="108" t="s">
        <v>346</v>
      </c>
      <c r="D751" s="108"/>
      <c r="E751" s="108"/>
      <c r="F751" s="108"/>
      <c r="G751" s="108"/>
      <c r="H751" s="108"/>
    </row>
    <row r="752" spans="1:8" ht="12">
      <c r="A752" s="110" t="s">
        <v>362</v>
      </c>
      <c r="B752" s="107" t="s">
        <v>1743</v>
      </c>
      <c r="C752" s="108" t="s">
        <v>346</v>
      </c>
      <c r="D752" s="108"/>
      <c r="E752" s="108"/>
      <c r="F752" s="108"/>
      <c r="G752" s="108"/>
      <c r="H752" s="108"/>
    </row>
    <row r="753" spans="1:8" ht="12">
      <c r="A753" s="110" t="s">
        <v>369</v>
      </c>
      <c r="B753" s="107" t="s">
        <v>710</v>
      </c>
      <c r="C753" s="108" t="s">
        <v>346</v>
      </c>
      <c r="D753" s="108"/>
      <c r="E753" s="108"/>
      <c r="F753" s="108"/>
      <c r="G753" s="108"/>
      <c r="H753" s="108"/>
    </row>
    <row r="754" spans="1:8" ht="12">
      <c r="A754" s="110" t="s">
        <v>370</v>
      </c>
      <c r="B754" s="107" t="s">
        <v>363</v>
      </c>
      <c r="C754" s="108" t="s">
        <v>346</v>
      </c>
      <c r="D754" s="108"/>
      <c r="E754" s="108"/>
      <c r="F754" s="108"/>
      <c r="G754" s="108"/>
      <c r="H754" s="108"/>
    </row>
    <row r="755" spans="1:8" ht="12">
      <c r="A755" s="110" t="s">
        <v>371</v>
      </c>
      <c r="B755" s="107" t="s">
        <v>1744</v>
      </c>
      <c r="C755" s="108" t="s">
        <v>346</v>
      </c>
      <c r="D755" s="108"/>
      <c r="E755" s="108"/>
      <c r="F755" s="108"/>
      <c r="G755" s="108"/>
      <c r="H755" s="108"/>
    </row>
    <row r="756" spans="1:8" ht="12">
      <c r="A756" s="110" t="s">
        <v>372</v>
      </c>
      <c r="B756" s="107" t="s">
        <v>374</v>
      </c>
      <c r="C756" s="108" t="s">
        <v>373</v>
      </c>
      <c r="D756" s="108"/>
      <c r="E756" s="108"/>
      <c r="F756" s="108"/>
      <c r="G756" s="108"/>
      <c r="H756" s="108"/>
    </row>
    <row r="757" spans="1:8" ht="12">
      <c r="A757" s="110" t="s">
        <v>375</v>
      </c>
      <c r="B757" s="107" t="s">
        <v>1745</v>
      </c>
      <c r="C757" s="108" t="s">
        <v>373</v>
      </c>
      <c r="D757" s="108"/>
      <c r="E757" s="108"/>
      <c r="F757" s="108"/>
      <c r="G757" s="108"/>
      <c r="H757" s="108"/>
    </row>
    <row r="758" spans="1:8" ht="12">
      <c r="A758" s="110" t="s">
        <v>376</v>
      </c>
      <c r="B758" s="107" t="s">
        <v>1746</v>
      </c>
      <c r="C758" s="108" t="s">
        <v>373</v>
      </c>
      <c r="D758" s="108"/>
      <c r="E758" s="108"/>
      <c r="F758" s="108"/>
      <c r="G758" s="108"/>
      <c r="H758" s="108"/>
    </row>
    <row r="759" spans="1:8" ht="12">
      <c r="A759" s="110" t="s">
        <v>377</v>
      </c>
      <c r="B759" s="107" t="s">
        <v>1747</v>
      </c>
      <c r="C759" s="108" t="s">
        <v>373</v>
      </c>
      <c r="D759" s="108"/>
      <c r="E759" s="108"/>
      <c r="F759" s="108"/>
      <c r="G759" s="108"/>
      <c r="H759" s="108"/>
    </row>
    <row r="760" spans="1:8" ht="12">
      <c r="A760" s="110" t="s">
        <v>378</v>
      </c>
      <c r="B760" s="107" t="s">
        <v>1748</v>
      </c>
      <c r="C760" s="108" t="s">
        <v>373</v>
      </c>
      <c r="D760" s="108"/>
      <c r="E760" s="108"/>
      <c r="F760" s="108"/>
      <c r="G760" s="108"/>
      <c r="H760" s="108"/>
    </row>
    <row r="761" spans="1:8" ht="12">
      <c r="A761" s="110" t="s">
        <v>380</v>
      </c>
      <c r="B761" s="107" t="s">
        <v>1749</v>
      </c>
      <c r="C761" s="108" t="s">
        <v>373</v>
      </c>
      <c r="D761" s="108"/>
      <c r="E761" s="108"/>
      <c r="F761" s="108"/>
      <c r="G761" s="108"/>
      <c r="H761" s="108"/>
    </row>
    <row r="762" spans="1:8" ht="12">
      <c r="A762" s="110" t="s">
        <v>381</v>
      </c>
      <c r="B762" s="107" t="s">
        <v>379</v>
      </c>
      <c r="C762" s="108" t="s">
        <v>373</v>
      </c>
      <c r="D762" s="108"/>
      <c r="E762" s="108"/>
      <c r="F762" s="108"/>
      <c r="G762" s="108"/>
      <c r="H762" s="108"/>
    </row>
    <row r="763" spans="1:8" ht="12">
      <c r="A763" s="110" t="s">
        <v>382</v>
      </c>
      <c r="B763" s="107" t="s">
        <v>1750</v>
      </c>
      <c r="C763" s="108" t="s">
        <v>373</v>
      </c>
      <c r="D763" s="108"/>
      <c r="E763" s="108"/>
      <c r="F763" s="108"/>
      <c r="G763" s="108"/>
      <c r="H763" s="108"/>
    </row>
    <row r="764" spans="1:8" ht="12">
      <c r="A764" s="110" t="s">
        <v>383</v>
      </c>
      <c r="B764" s="107" t="s">
        <v>1751</v>
      </c>
      <c r="C764" s="108" t="s">
        <v>373</v>
      </c>
      <c r="D764" s="108"/>
      <c r="E764" s="108"/>
      <c r="F764" s="108"/>
      <c r="G764" s="108"/>
      <c r="H764" s="108"/>
    </row>
    <row r="765" spans="1:8" ht="12">
      <c r="A765" s="110" t="s">
        <v>384</v>
      </c>
      <c r="B765" s="107" t="s">
        <v>1752</v>
      </c>
      <c r="C765" s="108" t="s">
        <v>373</v>
      </c>
      <c r="D765" s="108"/>
      <c r="E765" s="108"/>
      <c r="F765" s="108"/>
      <c r="G765" s="108"/>
      <c r="H765" s="108"/>
    </row>
    <row r="766" spans="1:8" ht="12">
      <c r="A766" s="110" t="s">
        <v>385</v>
      </c>
      <c r="B766" s="107" t="s">
        <v>8</v>
      </c>
      <c r="C766" s="108" t="s">
        <v>373</v>
      </c>
      <c r="D766" s="108"/>
      <c r="E766" s="108"/>
      <c r="F766" s="108"/>
      <c r="G766" s="108"/>
      <c r="H766" s="108"/>
    </row>
    <row r="767" spans="1:8" ht="12">
      <c r="A767" s="110" t="s">
        <v>386</v>
      </c>
      <c r="B767" s="107" t="s">
        <v>1753</v>
      </c>
      <c r="C767" s="108" t="s">
        <v>373</v>
      </c>
      <c r="D767" s="108"/>
      <c r="E767" s="108"/>
      <c r="F767" s="108"/>
      <c r="G767" s="108"/>
      <c r="H767" s="108"/>
    </row>
    <row r="768" spans="1:8" ht="12">
      <c r="A768" s="110" t="s">
        <v>387</v>
      </c>
      <c r="B768" s="107" t="s">
        <v>389</v>
      </c>
      <c r="C768" s="108" t="s">
        <v>388</v>
      </c>
      <c r="D768" s="108"/>
      <c r="E768" s="108"/>
      <c r="F768" s="108"/>
      <c r="G768" s="108"/>
      <c r="H768" s="108"/>
    </row>
    <row r="769" spans="1:8" ht="12">
      <c r="A769" s="110" t="s">
        <v>390</v>
      </c>
      <c r="B769" s="107" t="s">
        <v>1754</v>
      </c>
      <c r="C769" s="108" t="s">
        <v>388</v>
      </c>
      <c r="D769" s="108"/>
      <c r="E769" s="108"/>
      <c r="F769" s="108"/>
      <c r="G769" s="108"/>
      <c r="H769" s="108"/>
    </row>
    <row r="770" spans="1:8" ht="12">
      <c r="A770" s="110" t="s">
        <v>391</v>
      </c>
      <c r="B770" s="107" t="s">
        <v>1755</v>
      </c>
      <c r="C770" s="108" t="s">
        <v>388</v>
      </c>
      <c r="D770" s="108"/>
      <c r="E770" s="108"/>
      <c r="F770" s="108"/>
      <c r="G770" s="108"/>
      <c r="H770" s="108"/>
    </row>
    <row r="771" spans="1:8" ht="12">
      <c r="A771" s="110" t="s">
        <v>392</v>
      </c>
      <c r="B771" s="107" t="s">
        <v>1756</v>
      </c>
      <c r="C771" s="108" t="s">
        <v>388</v>
      </c>
      <c r="D771" s="108"/>
      <c r="E771" s="108"/>
      <c r="F771" s="108"/>
      <c r="G771" s="108"/>
      <c r="H771" s="108"/>
    </row>
    <row r="772" spans="1:8" ht="12">
      <c r="A772" s="110" t="s">
        <v>394</v>
      </c>
      <c r="B772" s="107" t="s">
        <v>395</v>
      </c>
      <c r="C772" s="108" t="s">
        <v>388</v>
      </c>
      <c r="D772" s="108"/>
      <c r="E772" s="108"/>
      <c r="F772" s="108"/>
      <c r="G772" s="108"/>
      <c r="H772" s="108"/>
    </row>
    <row r="773" spans="1:8" ht="12">
      <c r="A773" s="110" t="s">
        <v>396</v>
      </c>
      <c r="B773" s="107" t="s">
        <v>395</v>
      </c>
      <c r="C773" s="108" t="s">
        <v>388</v>
      </c>
      <c r="D773" s="108"/>
      <c r="E773" s="108"/>
      <c r="F773" s="108"/>
      <c r="G773" s="108"/>
      <c r="H773" s="108"/>
    </row>
    <row r="774" spans="1:8" ht="12">
      <c r="A774" s="110" t="s">
        <v>397</v>
      </c>
      <c r="B774" s="107" t="s">
        <v>1757</v>
      </c>
      <c r="C774" s="108" t="s">
        <v>388</v>
      </c>
      <c r="D774" s="108"/>
      <c r="E774" s="108"/>
      <c r="F774" s="108"/>
      <c r="G774" s="108"/>
      <c r="H774" s="108"/>
    </row>
    <row r="775" spans="1:8" ht="12">
      <c r="A775" s="110" t="s">
        <v>398</v>
      </c>
      <c r="B775" s="107" t="s">
        <v>1758</v>
      </c>
      <c r="C775" s="108" t="s">
        <v>399</v>
      </c>
      <c r="D775" s="108"/>
      <c r="E775" s="108"/>
      <c r="F775" s="108"/>
      <c r="G775" s="108"/>
      <c r="H775" s="108"/>
    </row>
    <row r="776" spans="1:8" ht="12">
      <c r="A776" s="110" t="s">
        <v>401</v>
      </c>
      <c r="B776" s="107" t="s">
        <v>400</v>
      </c>
      <c r="C776" s="108" t="s">
        <v>399</v>
      </c>
      <c r="D776" s="108"/>
      <c r="E776" s="108"/>
      <c r="F776" s="108"/>
      <c r="G776" s="108"/>
      <c r="H776" s="108"/>
    </row>
    <row r="777" spans="1:8" ht="12">
      <c r="A777" s="110" t="s">
        <v>402</v>
      </c>
      <c r="B777" s="107" t="s">
        <v>1759</v>
      </c>
      <c r="C777" s="108" t="s">
        <v>399</v>
      </c>
      <c r="D777" s="108"/>
      <c r="E777" s="108"/>
      <c r="F777" s="108"/>
      <c r="G777" s="108"/>
      <c r="H777" s="108"/>
    </row>
    <row r="778" spans="1:8" ht="12">
      <c r="A778" s="110" t="s">
        <v>403</v>
      </c>
      <c r="B778" s="107" t="s">
        <v>1760</v>
      </c>
      <c r="C778" s="108" t="s">
        <v>399</v>
      </c>
      <c r="D778" s="108"/>
      <c r="E778" s="108"/>
      <c r="F778" s="108"/>
      <c r="G778" s="108"/>
      <c r="H778" s="108"/>
    </row>
    <row r="779" spans="1:8" ht="12">
      <c r="A779" s="110" t="s">
        <v>404</v>
      </c>
      <c r="B779" s="107" t="s">
        <v>1761</v>
      </c>
      <c r="C779" s="108" t="s">
        <v>399</v>
      </c>
      <c r="D779" s="108"/>
      <c r="E779" s="108"/>
      <c r="F779" s="108"/>
      <c r="G779" s="108"/>
      <c r="H779" s="108"/>
    </row>
    <row r="780" spans="1:8" ht="12">
      <c r="A780" s="110" t="s">
        <v>405</v>
      </c>
      <c r="B780" s="107" t="s">
        <v>1762</v>
      </c>
      <c r="C780" s="108" t="s">
        <v>399</v>
      </c>
      <c r="D780" s="108"/>
      <c r="E780" s="108"/>
      <c r="F780" s="108"/>
      <c r="G780" s="108"/>
      <c r="H780" s="108"/>
    </row>
    <row r="781" spans="1:8" ht="12">
      <c r="A781" s="110" t="s">
        <v>406</v>
      </c>
      <c r="B781" s="107" t="s">
        <v>1763</v>
      </c>
      <c r="C781" s="108" t="s">
        <v>399</v>
      </c>
      <c r="D781" s="108"/>
      <c r="E781" s="108"/>
      <c r="F781" s="108"/>
      <c r="G781" s="108"/>
      <c r="H781" s="108"/>
    </row>
    <row r="782" spans="1:8" ht="12">
      <c r="A782" s="110" t="s">
        <v>407</v>
      </c>
      <c r="B782" s="107" t="s">
        <v>409</v>
      </c>
      <c r="C782" s="108" t="s">
        <v>408</v>
      </c>
      <c r="D782" s="108"/>
      <c r="E782" s="108"/>
      <c r="F782" s="108"/>
      <c r="G782" s="108"/>
      <c r="H782" s="108"/>
    </row>
    <row r="783" spans="1:8" ht="12">
      <c r="A783" s="110" t="s">
        <v>410</v>
      </c>
      <c r="B783" s="107" t="s">
        <v>409</v>
      </c>
      <c r="C783" s="108" t="s">
        <v>408</v>
      </c>
      <c r="D783" s="108"/>
      <c r="E783" s="108"/>
      <c r="F783" s="108"/>
      <c r="G783" s="108"/>
      <c r="H783" s="108"/>
    </row>
    <row r="784" spans="1:8" ht="12">
      <c r="A784" s="110" t="s">
        <v>411</v>
      </c>
      <c r="B784" s="107" t="s">
        <v>1764</v>
      </c>
      <c r="C784" s="108" t="s">
        <v>408</v>
      </c>
      <c r="D784" s="108"/>
      <c r="E784" s="108"/>
      <c r="F784" s="108"/>
      <c r="G784" s="108"/>
      <c r="H784" s="108"/>
    </row>
    <row r="785" spans="1:8" ht="12">
      <c r="A785" s="110" t="s">
        <v>413</v>
      </c>
      <c r="B785" s="107" t="s">
        <v>1765</v>
      </c>
      <c r="C785" s="108" t="s">
        <v>408</v>
      </c>
      <c r="D785" s="108"/>
      <c r="E785" s="108"/>
      <c r="F785" s="108"/>
      <c r="G785" s="108"/>
      <c r="H785" s="108"/>
    </row>
    <row r="786" spans="1:8" ht="12">
      <c r="A786" s="110" t="s">
        <v>414</v>
      </c>
      <c r="B786" s="107" t="s">
        <v>1766</v>
      </c>
      <c r="C786" s="108" t="s">
        <v>408</v>
      </c>
      <c r="D786" s="108"/>
      <c r="E786" s="108"/>
      <c r="F786" s="108"/>
      <c r="G786" s="108"/>
      <c r="H786" s="108"/>
    </row>
    <row r="787" spans="1:8" ht="12">
      <c r="A787" s="110" t="s">
        <v>415</v>
      </c>
      <c r="B787" s="107" t="s">
        <v>1767</v>
      </c>
      <c r="C787" s="108" t="s">
        <v>408</v>
      </c>
      <c r="D787" s="108"/>
      <c r="E787" s="108"/>
      <c r="F787" s="108"/>
      <c r="G787" s="108"/>
      <c r="H787" s="108"/>
    </row>
    <row r="788" spans="1:8" ht="12">
      <c r="A788" s="110" t="s">
        <v>416</v>
      </c>
      <c r="B788" s="107" t="s">
        <v>412</v>
      </c>
      <c r="C788" s="108" t="s">
        <v>408</v>
      </c>
      <c r="D788" s="108"/>
      <c r="E788" s="108"/>
      <c r="F788" s="108"/>
      <c r="G788" s="108"/>
      <c r="H788" s="108"/>
    </row>
    <row r="789" spans="1:8" ht="12">
      <c r="A789" s="110" t="s">
        <v>417</v>
      </c>
      <c r="B789" s="107" t="s">
        <v>1768</v>
      </c>
      <c r="C789" s="108" t="s">
        <v>408</v>
      </c>
      <c r="D789" s="108"/>
      <c r="E789" s="108"/>
      <c r="F789" s="108"/>
      <c r="G789" s="108"/>
      <c r="H789" s="108"/>
    </row>
    <row r="790" spans="1:8" ht="12">
      <c r="A790" s="110" t="s">
        <v>420</v>
      </c>
      <c r="B790" s="107" t="s">
        <v>421</v>
      </c>
      <c r="C790" s="108" t="s">
        <v>408</v>
      </c>
      <c r="D790" s="108"/>
      <c r="E790" s="108"/>
      <c r="F790" s="108"/>
      <c r="G790" s="108"/>
      <c r="H790" s="108"/>
    </row>
    <row r="791" spans="1:8" ht="12">
      <c r="A791" s="110" t="s">
        <v>422</v>
      </c>
      <c r="B791" s="107" t="s">
        <v>1769</v>
      </c>
      <c r="C791" s="108" t="s">
        <v>408</v>
      </c>
      <c r="D791" s="108"/>
      <c r="E791" s="108"/>
      <c r="F791" s="108"/>
      <c r="G791" s="108"/>
      <c r="H791" s="108"/>
    </row>
    <row r="792" spans="1:8" ht="12">
      <c r="A792" s="110" t="s">
        <v>423</v>
      </c>
      <c r="B792" s="107" t="s">
        <v>1770</v>
      </c>
      <c r="C792" s="108" t="s">
        <v>408</v>
      </c>
      <c r="D792" s="108"/>
      <c r="E792" s="108"/>
      <c r="F792" s="108"/>
      <c r="G792" s="108"/>
      <c r="H792" s="108"/>
    </row>
    <row r="793" spans="1:8" ht="12">
      <c r="A793" s="110" t="s">
        <v>426</v>
      </c>
      <c r="B793" s="107" t="s">
        <v>1771</v>
      </c>
      <c r="C793" s="108" t="s">
        <v>408</v>
      </c>
      <c r="D793" s="108"/>
      <c r="E793" s="108"/>
      <c r="F793" s="108"/>
      <c r="G793" s="108"/>
      <c r="H793" s="108"/>
    </row>
    <row r="794" spans="1:8" ht="12">
      <c r="A794" s="110" t="s">
        <v>427</v>
      </c>
      <c r="B794" s="107" t="s">
        <v>1772</v>
      </c>
      <c r="C794" s="108" t="s">
        <v>419</v>
      </c>
      <c r="D794" s="108"/>
      <c r="E794" s="108"/>
      <c r="F794" s="108"/>
      <c r="G794" s="108"/>
      <c r="H794" s="108"/>
    </row>
    <row r="795" spans="1:8" ht="12">
      <c r="A795" s="110" t="s">
        <v>428</v>
      </c>
      <c r="B795" s="107" t="s">
        <v>418</v>
      </c>
      <c r="C795" s="108" t="s">
        <v>419</v>
      </c>
      <c r="D795" s="108"/>
      <c r="E795" s="108"/>
      <c r="F795" s="108"/>
      <c r="G795" s="108"/>
      <c r="H795" s="108"/>
    </row>
    <row r="796" spans="1:8" ht="12">
      <c r="A796" s="110" t="s">
        <v>429</v>
      </c>
      <c r="B796" s="107" t="s">
        <v>418</v>
      </c>
      <c r="C796" s="108" t="s">
        <v>419</v>
      </c>
      <c r="D796" s="108"/>
      <c r="E796" s="108"/>
      <c r="F796" s="108"/>
      <c r="G796" s="108"/>
      <c r="H796" s="108"/>
    </row>
    <row r="797" spans="1:8" ht="12">
      <c r="A797" s="110" t="s">
        <v>430</v>
      </c>
      <c r="B797" s="107" t="s">
        <v>1773</v>
      </c>
      <c r="C797" s="108" t="s">
        <v>419</v>
      </c>
      <c r="D797" s="108"/>
      <c r="E797" s="108"/>
      <c r="F797" s="108"/>
      <c r="G797" s="108"/>
      <c r="H797" s="108"/>
    </row>
    <row r="798" spans="1:8" ht="12">
      <c r="A798" s="110" t="s">
        <v>431</v>
      </c>
      <c r="B798" s="107" t="s">
        <v>1774</v>
      </c>
      <c r="C798" s="108" t="s">
        <v>419</v>
      </c>
      <c r="D798" s="108"/>
      <c r="E798" s="108"/>
      <c r="F798" s="108"/>
      <c r="G798" s="108"/>
      <c r="H798" s="108"/>
    </row>
    <row r="799" spans="1:8" ht="12">
      <c r="A799" s="110" t="s">
        <v>432</v>
      </c>
      <c r="B799" s="107" t="s">
        <v>433</v>
      </c>
      <c r="C799" s="108" t="s">
        <v>419</v>
      </c>
      <c r="D799" s="108"/>
      <c r="E799" s="108"/>
      <c r="F799" s="108"/>
      <c r="G799" s="108"/>
      <c r="H799" s="108"/>
    </row>
    <row r="800" spans="1:8" ht="12">
      <c r="A800" s="110" t="s">
        <v>434</v>
      </c>
      <c r="B800" s="107" t="s">
        <v>424</v>
      </c>
      <c r="C800" s="108" t="s">
        <v>419</v>
      </c>
      <c r="D800" s="108"/>
      <c r="E800" s="108"/>
      <c r="F800" s="108"/>
      <c r="G800" s="108"/>
      <c r="H800" s="108"/>
    </row>
    <row r="801" spans="1:8" ht="12">
      <c r="A801" s="110" t="s">
        <v>435</v>
      </c>
      <c r="B801" s="107" t="s">
        <v>1775</v>
      </c>
      <c r="C801" s="108" t="s">
        <v>419</v>
      </c>
      <c r="D801" s="108"/>
      <c r="E801" s="108"/>
      <c r="F801" s="108"/>
      <c r="G801" s="108"/>
      <c r="H801" s="108"/>
    </row>
    <row r="802" spans="1:8" ht="12">
      <c r="A802" s="110" t="s">
        <v>436</v>
      </c>
      <c r="B802" s="107" t="s">
        <v>1776</v>
      </c>
      <c r="C802" s="108" t="s">
        <v>419</v>
      </c>
      <c r="D802" s="108"/>
      <c r="E802" s="108"/>
      <c r="F802" s="108"/>
      <c r="G802" s="108"/>
      <c r="H802" s="108"/>
    </row>
    <row r="803" spans="1:8" ht="12">
      <c r="A803" s="110" t="s">
        <v>437</v>
      </c>
      <c r="B803" s="107" t="s">
        <v>1777</v>
      </c>
      <c r="C803" s="108" t="s">
        <v>419</v>
      </c>
      <c r="D803" s="108"/>
      <c r="E803" s="108"/>
      <c r="F803" s="108"/>
      <c r="G803" s="108"/>
      <c r="H803" s="108"/>
    </row>
    <row r="804" spans="1:8" ht="12">
      <c r="A804" s="110" t="s">
        <v>438</v>
      </c>
      <c r="B804" s="107" t="s">
        <v>1778</v>
      </c>
      <c r="C804" s="108" t="s">
        <v>419</v>
      </c>
      <c r="D804" s="108"/>
      <c r="E804" s="108"/>
      <c r="F804" s="108"/>
      <c r="G804" s="108"/>
      <c r="H804" s="108"/>
    </row>
    <row r="805" spans="1:8" ht="12">
      <c r="A805" s="110" t="s">
        <v>439</v>
      </c>
      <c r="B805" s="107" t="s">
        <v>1779</v>
      </c>
      <c r="C805" s="108" t="s">
        <v>419</v>
      </c>
      <c r="D805" s="108"/>
      <c r="E805" s="108"/>
      <c r="F805" s="108"/>
      <c r="G805" s="108"/>
      <c r="H805" s="108"/>
    </row>
    <row r="806" spans="1:8" ht="12">
      <c r="A806" s="110" t="s">
        <v>440</v>
      </c>
      <c r="B806" s="107" t="s">
        <v>1780</v>
      </c>
      <c r="C806" s="108" t="s">
        <v>419</v>
      </c>
      <c r="D806" s="108"/>
      <c r="E806" s="108"/>
      <c r="F806" s="108"/>
      <c r="G806" s="108"/>
      <c r="H806" s="108"/>
    </row>
    <row r="807" spans="1:8" ht="12">
      <c r="A807" s="110" t="s">
        <v>441</v>
      </c>
      <c r="B807" s="107" t="s">
        <v>1781</v>
      </c>
      <c r="C807" s="108" t="s">
        <v>419</v>
      </c>
      <c r="D807" s="108"/>
      <c r="E807" s="108"/>
      <c r="F807" s="108"/>
      <c r="G807" s="108"/>
      <c r="H807" s="108"/>
    </row>
    <row r="808" spans="1:8" ht="12">
      <c r="A808" s="110" t="s">
        <v>442</v>
      </c>
      <c r="B808" s="107" t="s">
        <v>1782</v>
      </c>
      <c r="C808" s="108" t="s">
        <v>425</v>
      </c>
      <c r="D808" s="108"/>
      <c r="E808" s="108"/>
      <c r="F808" s="108"/>
      <c r="G808" s="108"/>
      <c r="H808" s="108"/>
    </row>
    <row r="809" spans="1:8" ht="12">
      <c r="A809" s="110" t="s">
        <v>443</v>
      </c>
      <c r="B809" s="107" t="s">
        <v>424</v>
      </c>
      <c r="C809" s="108" t="s">
        <v>425</v>
      </c>
      <c r="D809" s="108"/>
      <c r="E809" s="108"/>
      <c r="F809" s="108"/>
      <c r="G809" s="108"/>
      <c r="H809" s="108"/>
    </row>
    <row r="810" spans="1:8" ht="12">
      <c r="A810" s="110" t="s">
        <v>444</v>
      </c>
      <c r="B810" s="107" t="s">
        <v>1783</v>
      </c>
      <c r="C810" s="108" t="s">
        <v>425</v>
      </c>
      <c r="D810" s="108"/>
      <c r="E810" s="108"/>
      <c r="F810" s="108"/>
      <c r="G810" s="108"/>
      <c r="H810" s="108"/>
    </row>
    <row r="811" spans="1:8" ht="12">
      <c r="A811" s="110" t="s">
        <v>559</v>
      </c>
      <c r="B811" s="107" t="s">
        <v>558</v>
      </c>
      <c r="C811" s="108" t="s">
        <v>425</v>
      </c>
      <c r="D811" s="108"/>
      <c r="E811" s="108"/>
      <c r="F811" s="108"/>
      <c r="G811" s="108"/>
      <c r="H811" s="108"/>
    </row>
    <row r="812" spans="1:8" ht="12">
      <c r="A812" s="110" t="s">
        <v>560</v>
      </c>
      <c r="B812" s="107" t="s">
        <v>558</v>
      </c>
      <c r="C812" s="108" t="s">
        <v>425</v>
      </c>
      <c r="D812" s="108"/>
      <c r="E812" s="108"/>
      <c r="F812" s="108"/>
      <c r="G812" s="108"/>
      <c r="H812" s="108"/>
    </row>
    <row r="813" spans="1:8" ht="12">
      <c r="A813" s="110" t="s">
        <v>561</v>
      </c>
      <c r="B813" s="107" t="s">
        <v>558</v>
      </c>
      <c r="C813" s="108" t="s">
        <v>425</v>
      </c>
      <c r="D813" s="108"/>
      <c r="E813" s="108"/>
      <c r="F813" s="108"/>
      <c r="G813" s="108"/>
      <c r="H813" s="108"/>
    </row>
    <row r="814" spans="1:8" ht="12">
      <c r="A814" s="110" t="s">
        <v>562</v>
      </c>
      <c r="B814" s="107" t="s">
        <v>1784</v>
      </c>
      <c r="C814" s="108" t="s">
        <v>425</v>
      </c>
      <c r="D814" s="108"/>
      <c r="E814" s="108"/>
      <c r="F814" s="108"/>
      <c r="G814" s="108"/>
      <c r="H814" s="108"/>
    </row>
    <row r="815" spans="1:8" ht="12">
      <c r="A815" s="110" t="s">
        <v>563</v>
      </c>
      <c r="B815" s="107" t="s">
        <v>1785</v>
      </c>
      <c r="C815" s="108" t="s">
        <v>425</v>
      </c>
      <c r="D815" s="108"/>
      <c r="E815" s="108"/>
      <c r="F815" s="108"/>
      <c r="G815" s="108"/>
      <c r="H815" s="108"/>
    </row>
    <row r="816" spans="1:8" ht="12">
      <c r="A816" s="110" t="s">
        <v>564</v>
      </c>
      <c r="B816" s="107" t="s">
        <v>565</v>
      </c>
      <c r="C816" s="108" t="s">
        <v>524</v>
      </c>
      <c r="D816" s="108"/>
      <c r="E816" s="108"/>
      <c r="F816" s="108"/>
      <c r="G816" s="108"/>
      <c r="H816" s="108"/>
    </row>
    <row r="817" spans="1:8" ht="12">
      <c r="A817" s="110" t="s">
        <v>566</v>
      </c>
      <c r="B817" s="107" t="s">
        <v>565</v>
      </c>
      <c r="C817" s="108" t="s">
        <v>524</v>
      </c>
      <c r="D817" s="108"/>
      <c r="E817" s="108"/>
      <c r="F817" s="108"/>
      <c r="G817" s="108"/>
      <c r="H817" s="108"/>
    </row>
    <row r="818" spans="1:8" ht="12">
      <c r="A818" s="110" t="s">
        <v>567</v>
      </c>
      <c r="B818" s="107" t="s">
        <v>565</v>
      </c>
      <c r="C818" s="108" t="s">
        <v>524</v>
      </c>
      <c r="D818" s="108"/>
      <c r="E818" s="108"/>
      <c r="F818" s="108"/>
      <c r="G818" s="108"/>
      <c r="H818" s="108"/>
    </row>
    <row r="819" spans="1:8" ht="12">
      <c r="A819" s="110" t="s">
        <v>568</v>
      </c>
      <c r="B819" s="107" t="s">
        <v>1786</v>
      </c>
      <c r="C819" s="108" t="s">
        <v>524</v>
      </c>
      <c r="D819" s="108"/>
      <c r="E819" s="108"/>
      <c r="F819" s="108"/>
      <c r="G819" s="108"/>
      <c r="H819" s="108"/>
    </row>
    <row r="820" spans="1:8" ht="12">
      <c r="A820" s="110" t="s">
        <v>569</v>
      </c>
      <c r="B820" s="107" t="s">
        <v>1787</v>
      </c>
      <c r="C820" s="108" t="s">
        <v>524</v>
      </c>
      <c r="D820" s="108"/>
      <c r="E820" s="108"/>
      <c r="F820" s="108"/>
      <c r="G820" s="108"/>
      <c r="H820" s="108"/>
    </row>
    <row r="821" spans="1:8" ht="12">
      <c r="A821" s="110" t="s">
        <v>570</v>
      </c>
      <c r="B821" s="107" t="s">
        <v>1788</v>
      </c>
      <c r="C821" s="108" t="s">
        <v>524</v>
      </c>
      <c r="D821" s="108"/>
      <c r="E821" s="108"/>
      <c r="F821" s="108"/>
      <c r="G821" s="108"/>
      <c r="H821" s="108"/>
    </row>
    <row r="822" spans="1:8" ht="12">
      <c r="A822" s="110" t="s">
        <v>571</v>
      </c>
      <c r="B822" s="107" t="s">
        <v>1789</v>
      </c>
      <c r="C822" s="108" t="s">
        <v>524</v>
      </c>
      <c r="D822" s="108"/>
      <c r="E822" s="108"/>
      <c r="F822" s="108"/>
      <c r="G822" s="108"/>
      <c r="H822" s="108"/>
    </row>
    <row r="823" spans="1:8" ht="12">
      <c r="A823" s="110" t="s">
        <v>572</v>
      </c>
      <c r="B823" s="107" t="s">
        <v>1790</v>
      </c>
      <c r="C823" s="108" t="s">
        <v>524</v>
      </c>
      <c r="D823" s="108"/>
      <c r="E823" s="108"/>
      <c r="F823" s="108"/>
      <c r="G823" s="108"/>
      <c r="H823" s="108"/>
    </row>
    <row r="824" spans="1:8" ht="12">
      <c r="A824" s="110" t="s">
        <v>573</v>
      </c>
      <c r="B824" s="107" t="s">
        <v>1791</v>
      </c>
      <c r="C824" s="108" t="s">
        <v>524</v>
      </c>
      <c r="D824" s="108"/>
      <c r="E824" s="108"/>
      <c r="F824" s="108"/>
      <c r="G824" s="108"/>
      <c r="H824" s="108"/>
    </row>
    <row r="825" spans="1:8" ht="12">
      <c r="A825" s="110" t="s">
        <v>574</v>
      </c>
      <c r="B825" s="107" t="s">
        <v>1792</v>
      </c>
      <c r="C825" s="108" t="s">
        <v>524</v>
      </c>
      <c r="D825" s="108"/>
      <c r="E825" s="108"/>
      <c r="F825" s="108"/>
      <c r="G825" s="108"/>
      <c r="H825" s="108"/>
    </row>
    <row r="826" spans="1:8" ht="12">
      <c r="A826" s="110" t="s">
        <v>575</v>
      </c>
      <c r="B826" s="107" t="s">
        <v>1792</v>
      </c>
      <c r="C826" s="108" t="s">
        <v>524</v>
      </c>
      <c r="D826" s="108"/>
      <c r="E826" s="108"/>
      <c r="F826" s="108"/>
      <c r="G826" s="108"/>
      <c r="H826" s="108"/>
    </row>
    <row r="827" spans="1:8" ht="12">
      <c r="A827" s="110" t="s">
        <v>576</v>
      </c>
      <c r="B827" s="107" t="s">
        <v>1793</v>
      </c>
      <c r="C827" s="108" t="s">
        <v>524</v>
      </c>
      <c r="D827" s="108"/>
      <c r="E827" s="108"/>
      <c r="F827" s="108"/>
      <c r="G827" s="108"/>
      <c r="H827" s="108"/>
    </row>
    <row r="828" spans="1:8" ht="12">
      <c r="A828" s="110" t="s">
        <v>577</v>
      </c>
      <c r="B828" s="107" t="s">
        <v>1794</v>
      </c>
      <c r="C828" s="108" t="s">
        <v>524</v>
      </c>
      <c r="D828" s="108"/>
      <c r="E828" s="108"/>
      <c r="F828" s="108"/>
      <c r="G828" s="108"/>
      <c r="H828" s="108"/>
    </row>
    <row r="829" spans="1:8" ht="12">
      <c r="A829" s="110" t="s">
        <v>578</v>
      </c>
      <c r="B829" s="107" t="s">
        <v>1794</v>
      </c>
      <c r="C829" s="108" t="s">
        <v>524</v>
      </c>
      <c r="D829" s="108"/>
      <c r="E829" s="108"/>
      <c r="F829" s="108"/>
      <c r="G829" s="108"/>
      <c r="H829" s="108"/>
    </row>
    <row r="830" spans="1:8" ht="12">
      <c r="A830" s="110" t="s">
        <v>579</v>
      </c>
      <c r="B830" s="107" t="s">
        <v>1795</v>
      </c>
      <c r="C830" s="108" t="s">
        <v>524</v>
      </c>
      <c r="D830" s="108"/>
      <c r="E830" s="108"/>
      <c r="F830" s="108"/>
      <c r="G830" s="108"/>
      <c r="H830" s="108"/>
    </row>
    <row r="831" spans="1:8" ht="12">
      <c r="A831" s="110" t="s">
        <v>580</v>
      </c>
      <c r="B831" s="107" t="s">
        <v>1796</v>
      </c>
      <c r="C831" s="108" t="s">
        <v>524</v>
      </c>
      <c r="D831" s="108"/>
      <c r="E831" s="108"/>
      <c r="F831" s="108"/>
      <c r="G831" s="108"/>
      <c r="H831" s="108"/>
    </row>
    <row r="832" spans="1:8" ht="12">
      <c r="A832" s="110" t="s">
        <v>581</v>
      </c>
      <c r="B832" s="107" t="s">
        <v>1797</v>
      </c>
      <c r="C832" s="108" t="s">
        <v>524</v>
      </c>
      <c r="D832" s="108"/>
      <c r="E832" s="108"/>
      <c r="F832" s="108"/>
      <c r="G832" s="108"/>
      <c r="H832" s="108"/>
    </row>
    <row r="833" spans="1:8" ht="12">
      <c r="A833" s="110" t="s">
        <v>582</v>
      </c>
      <c r="B833" s="107" t="s">
        <v>1798</v>
      </c>
      <c r="C833" s="108" t="s">
        <v>524</v>
      </c>
      <c r="D833" s="108"/>
      <c r="E833" s="108"/>
      <c r="F833" s="108"/>
      <c r="G833" s="108"/>
      <c r="H833" s="108"/>
    </row>
    <row r="834" spans="1:8" ht="12">
      <c r="A834" s="110" t="s">
        <v>583</v>
      </c>
      <c r="B834" s="107" t="s">
        <v>584</v>
      </c>
      <c r="C834" s="108" t="s">
        <v>524</v>
      </c>
      <c r="D834" s="108"/>
      <c r="E834" s="108"/>
      <c r="F834" s="108"/>
      <c r="G834" s="108"/>
      <c r="H834" s="108"/>
    </row>
    <row r="835" spans="1:8" ht="12">
      <c r="A835" s="110" t="s">
        <v>585</v>
      </c>
      <c r="B835" s="107" t="s">
        <v>584</v>
      </c>
      <c r="C835" s="108" t="s">
        <v>524</v>
      </c>
      <c r="D835" s="108"/>
      <c r="E835" s="108"/>
      <c r="F835" s="108"/>
      <c r="G835" s="108"/>
      <c r="H835" s="108"/>
    </row>
    <row r="836" spans="1:8" ht="12">
      <c r="A836" s="110" t="s">
        <v>586</v>
      </c>
      <c r="B836" s="107" t="s">
        <v>584</v>
      </c>
      <c r="C836" s="108" t="s">
        <v>524</v>
      </c>
      <c r="D836" s="108"/>
      <c r="E836" s="108"/>
      <c r="F836" s="108"/>
      <c r="G836" s="108"/>
      <c r="H836" s="108"/>
    </row>
    <row r="837" spans="1:8" ht="12">
      <c r="A837" s="110" t="s">
        <v>587</v>
      </c>
      <c r="B837" s="107" t="s">
        <v>1799</v>
      </c>
      <c r="C837" s="108" t="s">
        <v>524</v>
      </c>
      <c r="D837" s="108"/>
      <c r="E837" s="108"/>
      <c r="F837" s="108"/>
      <c r="G837" s="108"/>
      <c r="H837" s="108"/>
    </row>
    <row r="838" spans="1:8" ht="12">
      <c r="A838" s="110" t="s">
        <v>588</v>
      </c>
      <c r="B838" s="107" t="s">
        <v>1800</v>
      </c>
      <c r="C838" s="108" t="s">
        <v>524</v>
      </c>
      <c r="D838" s="108"/>
      <c r="E838" s="108"/>
      <c r="F838" s="108"/>
      <c r="G838" s="108"/>
      <c r="H838" s="108"/>
    </row>
    <row r="839" spans="1:8" ht="12">
      <c r="A839" s="110" t="s">
        <v>589</v>
      </c>
      <c r="B839" s="107" t="s">
        <v>1801</v>
      </c>
      <c r="C839" s="108" t="s">
        <v>524</v>
      </c>
      <c r="D839" s="108"/>
      <c r="E839" s="108"/>
      <c r="F839" s="108"/>
      <c r="G839" s="108"/>
      <c r="H839" s="108"/>
    </row>
    <row r="840" spans="1:8" ht="12">
      <c r="A840" s="110" t="s">
        <v>590</v>
      </c>
      <c r="B840" s="107" t="s">
        <v>1802</v>
      </c>
      <c r="C840" s="108" t="s">
        <v>524</v>
      </c>
      <c r="D840" s="108"/>
      <c r="E840" s="108"/>
      <c r="F840" s="108"/>
      <c r="G840" s="108"/>
      <c r="H840" s="108"/>
    </row>
    <row r="841" spans="1:8" ht="12">
      <c r="A841" s="110" t="s">
        <v>591</v>
      </c>
      <c r="B841" s="107" t="s">
        <v>1803</v>
      </c>
      <c r="C841" s="108" t="s">
        <v>524</v>
      </c>
      <c r="D841" s="108"/>
      <c r="E841" s="108"/>
      <c r="F841" s="108"/>
      <c r="G841" s="108"/>
      <c r="H841" s="108"/>
    </row>
    <row r="842" spans="1:8" ht="12">
      <c r="A842" s="110" t="s">
        <v>592</v>
      </c>
      <c r="B842" s="107" t="s">
        <v>1803</v>
      </c>
      <c r="C842" s="108" t="s">
        <v>524</v>
      </c>
      <c r="D842" s="108"/>
      <c r="E842" s="108"/>
      <c r="F842" s="108"/>
      <c r="G842" s="108"/>
      <c r="H842" s="108"/>
    </row>
    <row r="843" spans="1:8" ht="12">
      <c r="A843" s="110" t="s">
        <v>593</v>
      </c>
      <c r="B843" s="107" t="s">
        <v>1804</v>
      </c>
      <c r="C843" s="108" t="s">
        <v>524</v>
      </c>
      <c r="D843" s="108"/>
      <c r="E843" s="108"/>
      <c r="F843" s="108"/>
      <c r="G843" s="108"/>
      <c r="H843" s="108"/>
    </row>
    <row r="844" spans="1:8" ht="12">
      <c r="A844" s="110" t="s">
        <v>594</v>
      </c>
      <c r="B844" s="107" t="s">
        <v>1805</v>
      </c>
      <c r="C844" s="108" t="s">
        <v>524</v>
      </c>
      <c r="D844" s="108"/>
      <c r="E844" s="108"/>
      <c r="F844" s="108"/>
      <c r="G844" s="108"/>
      <c r="H844" s="108"/>
    </row>
    <row r="845" spans="1:8" ht="12">
      <c r="A845" s="110" t="s">
        <v>595</v>
      </c>
      <c r="B845" s="107" t="s">
        <v>1806</v>
      </c>
      <c r="C845" s="108" t="s">
        <v>524</v>
      </c>
      <c r="D845" s="108"/>
      <c r="E845" s="108"/>
      <c r="F845" s="108"/>
      <c r="G845" s="108"/>
      <c r="H845" s="108"/>
    </row>
    <row r="846" spans="1:8" ht="12">
      <c r="A846" s="110" t="s">
        <v>596</v>
      </c>
      <c r="B846" s="107" t="s">
        <v>1807</v>
      </c>
      <c r="C846" s="108" t="s">
        <v>524</v>
      </c>
      <c r="D846" s="108"/>
      <c r="E846" s="108"/>
      <c r="F846" s="108"/>
      <c r="G846" s="108"/>
      <c r="H846" s="108"/>
    </row>
    <row r="847" spans="1:8" ht="12">
      <c r="A847" s="110" t="s">
        <v>598</v>
      </c>
      <c r="B847" s="107" t="s">
        <v>1808</v>
      </c>
      <c r="C847" s="108" t="s">
        <v>524</v>
      </c>
      <c r="D847" s="108"/>
      <c r="E847" s="108"/>
      <c r="F847" s="108"/>
      <c r="G847" s="108"/>
      <c r="H847" s="108"/>
    </row>
    <row r="848" spans="1:8" ht="12">
      <c r="A848" s="110" t="s">
        <v>599</v>
      </c>
      <c r="B848" s="107" t="s">
        <v>1809</v>
      </c>
      <c r="C848" s="108" t="s">
        <v>524</v>
      </c>
      <c r="D848" s="108"/>
      <c r="E848" s="108"/>
      <c r="F848" s="108"/>
      <c r="G848" s="108"/>
      <c r="H848" s="108"/>
    </row>
    <row r="849" spans="1:8" ht="12">
      <c r="A849" s="110" t="s">
        <v>600</v>
      </c>
      <c r="B849" s="107" t="s">
        <v>703</v>
      </c>
      <c r="C849" s="108" t="s">
        <v>524</v>
      </c>
      <c r="D849" s="108"/>
      <c r="E849" s="108"/>
      <c r="F849" s="108"/>
      <c r="G849" s="108"/>
      <c r="H849" s="108"/>
    </row>
    <row r="850" spans="1:8" ht="12">
      <c r="A850" s="110" t="s">
        <v>601</v>
      </c>
      <c r="B850" s="107" t="s">
        <v>597</v>
      </c>
      <c r="C850" s="108" t="s">
        <v>524</v>
      </c>
      <c r="D850" s="108"/>
      <c r="E850" s="108"/>
      <c r="F850" s="108"/>
      <c r="G850" s="108"/>
      <c r="H850" s="108"/>
    </row>
    <row r="851" spans="1:8" ht="12">
      <c r="A851" s="110" t="s">
        <v>602</v>
      </c>
      <c r="B851" s="107" t="s">
        <v>597</v>
      </c>
      <c r="C851" s="108" t="s">
        <v>524</v>
      </c>
      <c r="D851" s="108"/>
      <c r="E851" s="108"/>
      <c r="F851" s="108"/>
      <c r="G851" s="108"/>
      <c r="H851" s="108"/>
    </row>
    <row r="852" spans="1:8" ht="12">
      <c r="A852" s="110" t="s">
        <v>603</v>
      </c>
      <c r="B852" s="107" t="s">
        <v>1810</v>
      </c>
      <c r="C852" s="108" t="s">
        <v>524</v>
      </c>
      <c r="D852" s="108"/>
      <c r="E852" s="108"/>
      <c r="F852" s="108"/>
      <c r="G852" s="108"/>
      <c r="H852" s="108"/>
    </row>
    <row r="853" spans="1:8" ht="12">
      <c r="A853" s="110" t="s">
        <v>605</v>
      </c>
      <c r="B853" s="107" t="s">
        <v>1811</v>
      </c>
      <c r="C853" s="108" t="s">
        <v>524</v>
      </c>
      <c r="D853" s="108"/>
      <c r="E853" s="108"/>
      <c r="F853" s="108"/>
      <c r="G853" s="108"/>
      <c r="H853" s="108"/>
    </row>
    <row r="854" spans="1:8" ht="12">
      <c r="A854" s="110" t="s">
        <v>606</v>
      </c>
      <c r="B854" s="107" t="s">
        <v>604</v>
      </c>
      <c r="C854" s="108" t="s">
        <v>524</v>
      </c>
      <c r="D854" s="108"/>
      <c r="E854" s="108"/>
      <c r="F854" s="108"/>
      <c r="G854" s="108"/>
      <c r="H854" s="108"/>
    </row>
    <row r="855" spans="1:8" ht="12">
      <c r="A855" s="110" t="s">
        <v>607</v>
      </c>
      <c r="B855" s="107" t="s">
        <v>1812</v>
      </c>
      <c r="C855" s="108" t="s">
        <v>524</v>
      </c>
      <c r="D855" s="108"/>
      <c r="E855" s="108"/>
      <c r="F855" s="108"/>
      <c r="G855" s="108"/>
      <c r="H855" s="108"/>
    </row>
    <row r="856" spans="1:8" ht="12">
      <c r="A856" s="110" t="s">
        <v>609</v>
      </c>
      <c r="B856" s="107" t="s">
        <v>1813</v>
      </c>
      <c r="C856" s="108" t="s">
        <v>524</v>
      </c>
      <c r="D856" s="108"/>
      <c r="E856" s="108"/>
      <c r="F856" s="108"/>
      <c r="G856" s="108"/>
      <c r="H856" s="108"/>
    </row>
    <row r="857" spans="1:8" ht="12">
      <c r="A857" s="110" t="s">
        <v>611</v>
      </c>
      <c r="B857" s="107" t="s">
        <v>1814</v>
      </c>
      <c r="C857" s="108" t="s">
        <v>524</v>
      </c>
      <c r="D857" s="108"/>
      <c r="E857" s="108"/>
      <c r="F857" s="108"/>
      <c r="G857" s="108"/>
      <c r="H857" s="108"/>
    </row>
    <row r="858" spans="1:8" ht="12">
      <c r="A858" s="110" t="s">
        <v>612</v>
      </c>
      <c r="B858" s="107" t="s">
        <v>756</v>
      </c>
      <c r="C858" s="108" t="s">
        <v>524</v>
      </c>
      <c r="D858" s="108"/>
      <c r="E858" s="108"/>
      <c r="F858" s="108"/>
      <c r="G858" s="108"/>
      <c r="H858" s="108"/>
    </row>
    <row r="859" spans="1:8" ht="12">
      <c r="A859" s="110" t="s">
        <v>613</v>
      </c>
      <c r="B859" s="107" t="s">
        <v>1815</v>
      </c>
      <c r="C859" s="108" t="s">
        <v>524</v>
      </c>
      <c r="D859" s="108"/>
      <c r="E859" s="108"/>
      <c r="F859" s="108"/>
      <c r="G859" s="108"/>
      <c r="H859" s="108"/>
    </row>
    <row r="860" spans="1:8" ht="12">
      <c r="A860" s="110" t="s">
        <v>614</v>
      </c>
      <c r="B860" s="107" t="s">
        <v>1816</v>
      </c>
      <c r="C860" s="108" t="s">
        <v>524</v>
      </c>
      <c r="D860" s="108"/>
      <c r="E860" s="108"/>
      <c r="F860" s="108"/>
      <c r="G860" s="108"/>
      <c r="H860" s="108"/>
    </row>
    <row r="861" spans="1:8" ht="12">
      <c r="A861" s="110" t="s">
        <v>615</v>
      </c>
      <c r="B861" s="107" t="s">
        <v>1015</v>
      </c>
      <c r="C861" s="108" t="s">
        <v>524</v>
      </c>
      <c r="D861" s="108"/>
      <c r="E861" s="108"/>
      <c r="F861" s="108"/>
      <c r="G861" s="108"/>
      <c r="H861" s="108"/>
    </row>
    <row r="862" spans="1:8" ht="12">
      <c r="A862" s="110" t="s">
        <v>616</v>
      </c>
      <c r="B862" s="107" t="s">
        <v>1817</v>
      </c>
      <c r="C862" s="108" t="s">
        <v>524</v>
      </c>
      <c r="D862" s="108"/>
      <c r="E862" s="108"/>
      <c r="F862" s="108"/>
      <c r="G862" s="108"/>
      <c r="H862" s="108"/>
    </row>
    <row r="863" spans="1:8" ht="12">
      <c r="A863" s="110" t="s">
        <v>617</v>
      </c>
      <c r="B863" s="107" t="s">
        <v>1818</v>
      </c>
      <c r="C863" s="108" t="s">
        <v>524</v>
      </c>
      <c r="D863" s="108"/>
      <c r="E863" s="108"/>
      <c r="F863" s="108"/>
      <c r="G863" s="108"/>
      <c r="H863" s="108"/>
    </row>
    <row r="864" spans="1:8" ht="12">
      <c r="A864" s="110" t="s">
        <v>618</v>
      </c>
      <c r="B864" s="107" t="s">
        <v>610</v>
      </c>
      <c r="C864" s="108" t="s">
        <v>524</v>
      </c>
      <c r="D864" s="108"/>
      <c r="E864" s="108"/>
      <c r="F864" s="108"/>
      <c r="G864" s="108"/>
      <c r="H864" s="108"/>
    </row>
    <row r="865" spans="1:8" ht="12">
      <c r="A865" s="110" t="s">
        <v>619</v>
      </c>
      <c r="B865" s="107" t="s">
        <v>1819</v>
      </c>
      <c r="C865" s="108" t="s">
        <v>524</v>
      </c>
      <c r="D865" s="108"/>
      <c r="E865" s="108"/>
      <c r="F865" s="108"/>
      <c r="G865" s="108"/>
      <c r="H865" s="108"/>
    </row>
    <row r="866" spans="1:8" ht="12">
      <c r="A866" s="110" t="s">
        <v>620</v>
      </c>
      <c r="B866" s="107" t="s">
        <v>1820</v>
      </c>
      <c r="C866" s="108" t="s">
        <v>524</v>
      </c>
      <c r="D866" s="108"/>
      <c r="E866" s="108"/>
      <c r="F866" s="108"/>
      <c r="G866" s="108"/>
      <c r="H866" s="108"/>
    </row>
    <row r="867" spans="1:8" ht="12">
      <c r="A867" s="110" t="s">
        <v>621</v>
      </c>
      <c r="B867" s="107" t="s">
        <v>1821</v>
      </c>
      <c r="C867" s="108" t="s">
        <v>524</v>
      </c>
      <c r="D867" s="108"/>
      <c r="E867" s="108"/>
      <c r="F867" s="108"/>
      <c r="G867" s="108"/>
      <c r="H867" s="108"/>
    </row>
    <row r="868" spans="1:8" ht="12">
      <c r="A868" s="110" t="s">
        <v>622</v>
      </c>
      <c r="B868" s="107" t="s">
        <v>1822</v>
      </c>
      <c r="C868" s="108" t="s">
        <v>524</v>
      </c>
      <c r="D868" s="108"/>
      <c r="E868" s="108"/>
      <c r="F868" s="108"/>
      <c r="G868" s="108"/>
      <c r="H868" s="108"/>
    </row>
    <row r="869" spans="1:8" ht="12">
      <c r="A869" s="110" t="s">
        <v>624</v>
      </c>
      <c r="B869" s="107" t="s">
        <v>1812</v>
      </c>
      <c r="C869" s="108" t="s">
        <v>524</v>
      </c>
      <c r="D869" s="108"/>
      <c r="E869" s="108"/>
      <c r="F869" s="108"/>
      <c r="G869" s="108"/>
      <c r="H869" s="108"/>
    </row>
    <row r="870" spans="1:8" ht="12">
      <c r="A870" s="110" t="s">
        <v>625</v>
      </c>
      <c r="B870" s="107" t="s">
        <v>1823</v>
      </c>
      <c r="C870" s="108" t="s">
        <v>524</v>
      </c>
      <c r="D870" s="108"/>
      <c r="E870" s="108"/>
      <c r="F870" s="108"/>
      <c r="G870" s="108"/>
      <c r="H870" s="108"/>
    </row>
    <row r="871" spans="1:8" ht="12">
      <c r="A871" s="110" t="s">
        <v>626</v>
      </c>
      <c r="B871" s="107" t="s">
        <v>608</v>
      </c>
      <c r="C871" s="108" t="s">
        <v>524</v>
      </c>
      <c r="D871" s="108"/>
      <c r="E871" s="108"/>
      <c r="F871" s="108"/>
      <c r="G871" s="108"/>
      <c r="H871" s="108"/>
    </row>
    <row r="872" spans="1:8" ht="12">
      <c r="A872" s="110" t="s">
        <v>627</v>
      </c>
      <c r="B872" s="107" t="s">
        <v>522</v>
      </c>
      <c r="C872" s="108" t="s">
        <v>524</v>
      </c>
      <c r="D872" s="108"/>
      <c r="E872" s="108"/>
      <c r="F872" s="108"/>
      <c r="G872" s="108"/>
      <c r="H872" s="108"/>
    </row>
    <row r="873" spans="1:8" ht="12">
      <c r="A873" s="110" t="s">
        <v>628</v>
      </c>
      <c r="B873" s="107" t="s">
        <v>1824</v>
      </c>
      <c r="C873" s="108" t="s">
        <v>524</v>
      </c>
      <c r="D873" s="108"/>
      <c r="E873" s="108"/>
      <c r="F873" s="108"/>
      <c r="G873" s="108"/>
      <c r="H873" s="108"/>
    </row>
    <row r="874" spans="1:8" ht="12">
      <c r="A874" s="110" t="s">
        <v>629</v>
      </c>
      <c r="B874" s="107" t="s">
        <v>1825</v>
      </c>
      <c r="C874" s="108" t="s">
        <v>524</v>
      </c>
      <c r="D874" s="108"/>
      <c r="E874" s="108"/>
      <c r="F874" s="108"/>
      <c r="G874" s="108"/>
      <c r="H874" s="108"/>
    </row>
    <row r="875" spans="1:8" ht="12">
      <c r="A875" s="110" t="s">
        <v>630</v>
      </c>
      <c r="B875" s="107" t="s">
        <v>632</v>
      </c>
      <c r="C875" s="108" t="s">
        <v>631</v>
      </c>
      <c r="D875" s="108"/>
      <c r="E875" s="108"/>
      <c r="F875" s="108"/>
      <c r="G875" s="108"/>
      <c r="H875" s="108"/>
    </row>
    <row r="876" spans="1:8" ht="12">
      <c r="A876" s="110" t="s">
        <v>633</v>
      </c>
      <c r="B876" s="107" t="s">
        <v>632</v>
      </c>
      <c r="C876" s="108" t="s">
        <v>631</v>
      </c>
      <c r="D876" s="108"/>
      <c r="E876" s="108"/>
      <c r="F876" s="108"/>
      <c r="G876" s="108"/>
      <c r="H876" s="108"/>
    </row>
    <row r="877" spans="1:8" ht="12">
      <c r="A877" s="110">
        <v>969</v>
      </c>
      <c r="B877" s="107" t="s">
        <v>1826</v>
      </c>
      <c r="C877" s="108" t="s">
        <v>634</v>
      </c>
      <c r="D877" s="108"/>
      <c r="E877" s="108"/>
      <c r="F877" s="108"/>
      <c r="G877" s="108"/>
      <c r="H877" s="108"/>
    </row>
    <row r="878" spans="1:8" ht="12">
      <c r="A878" s="110" t="s">
        <v>635</v>
      </c>
      <c r="B878" s="107" t="s">
        <v>1827</v>
      </c>
      <c r="C878" s="108" t="s">
        <v>530</v>
      </c>
      <c r="D878" s="108"/>
      <c r="E878" s="108"/>
      <c r="F878" s="108"/>
      <c r="G878" s="108"/>
      <c r="H878" s="108"/>
    </row>
    <row r="879" spans="1:8" ht="12">
      <c r="A879" s="110" t="s">
        <v>637</v>
      </c>
      <c r="B879" s="107" t="s">
        <v>529</v>
      </c>
      <c r="C879" s="108" t="s">
        <v>530</v>
      </c>
      <c r="D879" s="108"/>
      <c r="E879" s="108"/>
      <c r="F879" s="108"/>
      <c r="G879" s="108"/>
      <c r="H879" s="108"/>
    </row>
    <row r="880" spans="1:8" ht="12">
      <c r="A880" s="110" t="s">
        <v>638</v>
      </c>
      <c r="B880" s="107" t="s">
        <v>529</v>
      </c>
      <c r="C880" s="108" t="s">
        <v>530</v>
      </c>
      <c r="D880" s="108"/>
      <c r="E880" s="108"/>
      <c r="F880" s="108"/>
      <c r="G880" s="108"/>
      <c r="H880" s="108"/>
    </row>
    <row r="881" spans="1:8" ht="12">
      <c r="A881" s="110" t="s">
        <v>639</v>
      </c>
      <c r="B881" s="107" t="s">
        <v>636</v>
      </c>
      <c r="C881" s="108" t="s">
        <v>530</v>
      </c>
      <c r="D881" s="108"/>
      <c r="E881" s="108"/>
      <c r="F881" s="108"/>
      <c r="G881" s="108"/>
      <c r="H881" s="108"/>
    </row>
    <row r="882" spans="1:8" ht="12">
      <c r="A882" s="110" t="s">
        <v>640</v>
      </c>
      <c r="B882" s="107" t="s">
        <v>641</v>
      </c>
      <c r="C882" s="108" t="s">
        <v>530</v>
      </c>
      <c r="D882" s="108"/>
      <c r="E882" s="108"/>
      <c r="F882" s="108"/>
      <c r="G882" s="108"/>
      <c r="H882" s="108"/>
    </row>
    <row r="883" spans="1:8" ht="12">
      <c r="A883" s="110" t="s">
        <v>642</v>
      </c>
      <c r="B883" s="107" t="s">
        <v>623</v>
      </c>
      <c r="C883" s="108" t="s">
        <v>530</v>
      </c>
      <c r="D883" s="108"/>
      <c r="E883" s="108"/>
      <c r="F883" s="108"/>
      <c r="G883" s="108"/>
      <c r="H883" s="108"/>
    </row>
    <row r="884" spans="1:8" ht="12">
      <c r="A884" s="110" t="s">
        <v>643</v>
      </c>
      <c r="B884" s="107" t="s">
        <v>1828</v>
      </c>
      <c r="C884" s="108" t="s">
        <v>530</v>
      </c>
      <c r="D884" s="108"/>
      <c r="E884" s="108"/>
      <c r="F884" s="108"/>
      <c r="G884" s="108"/>
      <c r="H884" s="108"/>
    </row>
    <row r="885" spans="1:8" ht="12">
      <c r="A885" s="110" t="s">
        <v>644</v>
      </c>
      <c r="B885" s="107" t="s">
        <v>1829</v>
      </c>
      <c r="C885" s="108" t="s">
        <v>530</v>
      </c>
      <c r="D885" s="108"/>
      <c r="E885" s="108"/>
      <c r="F885" s="108"/>
      <c r="G885" s="108"/>
      <c r="H885" s="108"/>
    </row>
    <row r="886" spans="1:8" ht="12">
      <c r="A886" s="110" t="s">
        <v>646</v>
      </c>
      <c r="B886" s="107" t="s">
        <v>1841</v>
      </c>
      <c r="C886" s="108" t="s">
        <v>530</v>
      </c>
      <c r="D886" s="108"/>
      <c r="E886" s="108"/>
      <c r="F886" s="108"/>
      <c r="G886" s="108"/>
      <c r="H886" s="108"/>
    </row>
    <row r="887" spans="1:8" ht="12">
      <c r="A887" s="110" t="s">
        <v>647</v>
      </c>
      <c r="B887" s="107" t="s">
        <v>1842</v>
      </c>
      <c r="C887" s="108" t="s">
        <v>530</v>
      </c>
      <c r="D887" s="108"/>
      <c r="E887" s="108"/>
      <c r="F887" s="108"/>
      <c r="G887" s="108"/>
      <c r="H887" s="108"/>
    </row>
    <row r="888" spans="1:8" ht="12">
      <c r="A888" s="110" t="s">
        <v>648</v>
      </c>
      <c r="B888" s="107" t="s">
        <v>536</v>
      </c>
      <c r="C888" s="108" t="s">
        <v>535</v>
      </c>
      <c r="D888" s="108"/>
      <c r="E888" s="108"/>
      <c r="F888" s="108"/>
      <c r="G888" s="108"/>
      <c r="H888" s="108"/>
    </row>
    <row r="889" spans="1:8" ht="12">
      <c r="A889" s="110" t="s">
        <v>649</v>
      </c>
      <c r="B889" s="107" t="s">
        <v>536</v>
      </c>
      <c r="C889" s="108" t="s">
        <v>535</v>
      </c>
      <c r="D889" s="108"/>
      <c r="E889" s="108"/>
      <c r="F889" s="108"/>
      <c r="G889" s="108"/>
      <c r="H889" s="108"/>
    </row>
    <row r="890" spans="1:8" ht="12">
      <c r="A890" s="110" t="s">
        <v>446</v>
      </c>
      <c r="B890" s="107" t="s">
        <v>1843</v>
      </c>
      <c r="C890" s="108" t="s">
        <v>535</v>
      </c>
      <c r="D890" s="108"/>
      <c r="E890" s="108"/>
      <c r="F890" s="108"/>
      <c r="G890" s="108"/>
      <c r="H890" s="108"/>
    </row>
    <row r="891" spans="1:8" ht="12">
      <c r="A891" s="110" t="s">
        <v>447</v>
      </c>
      <c r="B891" s="107" t="s">
        <v>1844</v>
      </c>
      <c r="C891" s="108" t="s">
        <v>535</v>
      </c>
      <c r="D891" s="108"/>
      <c r="E891" s="108"/>
      <c r="F891" s="108"/>
      <c r="G891" s="108"/>
      <c r="H891" s="108"/>
    </row>
    <row r="892" spans="1:8" ht="12">
      <c r="A892" s="110" t="s">
        <v>448</v>
      </c>
      <c r="B892" s="107" t="s">
        <v>1844</v>
      </c>
      <c r="C892" s="108" t="s">
        <v>535</v>
      </c>
      <c r="D892" s="108"/>
      <c r="E892" s="108"/>
      <c r="F892" s="108"/>
      <c r="G892" s="108"/>
      <c r="H892" s="108"/>
    </row>
    <row r="893" spans="1:8" ht="12">
      <c r="A893" s="110" t="s">
        <v>449</v>
      </c>
      <c r="B893" s="107" t="s">
        <v>1845</v>
      </c>
      <c r="C893" s="108" t="s">
        <v>535</v>
      </c>
      <c r="D893" s="108"/>
      <c r="E893" s="108"/>
      <c r="F893" s="108"/>
      <c r="G893" s="108"/>
      <c r="H893" s="108"/>
    </row>
    <row r="894" spans="1:8" ht="12">
      <c r="A894" s="110" t="s">
        <v>450</v>
      </c>
      <c r="B894" s="107" t="s">
        <v>1846</v>
      </c>
      <c r="C894" s="108" t="s">
        <v>535</v>
      </c>
      <c r="D894" s="108"/>
      <c r="E894" s="108"/>
      <c r="F894" s="108"/>
      <c r="G894" s="108"/>
      <c r="H894" s="108"/>
    </row>
    <row r="895" spans="1:8" ht="12">
      <c r="A895" s="110" t="s">
        <v>451</v>
      </c>
      <c r="B895" s="107" t="s">
        <v>1847</v>
      </c>
      <c r="C895" s="108" t="s">
        <v>535</v>
      </c>
      <c r="D895" s="108"/>
      <c r="E895" s="108"/>
      <c r="F895" s="108"/>
      <c r="G895" s="108"/>
      <c r="H895" s="108"/>
    </row>
    <row r="896" spans="1:8" ht="12">
      <c r="A896" s="110" t="s">
        <v>452</v>
      </c>
      <c r="B896" s="107" t="s">
        <v>645</v>
      </c>
      <c r="C896" s="108" t="s">
        <v>535</v>
      </c>
      <c r="D896" s="108"/>
      <c r="E896" s="108"/>
      <c r="F896" s="108"/>
      <c r="G896" s="108"/>
      <c r="H896" s="108"/>
    </row>
    <row r="897" spans="1:8" ht="12">
      <c r="A897" s="110" t="s">
        <v>453</v>
      </c>
      <c r="B897" s="107" t="s">
        <v>393</v>
      </c>
      <c r="C897" s="108" t="s">
        <v>535</v>
      </c>
      <c r="D897" s="108"/>
      <c r="E897" s="108"/>
      <c r="F897" s="108"/>
      <c r="G897" s="108"/>
      <c r="H897" s="108"/>
    </row>
    <row r="898" spans="1:8" ht="12">
      <c r="A898" s="110" t="s">
        <v>454</v>
      </c>
      <c r="B898" s="107" t="s">
        <v>393</v>
      </c>
      <c r="C898" s="108" t="s">
        <v>535</v>
      </c>
      <c r="D898" s="108"/>
      <c r="E898" s="108"/>
      <c r="F898" s="108"/>
      <c r="G898" s="108"/>
      <c r="H898" s="108"/>
    </row>
    <row r="899" spans="1:8" ht="12">
      <c r="A899" s="110" t="s">
        <v>455</v>
      </c>
      <c r="B899" s="107" t="s">
        <v>393</v>
      </c>
      <c r="C899" s="108" t="s">
        <v>535</v>
      </c>
      <c r="D899" s="108"/>
      <c r="E899" s="108"/>
      <c r="F899" s="108"/>
      <c r="G899" s="108"/>
      <c r="H899" s="108"/>
    </row>
    <row r="900" spans="1:8" ht="12">
      <c r="A900" s="110" t="s">
        <v>456</v>
      </c>
      <c r="B900" s="107" t="s">
        <v>1848</v>
      </c>
      <c r="C900" s="108" t="s">
        <v>535</v>
      </c>
      <c r="D900" s="108"/>
      <c r="E900" s="108"/>
      <c r="F900" s="108"/>
      <c r="G900" s="108"/>
      <c r="H900" s="108"/>
    </row>
    <row r="901" spans="1:8" ht="12">
      <c r="A901" s="110" t="s">
        <v>457</v>
      </c>
      <c r="B901" s="107" t="s">
        <v>1849</v>
      </c>
      <c r="C901" s="108" t="s">
        <v>535</v>
      </c>
      <c r="D901" s="108"/>
      <c r="E901" s="108"/>
      <c r="F901" s="108"/>
      <c r="G901" s="108"/>
      <c r="H901" s="108"/>
    </row>
    <row r="902" spans="1:8" ht="12">
      <c r="A902" s="110" t="s">
        <v>458</v>
      </c>
      <c r="B902" s="107" t="s">
        <v>460</v>
      </c>
      <c r="C902" s="108" t="s">
        <v>459</v>
      </c>
      <c r="D902" s="108"/>
      <c r="E902" s="108"/>
      <c r="F902" s="108"/>
      <c r="G902" s="108"/>
      <c r="H902" s="108"/>
    </row>
    <row r="903" spans="1:8" ht="12">
      <c r="A903" s="110" t="s">
        <v>461</v>
      </c>
      <c r="B903" s="107" t="s">
        <v>460</v>
      </c>
      <c r="C903" s="108" t="s">
        <v>459</v>
      </c>
      <c r="D903" s="108"/>
      <c r="E903" s="108"/>
      <c r="F903" s="108"/>
      <c r="G903" s="108"/>
      <c r="H903" s="108"/>
    </row>
    <row r="904" spans="1:8" ht="12">
      <c r="A904" s="110" t="s">
        <v>462</v>
      </c>
      <c r="B904" s="107" t="s">
        <v>463</v>
      </c>
      <c r="C904" s="108" t="s">
        <v>459</v>
      </c>
      <c r="D904" s="108"/>
      <c r="E904" s="108"/>
      <c r="F904" s="108"/>
      <c r="G904" s="108"/>
      <c r="H904" s="108"/>
    </row>
    <row r="905" spans="1:8" ht="12">
      <c r="A905" s="110" t="s">
        <v>464</v>
      </c>
      <c r="B905" s="107" t="s">
        <v>465</v>
      </c>
      <c r="C905" s="108" t="s">
        <v>459</v>
      </c>
      <c r="D905" s="108"/>
      <c r="E905" s="108"/>
      <c r="F905" s="108"/>
      <c r="G905" s="108"/>
      <c r="H905" s="108"/>
    </row>
    <row r="906" spans="1:8" ht="12">
      <c r="A906" s="110" t="s">
        <v>466</v>
      </c>
      <c r="B906" s="107" t="s">
        <v>1850</v>
      </c>
      <c r="C906" s="108" t="s">
        <v>459</v>
      </c>
      <c r="D906" s="108"/>
      <c r="E906" s="108"/>
      <c r="F906" s="108"/>
      <c r="G906" s="108"/>
      <c r="H906" s="108"/>
    </row>
    <row r="907" spans="1:8" ht="12">
      <c r="A907" s="111"/>
      <c r="B907" s="112"/>
      <c r="C907" s="113"/>
      <c r="D907" s="114"/>
      <c r="E907" s="114"/>
      <c r="F907" s="114"/>
      <c r="G907" s="114"/>
      <c r="H907" s="114"/>
    </row>
    <row r="908" spans="1:8" ht="12">
      <c r="A908" s="111"/>
      <c r="B908" s="112"/>
      <c r="C908" s="113"/>
      <c r="D908" s="114"/>
      <c r="E908" s="114"/>
      <c r="F908" s="114"/>
      <c r="G908" s="114"/>
      <c r="H908" s="114"/>
    </row>
    <row r="909" spans="1:8" ht="12.75" thickBot="1">
      <c r="A909" s="115"/>
      <c r="B909" s="116"/>
      <c r="C909" s="117"/>
      <c r="D909" s="118"/>
      <c r="E909" s="118"/>
      <c r="F909" s="118"/>
      <c r="G909" s="118"/>
      <c r="H909" s="118"/>
    </row>
  </sheetData>
  <sheetProtection/>
  <printOptions/>
  <pageMargins left="0.75" right="0.75" top="1" bottom="1" header="0.5" footer="0.5"/>
  <pageSetup fitToHeight="16" fitToWidth="1" horizontalDpi="300" verticalDpi="300" orientation="portrait" scale="90" r:id="rId1"/>
</worksheet>
</file>

<file path=xl/worksheets/sheet2.xml><?xml version="1.0" encoding="utf-8"?>
<worksheet xmlns="http://schemas.openxmlformats.org/spreadsheetml/2006/main" xmlns:r="http://schemas.openxmlformats.org/officeDocument/2006/relationships">
  <sheetPr codeName="Sheet8">
    <tabColor indexed="15"/>
    <pageSetUpPr fitToPage="1"/>
  </sheetPr>
  <dimension ref="A1:AB102"/>
  <sheetViews>
    <sheetView zoomScale="80" zoomScaleNormal="80" zoomScalePageLayoutView="0" workbookViewId="0" topLeftCell="A1">
      <selection activeCell="A1" sqref="A1"/>
    </sheetView>
  </sheetViews>
  <sheetFormatPr defaultColWidth="8.8515625" defaultRowHeight="12.75"/>
  <cols>
    <col min="1" max="1" width="1.8515625" style="0" customWidth="1"/>
    <col min="2" max="2" width="3.7109375" style="0" customWidth="1"/>
    <col min="3" max="3" width="12.421875" style="0" customWidth="1"/>
    <col min="4" max="4" width="4.00390625" style="0" customWidth="1"/>
    <col min="5" max="5" width="8.8515625" style="0" customWidth="1"/>
    <col min="6" max="6" width="21.421875" style="0" customWidth="1"/>
    <col min="7" max="7" width="19.7109375" style="0" customWidth="1"/>
    <col min="8" max="8" width="25.8515625" style="0" customWidth="1"/>
    <col min="9" max="9" width="20.57421875" style="0" customWidth="1"/>
    <col min="10" max="10" width="20.140625" style="0" customWidth="1"/>
    <col min="11" max="11" width="20.00390625" style="0" customWidth="1"/>
    <col min="12" max="12" width="15.7109375" style="0" customWidth="1"/>
    <col min="13" max="13" width="19.7109375" style="0" customWidth="1"/>
    <col min="14" max="14" width="13.28125" style="0" customWidth="1"/>
    <col min="15" max="15" width="1.421875" style="0" customWidth="1"/>
    <col min="16" max="17" width="8.8515625" style="456" customWidth="1"/>
  </cols>
  <sheetData>
    <row r="1" spans="1:15" ht="5.25" customHeight="1">
      <c r="A1" s="43"/>
      <c r="B1" s="44"/>
      <c r="C1" s="45"/>
      <c r="D1" s="45"/>
      <c r="E1" s="45"/>
      <c r="F1" s="45"/>
      <c r="G1" s="45"/>
      <c r="H1" s="45"/>
      <c r="I1" s="45"/>
      <c r="J1" s="45"/>
      <c r="K1" s="45"/>
      <c r="L1" s="45"/>
      <c r="M1" s="45"/>
      <c r="N1" s="45"/>
      <c r="O1" s="46"/>
    </row>
    <row r="2" spans="1:15" ht="15" customHeight="1">
      <c r="A2" s="43"/>
      <c r="B2" s="552"/>
      <c r="C2" s="531"/>
      <c r="D2" s="531"/>
      <c r="E2" s="532"/>
      <c r="F2" s="532"/>
      <c r="G2" s="532"/>
      <c r="H2" s="532"/>
      <c r="I2" s="532"/>
      <c r="J2" s="532"/>
      <c r="K2" s="532"/>
      <c r="L2" s="532"/>
      <c r="M2" s="532"/>
      <c r="N2" s="532"/>
      <c r="O2" s="533"/>
    </row>
    <row r="3" spans="1:15" ht="27.75">
      <c r="A3" s="43"/>
      <c r="B3" s="556" t="s">
        <v>2007</v>
      </c>
      <c r="C3" s="557"/>
      <c r="D3" s="557"/>
      <c r="E3" s="557"/>
      <c r="F3" s="557"/>
      <c r="G3" s="557"/>
      <c r="H3" s="557"/>
      <c r="I3" s="557"/>
      <c r="J3" s="557"/>
      <c r="K3" s="557"/>
      <c r="L3" s="557"/>
      <c r="M3" s="557"/>
      <c r="N3" s="557"/>
      <c r="O3" s="558"/>
    </row>
    <row r="4" spans="1:15" ht="27.75">
      <c r="A4" s="43"/>
      <c r="B4" s="556" t="s">
        <v>1840</v>
      </c>
      <c r="C4" s="557"/>
      <c r="D4" s="557"/>
      <c r="E4" s="557"/>
      <c r="F4" s="557"/>
      <c r="G4" s="557"/>
      <c r="H4" s="557"/>
      <c r="I4" s="557"/>
      <c r="J4" s="557"/>
      <c r="K4" s="557"/>
      <c r="L4" s="557"/>
      <c r="M4" s="557"/>
      <c r="N4" s="557"/>
      <c r="O4" s="558"/>
    </row>
    <row r="5" spans="1:15" ht="15" customHeight="1">
      <c r="A5" s="43"/>
      <c r="B5" s="530" t="s">
        <v>2039</v>
      </c>
      <c r="C5" s="531"/>
      <c r="D5" s="531"/>
      <c r="E5" s="532"/>
      <c r="F5" s="532"/>
      <c r="G5" s="532"/>
      <c r="H5" s="532"/>
      <c r="I5" s="532"/>
      <c r="J5" s="532"/>
      <c r="K5" s="532"/>
      <c r="L5" s="532"/>
      <c r="M5" s="532"/>
      <c r="N5" s="532"/>
      <c r="O5" s="533"/>
    </row>
    <row r="6" spans="1:15" ht="16.5" customHeight="1">
      <c r="A6" s="43"/>
      <c r="B6" s="48"/>
      <c r="C6" s="49"/>
      <c r="D6" s="49"/>
      <c r="E6" s="49"/>
      <c r="F6" s="49"/>
      <c r="G6" s="49"/>
      <c r="H6" s="49"/>
      <c r="I6" s="49"/>
      <c r="J6" s="49"/>
      <c r="K6" s="49"/>
      <c r="L6" s="49"/>
      <c r="M6" s="49"/>
      <c r="N6" s="49"/>
      <c r="O6" s="50"/>
    </row>
    <row r="7" spans="1:15" ht="5.25" customHeight="1">
      <c r="A7" s="43"/>
      <c r="B7" s="51"/>
      <c r="C7" s="52"/>
      <c r="D7" s="52"/>
      <c r="E7" s="52"/>
      <c r="F7" s="53"/>
      <c r="G7" s="52"/>
      <c r="H7" s="52"/>
      <c r="I7" s="52"/>
      <c r="J7" s="52"/>
      <c r="K7" s="52"/>
      <c r="L7" s="52"/>
      <c r="M7" s="52"/>
      <c r="N7" s="52"/>
      <c r="O7" s="54"/>
    </row>
    <row r="8" spans="1:15" ht="4.5" customHeight="1">
      <c r="A8" s="43"/>
      <c r="B8" s="55"/>
      <c r="C8" s="56"/>
      <c r="D8" s="56"/>
      <c r="E8" s="56"/>
      <c r="F8" s="57"/>
      <c r="G8" s="56"/>
      <c r="H8" s="56"/>
      <c r="I8" s="56"/>
      <c r="J8" s="56"/>
      <c r="K8" s="56"/>
      <c r="L8" s="56"/>
      <c r="M8" s="56"/>
      <c r="N8" s="56"/>
      <c r="O8" s="47"/>
    </row>
    <row r="9" spans="1:15" ht="22.5" customHeight="1">
      <c r="A9" s="43"/>
      <c r="B9" s="55"/>
      <c r="C9" s="67" t="s">
        <v>473</v>
      </c>
      <c r="D9" s="56"/>
      <c r="E9" s="58"/>
      <c r="F9" s="59"/>
      <c r="G9" s="58"/>
      <c r="H9" s="56"/>
      <c r="I9" s="56"/>
      <c r="J9" s="56"/>
      <c r="K9" s="295" t="s">
        <v>2028</v>
      </c>
      <c r="L9" s="294"/>
      <c r="M9" s="296" t="s">
        <v>2029</v>
      </c>
      <c r="N9" s="56"/>
      <c r="O9" s="47"/>
    </row>
    <row r="10" spans="1:15" ht="4.5" customHeight="1">
      <c r="A10" s="43"/>
      <c r="B10" s="60"/>
      <c r="C10" s="63"/>
      <c r="D10" s="63"/>
      <c r="E10" s="61"/>
      <c r="F10" s="62"/>
      <c r="G10" s="61"/>
      <c r="H10" s="63"/>
      <c r="I10" s="63"/>
      <c r="J10" s="63"/>
      <c r="K10" s="294"/>
      <c r="L10" s="294"/>
      <c r="M10" s="294"/>
      <c r="N10" s="56"/>
      <c r="O10" s="47"/>
    </row>
    <row r="11" spans="1:15" ht="22.5" customHeight="1">
      <c r="A11" s="43"/>
      <c r="B11" s="60"/>
      <c r="C11" s="63"/>
      <c r="D11" s="63"/>
      <c r="E11" s="61"/>
      <c r="F11" s="62"/>
      <c r="G11" s="61"/>
      <c r="H11" s="63"/>
      <c r="I11" s="258"/>
      <c r="J11" s="89"/>
      <c r="K11" s="459" t="s">
        <v>2030</v>
      </c>
      <c r="L11" s="64"/>
      <c r="M11" s="268" t="s">
        <v>2030</v>
      </c>
      <c r="N11" s="58"/>
      <c r="O11" s="47"/>
    </row>
    <row r="12" spans="2:15" ht="4.5" customHeight="1">
      <c r="B12" s="39"/>
      <c r="C12" s="33"/>
      <c r="D12" s="33"/>
      <c r="E12" s="34"/>
      <c r="F12" s="16"/>
      <c r="G12" s="61"/>
      <c r="H12" s="13"/>
      <c r="I12" s="6"/>
      <c r="J12" s="36"/>
      <c r="K12" s="273"/>
      <c r="L12" s="27"/>
      <c r="M12" s="26"/>
      <c r="N12" s="4"/>
      <c r="O12" s="2"/>
    </row>
    <row r="13" spans="2:15" ht="18.75">
      <c r="B13" s="12"/>
      <c r="C13" s="7"/>
      <c r="D13" s="7"/>
      <c r="E13" s="34"/>
      <c r="F13" s="7"/>
      <c r="G13" s="61"/>
      <c r="H13" s="13"/>
      <c r="I13" s="6"/>
      <c r="J13" s="36" t="s">
        <v>1046</v>
      </c>
      <c r="K13" s="274">
        <v>2010</v>
      </c>
      <c r="L13" s="42"/>
      <c r="M13" s="283">
        <v>2010</v>
      </c>
      <c r="N13" s="3"/>
      <c r="O13" s="2"/>
    </row>
    <row r="14" spans="2:15" ht="3" customHeight="1">
      <c r="B14" s="12"/>
      <c r="C14" s="7"/>
      <c r="D14" s="7"/>
      <c r="E14" s="11"/>
      <c r="F14" s="7"/>
      <c r="G14" s="61"/>
      <c r="H14" s="13"/>
      <c r="I14" s="6"/>
      <c r="J14" s="35"/>
      <c r="K14" s="275"/>
      <c r="L14" s="9"/>
      <c r="M14" s="284"/>
      <c r="N14" s="3"/>
      <c r="O14" s="2"/>
    </row>
    <row r="15" spans="2:15" ht="18.75">
      <c r="B15" s="39"/>
      <c r="C15" s="33"/>
      <c r="D15" s="33"/>
      <c r="E15" s="34" t="s">
        <v>2016</v>
      </c>
      <c r="F15" s="15" t="s">
        <v>1124</v>
      </c>
      <c r="G15" s="61"/>
      <c r="H15" s="13"/>
      <c r="I15" s="6"/>
      <c r="J15" s="36"/>
      <c r="K15" s="276"/>
      <c r="L15" s="42" t="s">
        <v>141</v>
      </c>
      <c r="M15" s="285"/>
      <c r="N15" s="4"/>
      <c r="O15" s="2"/>
    </row>
    <row r="16" spans="2:15" ht="4.5" customHeight="1">
      <c r="B16" s="39"/>
      <c r="C16" s="33"/>
      <c r="D16" s="33"/>
      <c r="E16" s="34"/>
      <c r="F16" s="16"/>
      <c r="G16" s="61"/>
      <c r="H16" s="13"/>
      <c r="I16" s="6"/>
      <c r="J16" s="36"/>
      <c r="K16" s="273"/>
      <c r="L16" s="27"/>
      <c r="M16" s="286"/>
      <c r="N16" s="4"/>
      <c r="O16" s="2"/>
    </row>
    <row r="17" spans="2:15" ht="21">
      <c r="B17" s="39"/>
      <c r="C17" s="33"/>
      <c r="D17" s="33"/>
      <c r="E17" s="34" t="s">
        <v>2015</v>
      </c>
      <c r="F17" s="89" t="str">
        <f>Cities!I4</f>
        <v>Raleigh, NC</v>
      </c>
      <c r="G17" s="535" t="s">
        <v>1483</v>
      </c>
      <c r="H17" s="535"/>
      <c r="I17" s="303" t="s">
        <v>1830</v>
      </c>
      <c r="J17" s="304"/>
      <c r="K17" s="277">
        <v>3500</v>
      </c>
      <c r="L17" s="88" t="s">
        <v>1304</v>
      </c>
      <c r="M17" s="287">
        <v>4000</v>
      </c>
      <c r="N17" s="4"/>
      <c r="O17" s="2"/>
    </row>
    <row r="18" spans="2:15" ht="19.5" customHeight="1">
      <c r="B18" s="39"/>
      <c r="C18" s="33"/>
      <c r="D18" s="61"/>
      <c r="E18" s="235"/>
      <c r="F18" s="236"/>
      <c r="G18" s="237"/>
      <c r="H18" s="302"/>
      <c r="I18" s="303" t="s">
        <v>1831</v>
      </c>
      <c r="J18" s="304"/>
      <c r="K18" s="277">
        <v>1700</v>
      </c>
      <c r="L18" s="88" t="s">
        <v>1304</v>
      </c>
      <c r="M18" s="287">
        <v>2234</v>
      </c>
      <c r="N18" s="238"/>
      <c r="O18" s="47"/>
    </row>
    <row r="19" spans="2:15" ht="19.5" customHeight="1">
      <c r="B19" s="39"/>
      <c r="C19" s="33"/>
      <c r="D19" s="61"/>
      <c r="E19" s="235"/>
      <c r="F19" s="236"/>
      <c r="G19" s="537" t="s">
        <v>1482</v>
      </c>
      <c r="H19" s="538"/>
      <c r="I19" s="303" t="s">
        <v>1611</v>
      </c>
      <c r="J19" s="304"/>
      <c r="K19" s="306">
        <v>0</v>
      </c>
      <c r="L19" s="88" t="s">
        <v>1839</v>
      </c>
      <c r="M19" s="305">
        <v>0.1</v>
      </c>
      <c r="N19" s="238"/>
      <c r="O19" s="47"/>
    </row>
    <row r="20" spans="2:15" ht="19.5" customHeight="1">
      <c r="B20" s="39"/>
      <c r="C20" s="33"/>
      <c r="D20" s="61"/>
      <c r="E20" s="235"/>
      <c r="F20" s="236"/>
      <c r="G20" s="237"/>
      <c r="H20" s="302"/>
      <c r="I20" s="303" t="s">
        <v>1484</v>
      </c>
      <c r="J20" s="304"/>
      <c r="K20" s="306">
        <v>0.2</v>
      </c>
      <c r="L20" s="88" t="s">
        <v>1839</v>
      </c>
      <c r="M20" s="305">
        <v>0.1</v>
      </c>
      <c r="N20" s="238"/>
      <c r="O20" s="47"/>
    </row>
    <row r="21" spans="2:28" ht="7.5" customHeight="1">
      <c r="B21" s="39"/>
      <c r="C21" s="61"/>
      <c r="D21" s="235"/>
      <c r="E21" s="236"/>
      <c r="F21" s="239"/>
      <c r="G21" s="237"/>
      <c r="H21" s="263"/>
      <c r="I21" s="260"/>
      <c r="J21" s="36"/>
      <c r="K21" s="36"/>
      <c r="L21" s="36"/>
      <c r="M21" s="36"/>
      <c r="N21" s="240"/>
      <c r="O21" s="47"/>
      <c r="R21" s="259"/>
      <c r="S21" s="259"/>
      <c r="T21" s="259"/>
      <c r="U21" s="259"/>
      <c r="V21" s="259"/>
      <c r="W21" s="259"/>
      <c r="X21" s="259"/>
      <c r="Y21" s="259"/>
      <c r="Z21" s="259"/>
      <c r="AA21" s="259"/>
      <c r="AB21" s="259"/>
    </row>
    <row r="22" spans="2:15" ht="5.25" customHeight="1">
      <c r="B22" s="68"/>
      <c r="C22" s="31"/>
      <c r="D22" s="31"/>
      <c r="E22" s="31"/>
      <c r="F22" s="31"/>
      <c r="G22" s="31"/>
      <c r="H22" s="31"/>
      <c r="I22" s="31"/>
      <c r="J22" s="31"/>
      <c r="K22" s="31"/>
      <c r="L22" s="31"/>
      <c r="M22" s="31"/>
      <c r="N22" s="31"/>
      <c r="O22" s="30"/>
    </row>
    <row r="23" spans="2:15" ht="5.25" customHeight="1">
      <c r="B23" s="69"/>
      <c r="C23" s="1"/>
      <c r="D23" s="1"/>
      <c r="E23" s="1"/>
      <c r="F23" s="1"/>
      <c r="G23" s="1"/>
      <c r="H23" s="1"/>
      <c r="I23" s="1"/>
      <c r="J23" s="1"/>
      <c r="K23" s="1"/>
      <c r="L23" s="1"/>
      <c r="M23" s="1"/>
      <c r="N23" s="1"/>
      <c r="O23" s="2"/>
    </row>
    <row r="24" spans="2:15" ht="20.25">
      <c r="B24" s="70"/>
      <c r="C24" s="66" t="s">
        <v>2014</v>
      </c>
      <c r="D24" s="40"/>
      <c r="E24" s="40"/>
      <c r="F24" s="38"/>
      <c r="G24" s="40"/>
      <c r="H24" s="1"/>
      <c r="I24" s="1"/>
      <c r="J24" s="1"/>
      <c r="K24" s="1"/>
      <c r="L24" s="1"/>
      <c r="M24" s="1"/>
      <c r="N24" s="1"/>
      <c r="O24" s="2"/>
    </row>
    <row r="25" spans="2:17" ht="18">
      <c r="B25" s="71"/>
      <c r="C25" s="33"/>
      <c r="D25" s="33"/>
      <c r="E25" s="41"/>
      <c r="F25" s="37"/>
      <c r="G25" s="33"/>
      <c r="H25" s="42" t="s">
        <v>474</v>
      </c>
      <c r="I25" s="42" t="s">
        <v>476</v>
      </c>
      <c r="J25" s="42" t="s">
        <v>468</v>
      </c>
      <c r="K25" s="42" t="s">
        <v>467</v>
      </c>
      <c r="L25" s="42" t="s">
        <v>477</v>
      </c>
      <c r="M25" s="42" t="s">
        <v>2008</v>
      </c>
      <c r="N25" s="9"/>
      <c r="O25" s="2"/>
      <c r="P25" s="457"/>
      <c r="Q25" s="457"/>
    </row>
    <row r="26" spans="2:17" ht="18">
      <c r="B26" s="71"/>
      <c r="C26" s="33"/>
      <c r="D26" s="33"/>
      <c r="E26" s="41"/>
      <c r="F26" s="37"/>
      <c r="G26" s="35" t="s">
        <v>478</v>
      </c>
      <c r="H26" s="9"/>
      <c r="I26" s="9"/>
      <c r="J26" s="9"/>
      <c r="K26" s="9"/>
      <c r="L26" s="9"/>
      <c r="M26" s="9"/>
      <c r="N26" s="8"/>
      <c r="O26" s="2"/>
      <c r="P26" s="457"/>
      <c r="Q26" s="457"/>
    </row>
    <row r="27" spans="2:15" ht="4.5" customHeight="1">
      <c r="B27" s="71"/>
      <c r="C27" s="33"/>
      <c r="D27" s="33"/>
      <c r="E27" s="41"/>
      <c r="F27" s="37"/>
      <c r="G27" s="35"/>
      <c r="H27" s="9"/>
      <c r="I27" s="9"/>
      <c r="J27" s="9"/>
      <c r="K27" s="9"/>
      <c r="L27" s="9"/>
      <c r="M27" s="9"/>
      <c r="N27" s="8"/>
      <c r="O27" s="2"/>
    </row>
    <row r="28" spans="2:15" ht="4.5" customHeight="1">
      <c r="B28" s="71"/>
      <c r="C28" s="33"/>
      <c r="D28" s="33"/>
      <c r="E28" s="41"/>
      <c r="F28" s="37"/>
      <c r="G28" s="35"/>
      <c r="H28" s="9"/>
      <c r="I28" s="9"/>
      <c r="J28" s="9"/>
      <c r="K28" s="9"/>
      <c r="L28" s="9"/>
      <c r="M28" s="9"/>
      <c r="N28" s="8"/>
      <c r="O28" s="2"/>
    </row>
    <row r="29" spans="2:15" ht="18">
      <c r="B29" s="71"/>
      <c r="C29" s="35"/>
      <c r="D29" s="35"/>
      <c r="E29" s="271" t="str">
        <f>K11</f>
        <v>Enter Name</v>
      </c>
      <c r="F29" s="85"/>
      <c r="G29" s="35" t="s">
        <v>445</v>
      </c>
      <c r="H29" s="278">
        <v>5000</v>
      </c>
      <c r="I29" s="279">
        <v>4200</v>
      </c>
      <c r="J29" s="280"/>
      <c r="K29" s="279"/>
      <c r="L29" s="280"/>
      <c r="M29" s="281"/>
      <c r="N29" s="14"/>
      <c r="O29" s="2"/>
    </row>
    <row r="30" spans="2:15" ht="5.25" customHeight="1">
      <c r="B30" s="71"/>
      <c r="C30" s="35"/>
      <c r="D30" s="35"/>
      <c r="E30" s="272"/>
      <c r="F30" s="85"/>
      <c r="G30" s="33"/>
      <c r="H30" s="275"/>
      <c r="I30" s="275"/>
      <c r="J30" s="275"/>
      <c r="K30" s="275"/>
      <c r="L30" s="275"/>
      <c r="M30" s="275"/>
      <c r="N30" s="8"/>
      <c r="O30" s="2"/>
    </row>
    <row r="31" spans="2:15" ht="18">
      <c r="B31" s="71"/>
      <c r="C31" s="35"/>
      <c r="D31" s="35"/>
      <c r="E31" s="271" t="str">
        <f>CONCATENATE("(",K13,")")</f>
        <v>(2010)</v>
      </c>
      <c r="F31" s="85"/>
      <c r="G31" s="35" t="s">
        <v>1229</v>
      </c>
      <c r="H31" s="471" t="str">
        <f aca="true" t="shared" si="0" ref="H31:M31">IF(H29="","","Enter cost")</f>
        <v>Enter cost</v>
      </c>
      <c r="I31" s="282" t="str">
        <f t="shared" si="0"/>
        <v>Enter cost</v>
      </c>
      <c r="J31" s="282">
        <f t="shared" si="0"/>
      </c>
      <c r="K31" s="282">
        <f t="shared" si="0"/>
      </c>
      <c r="L31" s="282">
        <f t="shared" si="0"/>
      </c>
      <c r="M31" s="282">
        <f t="shared" si="0"/>
      </c>
      <c r="N31" s="14"/>
      <c r="O31" s="2"/>
    </row>
    <row r="32" spans="2:15" ht="4.5" customHeight="1">
      <c r="B32" s="71"/>
      <c r="C32" s="35"/>
      <c r="D32" s="35"/>
      <c r="E32" s="86"/>
      <c r="F32" s="87"/>
      <c r="G32" s="36"/>
      <c r="H32" s="81"/>
      <c r="I32" s="81"/>
      <c r="J32" s="81"/>
      <c r="K32" s="81"/>
      <c r="L32" s="81"/>
      <c r="M32" s="81"/>
      <c r="N32" s="14"/>
      <c r="O32" s="2"/>
    </row>
    <row r="33" spans="2:15" ht="4.5" customHeight="1">
      <c r="B33" s="71"/>
      <c r="C33" s="35"/>
      <c r="D33" s="35"/>
      <c r="E33" s="86"/>
      <c r="F33" s="87"/>
      <c r="G33" s="36"/>
      <c r="H33" s="17"/>
      <c r="I33" s="17"/>
      <c r="J33" s="17"/>
      <c r="K33" s="17"/>
      <c r="L33" s="17"/>
      <c r="M33" s="17"/>
      <c r="N33" s="14"/>
      <c r="O33" s="2"/>
    </row>
    <row r="34" spans="2:15" ht="5.25" customHeight="1">
      <c r="B34" s="71"/>
      <c r="C34" s="35"/>
      <c r="D34" s="35"/>
      <c r="E34" s="86"/>
      <c r="F34" s="88"/>
      <c r="G34" s="33"/>
      <c r="H34" s="7"/>
      <c r="I34" s="7"/>
      <c r="J34" s="7"/>
      <c r="K34" s="7"/>
      <c r="L34" s="7"/>
      <c r="M34" s="7"/>
      <c r="N34" s="9"/>
      <c r="O34" s="2"/>
    </row>
    <row r="35" spans="2:15" ht="18.75" customHeight="1">
      <c r="B35" s="71"/>
      <c r="C35" s="35"/>
      <c r="D35" s="35"/>
      <c r="E35" s="297" t="str">
        <f>M11</f>
        <v>Enter Name</v>
      </c>
      <c r="F35" s="86"/>
      <c r="G35" s="35" t="s">
        <v>445</v>
      </c>
      <c r="H35" s="470">
        <v>5500</v>
      </c>
      <c r="I35" s="288">
        <v>6000</v>
      </c>
      <c r="J35" s="288"/>
      <c r="K35" s="288"/>
      <c r="L35" s="288"/>
      <c r="M35" s="288"/>
      <c r="N35" s="14"/>
      <c r="O35" s="2"/>
    </row>
    <row r="36" spans="2:15" ht="5.25" customHeight="1">
      <c r="B36" s="71"/>
      <c r="C36" s="33"/>
      <c r="D36" s="33"/>
      <c r="E36" s="298"/>
      <c r="F36" s="86"/>
      <c r="G36" s="33"/>
      <c r="H36" s="284"/>
      <c r="I36" s="284"/>
      <c r="J36" s="284"/>
      <c r="K36" s="284"/>
      <c r="L36" s="284"/>
      <c r="M36" s="284"/>
      <c r="N36" s="8"/>
      <c r="O36" s="2"/>
    </row>
    <row r="37" spans="2:15" ht="18">
      <c r="B37" s="71"/>
      <c r="C37" s="33"/>
      <c r="D37" s="33"/>
      <c r="E37" s="297" t="str">
        <f>CONCATENATE("(",M13,")")</f>
        <v>(2010)</v>
      </c>
      <c r="F37" s="86"/>
      <c r="G37" s="35" t="s">
        <v>1229</v>
      </c>
      <c r="H37" s="470" t="str">
        <f aca="true" t="shared" si="1" ref="H37:M37">IF(H35="","","Enter cost")</f>
        <v>Enter cost</v>
      </c>
      <c r="I37" s="288" t="str">
        <f t="shared" si="1"/>
        <v>Enter cost</v>
      </c>
      <c r="J37" s="288">
        <f t="shared" si="1"/>
      </c>
      <c r="K37" s="288">
        <f t="shared" si="1"/>
      </c>
      <c r="L37" s="288">
        <f t="shared" si="1"/>
      </c>
      <c r="M37" s="288">
        <f t="shared" si="1"/>
      </c>
      <c r="N37" s="14"/>
      <c r="O37" s="2"/>
    </row>
    <row r="38" spans="2:15" ht="20.25">
      <c r="B38" s="70"/>
      <c r="C38" s="66"/>
      <c r="D38" s="40"/>
      <c r="E38" s="40"/>
      <c r="F38" s="38"/>
      <c r="G38" s="40"/>
      <c r="H38" s="453" t="s">
        <v>212</v>
      </c>
      <c r="I38" s="453"/>
      <c r="J38" s="1"/>
      <c r="K38" s="1"/>
      <c r="L38" s="1"/>
      <c r="M38" s="1"/>
      <c r="N38" s="1"/>
      <c r="O38" s="2"/>
    </row>
    <row r="39" spans="2:15" ht="18.75" thickBot="1">
      <c r="B39" s="12"/>
      <c r="C39" s="7"/>
      <c r="D39" s="7"/>
      <c r="E39" s="6"/>
      <c r="F39" s="7"/>
      <c r="G39" s="7"/>
      <c r="H39" s="7"/>
      <c r="I39" s="7"/>
      <c r="J39" s="7"/>
      <c r="K39" s="7"/>
      <c r="L39" s="7"/>
      <c r="M39" s="7"/>
      <c r="N39" s="7"/>
      <c r="O39" s="2"/>
    </row>
    <row r="40" spans="1:15" ht="5.25" customHeight="1" thickBot="1">
      <c r="A40" s="241"/>
      <c r="B40" s="242"/>
      <c r="C40" s="242"/>
      <c r="D40" s="242"/>
      <c r="E40" s="242"/>
      <c r="F40" s="242"/>
      <c r="G40" s="242"/>
      <c r="H40" s="242"/>
      <c r="I40" s="242"/>
      <c r="J40" s="242"/>
      <c r="K40" s="242"/>
      <c r="L40" s="242"/>
      <c r="M40" s="242"/>
      <c r="N40" s="242"/>
      <c r="O40" s="243"/>
    </row>
    <row r="41" spans="2:17" ht="5.25" customHeight="1">
      <c r="B41" s="72"/>
      <c r="C41" s="73"/>
      <c r="D41" s="73"/>
      <c r="E41" s="73"/>
      <c r="F41" s="73"/>
      <c r="G41" s="73"/>
      <c r="H41" s="73"/>
      <c r="I41" s="73"/>
      <c r="J41" s="73"/>
      <c r="K41" s="73"/>
      <c r="L41" s="73"/>
      <c r="M41" s="73"/>
      <c r="N41" s="73"/>
      <c r="O41" s="74"/>
      <c r="P41" s="457"/>
      <c r="Q41" s="457"/>
    </row>
    <row r="42" spans="2:15" ht="20.25">
      <c r="B42" s="72"/>
      <c r="C42" s="75" t="s">
        <v>479</v>
      </c>
      <c r="D42" s="73"/>
      <c r="E42" s="73"/>
      <c r="F42" s="75"/>
      <c r="G42" s="76"/>
      <c r="H42" s="76"/>
      <c r="I42" s="76"/>
      <c r="J42" s="76"/>
      <c r="K42" s="534"/>
      <c r="L42" s="534"/>
      <c r="M42" s="262"/>
      <c r="N42" s="262"/>
      <c r="O42" s="74"/>
    </row>
    <row r="43" spans="2:15" ht="18">
      <c r="B43" s="72"/>
      <c r="C43" s="73"/>
      <c r="D43" s="73"/>
      <c r="E43" s="73"/>
      <c r="F43" s="77"/>
      <c r="G43" s="539" t="str">
        <f>K11</f>
        <v>Enter Name</v>
      </c>
      <c r="H43" s="539"/>
      <c r="I43" s="542" t="str">
        <f>M11</f>
        <v>Enter Name</v>
      </c>
      <c r="J43" s="542"/>
      <c r="K43" s="534" t="s">
        <v>1177</v>
      </c>
      <c r="L43" s="534"/>
      <c r="M43" s="262" t="s">
        <v>1178</v>
      </c>
      <c r="N43" s="262"/>
      <c r="O43" s="74"/>
    </row>
    <row r="44" spans="2:15" ht="18">
      <c r="B44" s="72"/>
      <c r="C44" s="73"/>
      <c r="D44" s="73"/>
      <c r="E44" s="73"/>
      <c r="F44" s="77"/>
      <c r="G44" s="539">
        <f>K13</f>
        <v>2010</v>
      </c>
      <c r="H44" s="539"/>
      <c r="I44" s="542">
        <f>M13</f>
        <v>2010</v>
      </c>
      <c r="J44" s="542"/>
      <c r="K44" s="534">
        <f>K13</f>
        <v>2010</v>
      </c>
      <c r="L44" s="534"/>
      <c r="M44" s="262">
        <f>K13</f>
        <v>2010</v>
      </c>
      <c r="N44" s="262"/>
      <c r="O44" s="74"/>
    </row>
    <row r="45" spans="2:15" ht="4.5" customHeight="1">
      <c r="B45" s="72"/>
      <c r="C45" s="73"/>
      <c r="D45" s="73"/>
      <c r="E45" s="73"/>
      <c r="F45" s="77"/>
      <c r="G45" s="65"/>
      <c r="H45" s="65"/>
      <c r="I45" s="65"/>
      <c r="J45" s="65"/>
      <c r="K45" s="65"/>
      <c r="L45" s="78"/>
      <c r="M45" s="78"/>
      <c r="N45" s="65"/>
      <c r="O45" s="74"/>
    </row>
    <row r="46" spans="2:15" ht="18">
      <c r="B46" s="72"/>
      <c r="C46" s="73"/>
      <c r="D46" s="73"/>
      <c r="E46" s="73"/>
      <c r="F46" s="79" t="s">
        <v>2040</v>
      </c>
      <c r="G46" s="543">
        <f>ROUND(Modelcurrent!R3*100,0)</f>
        <v>50</v>
      </c>
      <c r="H46" s="543"/>
      <c r="I46" s="536">
        <f>ROUND(Modelbaseline!S3*100,0)</f>
        <v>87</v>
      </c>
      <c r="J46" s="536"/>
      <c r="K46" s="555">
        <v>50</v>
      </c>
      <c r="L46" s="555"/>
      <c r="M46" s="247">
        <v>75</v>
      </c>
      <c r="N46" s="247"/>
      <c r="O46" s="74"/>
    </row>
    <row r="47" spans="2:15" ht="4.5" customHeight="1">
      <c r="B47" s="72"/>
      <c r="C47" s="73"/>
      <c r="D47" s="73"/>
      <c r="E47" s="73"/>
      <c r="F47" s="77"/>
      <c r="G47" s="291"/>
      <c r="H47" s="291"/>
      <c r="I47" s="289"/>
      <c r="J47" s="289"/>
      <c r="K47" s="247"/>
      <c r="L47" s="247"/>
      <c r="M47" s="247"/>
      <c r="N47" s="248"/>
      <c r="O47" s="74"/>
    </row>
    <row r="48" spans="2:15" ht="18">
      <c r="B48" s="72"/>
      <c r="C48" s="73"/>
      <c r="D48" s="73"/>
      <c r="E48" s="73"/>
      <c r="F48" s="79" t="s">
        <v>487</v>
      </c>
      <c r="G48" s="541">
        <f>SUM(H31:M31)</f>
        <v>0</v>
      </c>
      <c r="H48" s="541"/>
      <c r="I48" s="553">
        <f>SUM(H37:M37)</f>
        <v>0</v>
      </c>
      <c r="J48" s="553"/>
      <c r="K48" s="554">
        <f>$G48*(K52/$G52)</f>
        <v>0</v>
      </c>
      <c r="L48" s="554"/>
      <c r="M48" s="261">
        <f>$G48*(M52/$G52)</f>
        <v>0</v>
      </c>
      <c r="N48" s="261"/>
      <c r="O48" s="74"/>
    </row>
    <row r="49" spans="2:15" ht="5.25" customHeight="1">
      <c r="B49" s="72"/>
      <c r="C49" s="73"/>
      <c r="D49" s="73"/>
      <c r="E49" s="73"/>
      <c r="F49" s="79"/>
      <c r="G49" s="292"/>
      <c r="H49" s="292"/>
      <c r="I49" s="267"/>
      <c r="J49" s="267"/>
      <c r="K49" s="261"/>
      <c r="L49" s="261"/>
      <c r="M49" s="249"/>
      <c r="N49" s="249"/>
      <c r="O49" s="74"/>
    </row>
    <row r="50" spans="2:15" ht="21">
      <c r="B50" s="72"/>
      <c r="C50" s="73"/>
      <c r="D50" s="73"/>
      <c r="E50" s="73"/>
      <c r="F50" s="79" t="s">
        <v>2031</v>
      </c>
      <c r="G50" s="549">
        <f>G48/(Modelcurrent!O14)</f>
        <v>0</v>
      </c>
      <c r="H50" s="549"/>
      <c r="I50" s="551">
        <f>I48/(Modelbaseline!O14)</f>
        <v>0</v>
      </c>
      <c r="J50" s="551"/>
      <c r="K50" s="547">
        <f>K48/(Modelcurrent!O14)</f>
        <v>0</v>
      </c>
      <c r="L50" s="547"/>
      <c r="M50" s="266">
        <f>M48/(Modelcurrent!O14)</f>
        <v>0</v>
      </c>
      <c r="N50" s="266"/>
      <c r="O50" s="80"/>
    </row>
    <row r="51" spans="2:15" ht="4.5" customHeight="1">
      <c r="B51" s="72"/>
      <c r="C51" s="73"/>
      <c r="D51" s="73"/>
      <c r="E51" s="73"/>
      <c r="F51" s="77"/>
      <c r="G51" s="293"/>
      <c r="H51" s="293"/>
      <c r="I51" s="290"/>
      <c r="J51" s="290"/>
      <c r="K51" s="270"/>
      <c r="L51" s="250"/>
      <c r="M51" s="250"/>
      <c r="N51" s="251"/>
      <c r="O51" s="80"/>
    </row>
    <row r="52" spans="2:15" ht="17.25" customHeight="1">
      <c r="B52" s="72"/>
      <c r="C52" s="73"/>
      <c r="D52" s="73"/>
      <c r="E52" s="73"/>
      <c r="F52" s="79" t="s">
        <v>1607</v>
      </c>
      <c r="G52" s="545">
        <f>Units!I16</f>
        <v>61180.399999999994</v>
      </c>
      <c r="H52" s="545"/>
      <c r="I52" s="544">
        <f>Units!I35</f>
        <v>68678.44</v>
      </c>
      <c r="J52" s="544"/>
      <c r="K52" s="540">
        <f>Modelcurrent!B305</f>
        <v>61481.92615814329</v>
      </c>
      <c r="L52" s="540"/>
      <c r="M52" s="265">
        <f>Modelcurrent!B237</f>
        <v>42477.579092444445</v>
      </c>
      <c r="N52" s="265"/>
      <c r="O52" s="80"/>
    </row>
    <row r="53" spans="2:15" ht="4.5" customHeight="1">
      <c r="B53" s="72"/>
      <c r="C53" s="73"/>
      <c r="D53" s="73"/>
      <c r="E53" s="73"/>
      <c r="F53" s="77"/>
      <c r="G53" s="293"/>
      <c r="H53" s="293"/>
      <c r="I53" s="290"/>
      <c r="J53" s="290"/>
      <c r="K53" s="270"/>
      <c r="L53" s="250"/>
      <c r="M53" s="250"/>
      <c r="N53" s="251"/>
      <c r="O53" s="80"/>
    </row>
    <row r="54" spans="2:15" ht="17.25" customHeight="1">
      <c r="B54" s="72"/>
      <c r="C54" s="73"/>
      <c r="D54" s="73"/>
      <c r="E54" s="73"/>
      <c r="F54" s="79" t="s">
        <v>1175</v>
      </c>
      <c r="G54" s="545">
        <f>Units!I15</f>
        <v>21260</v>
      </c>
      <c r="H54" s="545"/>
      <c r="I54" s="544">
        <f>Units!I34</f>
        <v>24766</v>
      </c>
      <c r="J54" s="544"/>
      <c r="K54" s="540">
        <f>$G54*(K52/$G52)</f>
        <v>21364.77940847275</v>
      </c>
      <c r="L54" s="540"/>
      <c r="M54" s="248">
        <f>$G54*(M52/$G52)</f>
        <v>14760.827511839887</v>
      </c>
      <c r="N54" s="248"/>
      <c r="O54" s="80"/>
    </row>
    <row r="55" spans="2:15" ht="4.5" customHeight="1">
      <c r="B55" s="72"/>
      <c r="C55" s="73"/>
      <c r="D55" s="73"/>
      <c r="E55" s="73"/>
      <c r="F55" s="77"/>
      <c r="G55" s="293"/>
      <c r="H55" s="293"/>
      <c r="I55" s="290"/>
      <c r="J55" s="290"/>
      <c r="K55" s="270"/>
      <c r="L55" s="250"/>
      <c r="M55" s="250"/>
      <c r="N55" s="251"/>
      <c r="O55" s="80"/>
    </row>
    <row r="56" spans="2:15" ht="21">
      <c r="B56" s="72"/>
      <c r="C56" s="73"/>
      <c r="D56" s="73"/>
      <c r="E56" s="73"/>
      <c r="F56" s="79" t="s">
        <v>1487</v>
      </c>
      <c r="G56" s="546">
        <f>(G52/(Modelcurrent!O14))</f>
        <v>11.765461538461537</v>
      </c>
      <c r="H56" s="546"/>
      <c r="I56" s="548">
        <f>(I52/(Modelbaseline!O14))</f>
        <v>11.016753288418352</v>
      </c>
      <c r="J56" s="548"/>
      <c r="K56" s="550">
        <f>(K52/((Modelcurrent!O14)))</f>
        <v>11.823447338104478</v>
      </c>
      <c r="L56" s="550"/>
      <c r="M56" s="264">
        <f>(M52/((Modelcurrent!O14)))</f>
        <v>8.16876521008547</v>
      </c>
      <c r="N56" s="264"/>
      <c r="O56" s="80"/>
    </row>
    <row r="57" spans="2:15" ht="4.5" customHeight="1">
      <c r="B57" s="72"/>
      <c r="C57" s="73"/>
      <c r="D57" s="73"/>
      <c r="E57" s="73"/>
      <c r="F57" s="77"/>
      <c r="G57" s="293"/>
      <c r="H57" s="293"/>
      <c r="I57" s="290"/>
      <c r="J57" s="290"/>
      <c r="K57" s="270"/>
      <c r="L57" s="252"/>
      <c r="M57" s="252"/>
      <c r="N57" s="251"/>
      <c r="O57" s="74"/>
    </row>
    <row r="58" spans="2:15" ht="4.5" customHeight="1">
      <c r="B58" s="28"/>
      <c r="C58" s="29"/>
      <c r="D58" s="29"/>
      <c r="E58" s="29"/>
      <c r="F58" s="32"/>
      <c r="G58" s="29"/>
      <c r="H58" s="29"/>
      <c r="I58" s="29"/>
      <c r="J58" s="29"/>
      <c r="K58" s="29"/>
      <c r="L58" s="29"/>
      <c r="M58" s="29"/>
      <c r="N58" s="29"/>
      <c r="O58" s="30"/>
    </row>
    <row r="59" spans="2:15" ht="5.25" customHeight="1">
      <c r="B59" s="12"/>
      <c r="C59" s="7"/>
      <c r="D59" s="7"/>
      <c r="E59" s="7"/>
      <c r="F59" s="5"/>
      <c r="G59" s="7"/>
      <c r="H59" s="7"/>
      <c r="I59" s="7"/>
      <c r="J59" s="7"/>
      <c r="K59" s="7"/>
      <c r="L59" s="7"/>
      <c r="M59" s="7"/>
      <c r="N59" s="7"/>
      <c r="O59" s="18"/>
    </row>
    <row r="60" spans="2:15" ht="18">
      <c r="B60" s="12"/>
      <c r="C60" s="539" t="str">
        <f>CONCATENATE(K11&amp;" (",K13,")")</f>
        <v>Enter Name (2010)</v>
      </c>
      <c r="D60" s="539"/>
      <c r="E60" s="539"/>
      <c r="F60" s="539"/>
      <c r="G60" s="539"/>
      <c r="H60" s="539"/>
      <c r="I60" s="82"/>
      <c r="J60" s="542" t="str">
        <f>CONCATENATE(M11&amp;" (",M13,")")</f>
        <v>Enter Name (2010)</v>
      </c>
      <c r="K60" s="542"/>
      <c r="L60" s="542"/>
      <c r="M60" s="542"/>
      <c r="N60" s="7"/>
      <c r="O60" s="18"/>
    </row>
    <row r="61" spans="2:15" ht="18">
      <c r="B61" s="12"/>
      <c r="C61" s="83"/>
      <c r="D61" s="83"/>
      <c r="E61" s="83"/>
      <c r="F61" s="84"/>
      <c r="G61" s="83"/>
      <c r="H61" s="83"/>
      <c r="I61" s="83"/>
      <c r="J61" s="83"/>
      <c r="K61" s="83"/>
      <c r="L61" s="83"/>
      <c r="M61" s="83"/>
      <c r="N61" s="7"/>
      <c r="O61" s="18"/>
    </row>
    <row r="62" spans="2:15" ht="18">
      <c r="B62" s="12"/>
      <c r="C62" s="7"/>
      <c r="D62" s="7"/>
      <c r="E62" s="7"/>
      <c r="F62" s="5"/>
      <c r="G62" s="7"/>
      <c r="H62" s="7"/>
      <c r="I62" s="7"/>
      <c r="J62" s="7"/>
      <c r="K62" s="7"/>
      <c r="L62" s="7"/>
      <c r="M62" s="7"/>
      <c r="N62" s="7"/>
      <c r="O62" s="18"/>
    </row>
    <row r="63" spans="2:15" ht="18">
      <c r="B63" s="12"/>
      <c r="C63" s="7"/>
      <c r="D63" s="7"/>
      <c r="E63" s="7"/>
      <c r="F63" s="5"/>
      <c r="G63" s="7"/>
      <c r="H63" s="7"/>
      <c r="I63" s="7"/>
      <c r="J63" s="7"/>
      <c r="K63" s="7"/>
      <c r="L63" s="7"/>
      <c r="M63" s="7"/>
      <c r="N63" s="7"/>
      <c r="O63" s="18"/>
    </row>
    <row r="64" spans="2:15" ht="18">
      <c r="B64" s="12"/>
      <c r="C64" s="7"/>
      <c r="D64" s="7"/>
      <c r="E64" s="7"/>
      <c r="F64" s="5"/>
      <c r="G64" s="7"/>
      <c r="H64" s="7"/>
      <c r="I64" s="7"/>
      <c r="J64" s="7"/>
      <c r="K64" s="7"/>
      <c r="L64" s="7"/>
      <c r="M64" s="7"/>
      <c r="N64" s="7"/>
      <c r="O64" s="18"/>
    </row>
    <row r="65" spans="2:15" ht="18">
      <c r="B65" s="12"/>
      <c r="C65" s="7"/>
      <c r="D65" s="7"/>
      <c r="E65" s="7"/>
      <c r="F65" s="5"/>
      <c r="G65" s="7"/>
      <c r="H65" s="7"/>
      <c r="I65" s="7"/>
      <c r="J65" s="7"/>
      <c r="K65" s="7"/>
      <c r="L65" s="7"/>
      <c r="M65" s="7"/>
      <c r="N65" s="7"/>
      <c r="O65" s="18"/>
    </row>
    <row r="66" spans="2:15" ht="18">
      <c r="B66" s="12"/>
      <c r="C66" s="7"/>
      <c r="D66" s="7"/>
      <c r="E66" s="7"/>
      <c r="F66" s="5"/>
      <c r="G66" s="7"/>
      <c r="H66" s="7"/>
      <c r="I66" s="7"/>
      <c r="J66" s="7"/>
      <c r="K66" s="7"/>
      <c r="L66" s="7"/>
      <c r="M66" s="7"/>
      <c r="N66" s="7"/>
      <c r="O66" s="18"/>
    </row>
    <row r="67" spans="2:15" ht="18">
      <c r="B67" s="12"/>
      <c r="C67" s="7"/>
      <c r="D67" s="7"/>
      <c r="E67" s="7"/>
      <c r="F67" s="7"/>
      <c r="G67" s="19"/>
      <c r="H67" s="19"/>
      <c r="I67" s="19"/>
      <c r="J67" s="19"/>
      <c r="K67" s="19"/>
      <c r="L67" s="19"/>
      <c r="M67" s="19"/>
      <c r="N67" s="19"/>
      <c r="O67" s="20"/>
    </row>
    <row r="68" spans="2:15" ht="18">
      <c r="B68" s="12"/>
      <c r="C68" s="7"/>
      <c r="D68" s="7"/>
      <c r="E68" s="7"/>
      <c r="F68" s="11"/>
      <c r="G68" s="21"/>
      <c r="H68" s="21"/>
      <c r="I68" s="21"/>
      <c r="J68" s="22"/>
      <c r="K68" s="22"/>
      <c r="L68" s="22"/>
      <c r="M68" s="22"/>
      <c r="N68" s="22"/>
      <c r="O68" s="18"/>
    </row>
    <row r="69" spans="2:15" ht="18">
      <c r="B69" s="12"/>
      <c r="C69" s="7"/>
      <c r="D69" s="7"/>
      <c r="E69" s="7"/>
      <c r="F69" s="11"/>
      <c r="G69" s="21"/>
      <c r="H69" s="21"/>
      <c r="I69" s="21"/>
      <c r="J69" s="22"/>
      <c r="K69" s="22"/>
      <c r="L69" s="22"/>
      <c r="M69" s="22"/>
      <c r="N69" s="22"/>
      <c r="O69" s="18"/>
    </row>
    <row r="70" spans="2:15" ht="18">
      <c r="B70" s="12"/>
      <c r="C70" s="7"/>
      <c r="D70" s="7"/>
      <c r="E70" s="7"/>
      <c r="F70" s="11"/>
      <c r="G70" s="21"/>
      <c r="H70" s="21"/>
      <c r="I70" s="21"/>
      <c r="J70" s="22"/>
      <c r="K70" s="22"/>
      <c r="L70" s="22"/>
      <c r="M70" s="22"/>
      <c r="N70" s="22"/>
      <c r="O70" s="18"/>
    </row>
    <row r="71" spans="2:15" ht="18">
      <c r="B71" s="12"/>
      <c r="C71" s="7"/>
      <c r="D71" s="7"/>
      <c r="E71" s="7"/>
      <c r="F71" s="11"/>
      <c r="G71" s="21"/>
      <c r="H71" s="21"/>
      <c r="I71" s="21"/>
      <c r="J71" s="22"/>
      <c r="K71" s="22"/>
      <c r="L71" s="22"/>
      <c r="M71" s="22"/>
      <c r="N71" s="22"/>
      <c r="O71" s="18"/>
    </row>
    <row r="72" spans="2:15" ht="18">
      <c r="B72" s="12"/>
      <c r="C72" s="7"/>
      <c r="D72" s="7"/>
      <c r="E72" s="7"/>
      <c r="F72" s="11"/>
      <c r="G72" s="21"/>
      <c r="H72" s="21"/>
      <c r="I72" s="21"/>
      <c r="J72" s="10"/>
      <c r="K72" s="22"/>
      <c r="L72" s="22"/>
      <c r="M72" s="22"/>
      <c r="N72" s="22"/>
      <c r="O72" s="18"/>
    </row>
    <row r="73" spans="2:15" ht="18">
      <c r="B73" s="12"/>
      <c r="C73" s="7"/>
      <c r="D73" s="7"/>
      <c r="E73" s="7"/>
      <c r="F73" s="11"/>
      <c r="G73" s="21"/>
      <c r="H73" s="21"/>
      <c r="I73" s="21"/>
      <c r="J73" s="10"/>
      <c r="K73" s="22"/>
      <c r="L73" s="22"/>
      <c r="M73" s="22"/>
      <c r="N73" s="22"/>
      <c r="O73" s="18"/>
    </row>
    <row r="74" spans="2:15" ht="18">
      <c r="B74" s="12"/>
      <c r="C74" s="7"/>
      <c r="D74" s="7"/>
      <c r="E74" s="7"/>
      <c r="F74" s="11"/>
      <c r="G74" s="21"/>
      <c r="H74" s="21"/>
      <c r="I74" s="21"/>
      <c r="J74" s="10"/>
      <c r="K74" s="22"/>
      <c r="L74" s="22"/>
      <c r="M74" s="22"/>
      <c r="N74" s="22"/>
      <c r="O74" s="18"/>
    </row>
    <row r="75" spans="2:15" ht="18">
      <c r="B75" s="12"/>
      <c r="C75" s="7"/>
      <c r="D75" s="7"/>
      <c r="E75" s="7"/>
      <c r="F75" s="11"/>
      <c r="G75" s="21"/>
      <c r="H75" s="21"/>
      <c r="I75" s="21"/>
      <c r="J75" s="10"/>
      <c r="K75" s="22"/>
      <c r="L75" s="22"/>
      <c r="M75" s="22"/>
      <c r="N75" s="22"/>
      <c r="O75" s="18"/>
    </row>
    <row r="76" spans="2:15" ht="18">
      <c r="B76" s="12"/>
      <c r="C76" s="7"/>
      <c r="D76" s="7"/>
      <c r="E76" s="7"/>
      <c r="F76" s="11"/>
      <c r="G76" s="21"/>
      <c r="H76" s="21"/>
      <c r="I76" s="9"/>
      <c r="J76" s="9"/>
      <c r="K76" s="9"/>
      <c r="L76" s="9"/>
      <c r="M76" s="9"/>
      <c r="N76" s="9"/>
      <c r="O76" s="18"/>
    </row>
    <row r="77" spans="2:15" ht="18">
      <c r="B77" s="12"/>
      <c r="C77" s="7"/>
      <c r="D77" s="7"/>
      <c r="E77" s="7"/>
      <c r="F77" s="11"/>
      <c r="G77" s="21"/>
      <c r="H77" s="21"/>
      <c r="I77" s="9"/>
      <c r="J77" s="9"/>
      <c r="K77" s="9"/>
      <c r="L77" s="9"/>
      <c r="M77" s="9"/>
      <c r="N77" s="9"/>
      <c r="O77" s="18"/>
    </row>
    <row r="78" spans="2:15" ht="18">
      <c r="B78" s="12"/>
      <c r="C78" s="7"/>
      <c r="D78" s="7"/>
      <c r="E78" s="7"/>
      <c r="F78" s="11"/>
      <c r="G78" s="21"/>
      <c r="H78" s="21"/>
      <c r="I78" s="9"/>
      <c r="J78" s="9"/>
      <c r="K78" s="9"/>
      <c r="L78" s="9"/>
      <c r="M78" s="9"/>
      <c r="N78" s="9"/>
      <c r="O78" s="18"/>
    </row>
    <row r="79" spans="2:15" ht="18">
      <c r="B79" s="12"/>
      <c r="C79" s="7"/>
      <c r="D79" s="7"/>
      <c r="E79" s="7"/>
      <c r="F79" s="11"/>
      <c r="G79" s="21"/>
      <c r="H79" s="21"/>
      <c r="I79" s="9"/>
      <c r="J79" s="9"/>
      <c r="K79" s="9"/>
      <c r="L79" s="9"/>
      <c r="M79" s="9"/>
      <c r="N79" s="9"/>
      <c r="O79" s="18"/>
    </row>
    <row r="80" spans="2:15" ht="18">
      <c r="B80" s="12"/>
      <c r="C80" s="7"/>
      <c r="D80" s="7"/>
      <c r="E80" s="7"/>
      <c r="F80" s="11"/>
      <c r="G80" s="21"/>
      <c r="H80" s="21"/>
      <c r="I80" s="9"/>
      <c r="J80" s="9"/>
      <c r="K80" s="9"/>
      <c r="L80" s="9"/>
      <c r="M80" s="9"/>
      <c r="N80" s="9"/>
      <c r="O80" s="18"/>
    </row>
    <row r="81" spans="2:15" ht="18">
      <c r="B81" s="12"/>
      <c r="C81" s="7"/>
      <c r="D81" s="7"/>
      <c r="E81" s="7"/>
      <c r="F81" s="11"/>
      <c r="G81" s="21"/>
      <c r="H81" s="21"/>
      <c r="I81" s="9"/>
      <c r="J81" s="9"/>
      <c r="K81" s="9"/>
      <c r="L81" s="9"/>
      <c r="M81" s="9"/>
      <c r="N81" s="9"/>
      <c r="O81" s="18"/>
    </row>
    <row r="82" spans="2:15" ht="15" customHeight="1">
      <c r="B82" s="12"/>
      <c r="C82" s="7"/>
      <c r="D82" s="7"/>
      <c r="E82" s="7"/>
      <c r="F82" s="11"/>
      <c r="G82" s="21"/>
      <c r="H82" s="21"/>
      <c r="I82" s="9"/>
      <c r="J82" s="9"/>
      <c r="K82" s="9"/>
      <c r="L82" s="9"/>
      <c r="M82" s="9"/>
      <c r="N82" s="9"/>
      <c r="O82" s="18"/>
    </row>
    <row r="83" spans="2:15" ht="4.5" customHeight="1" thickBot="1">
      <c r="B83" s="23"/>
      <c r="C83" s="24"/>
      <c r="D83" s="24"/>
      <c r="E83" s="24"/>
      <c r="F83" s="24"/>
      <c r="G83" s="24"/>
      <c r="H83" s="24"/>
      <c r="I83" s="24"/>
      <c r="J83" s="24"/>
      <c r="K83" s="24"/>
      <c r="L83" s="24"/>
      <c r="M83" s="24"/>
      <c r="N83" s="24"/>
      <c r="O83" s="25"/>
    </row>
    <row r="84" spans="2:15" ht="12.75">
      <c r="B84" s="207"/>
      <c r="C84" s="207"/>
      <c r="D84" s="207"/>
      <c r="E84" s="207"/>
      <c r="F84" s="207"/>
      <c r="G84" s="207"/>
      <c r="H84" s="207"/>
      <c r="I84" s="207"/>
      <c r="J84" s="207"/>
      <c r="K84" s="207"/>
      <c r="L84" s="207"/>
      <c r="M84" s="458"/>
      <c r="N84" s="207"/>
      <c r="O84" s="207"/>
    </row>
    <row r="85" spans="2:15" ht="12.75">
      <c r="B85" s="207"/>
      <c r="C85" s="207"/>
      <c r="D85" s="207"/>
      <c r="E85" s="207"/>
      <c r="F85" s="207"/>
      <c r="G85" s="207"/>
      <c r="H85" s="207"/>
      <c r="I85" s="207"/>
      <c r="J85" s="207"/>
      <c r="K85" s="207"/>
      <c r="L85" s="207"/>
      <c r="M85" s="207"/>
      <c r="N85" s="207"/>
      <c r="O85" s="207"/>
    </row>
    <row r="86" spans="2:15" ht="12.75">
      <c r="B86" s="207"/>
      <c r="C86" s="207"/>
      <c r="D86" s="207"/>
      <c r="E86" s="207"/>
      <c r="F86" s="207"/>
      <c r="G86" s="207"/>
      <c r="H86" s="207"/>
      <c r="I86" s="207"/>
      <c r="J86" s="207"/>
      <c r="K86" s="207"/>
      <c r="L86" s="207"/>
      <c r="M86" s="207"/>
      <c r="N86" s="207"/>
      <c r="O86" s="207"/>
    </row>
    <row r="87" spans="2:15" ht="12.75">
      <c r="B87" s="207"/>
      <c r="C87" s="207"/>
      <c r="D87" s="207"/>
      <c r="E87" s="207"/>
      <c r="F87" s="207"/>
      <c r="G87" s="207"/>
      <c r="H87" s="207"/>
      <c r="I87" s="207"/>
      <c r="J87" s="207"/>
      <c r="K87" s="207"/>
      <c r="L87" s="207"/>
      <c r="M87" s="207"/>
      <c r="N87" s="207"/>
      <c r="O87" s="207"/>
    </row>
    <row r="88" spans="2:15" ht="12.75">
      <c r="B88" s="207"/>
      <c r="C88" s="207"/>
      <c r="D88" s="207"/>
      <c r="E88" s="207"/>
      <c r="F88" s="207"/>
      <c r="G88" s="207"/>
      <c r="H88" s="207"/>
      <c r="I88" s="207"/>
      <c r="J88" s="207"/>
      <c r="K88" s="207"/>
      <c r="L88" s="207"/>
      <c r="M88" s="207"/>
      <c r="N88" s="207"/>
      <c r="O88" s="207"/>
    </row>
    <row r="89" spans="2:15" ht="12.75">
      <c r="B89" s="207"/>
      <c r="C89" s="207"/>
      <c r="D89" s="207"/>
      <c r="E89" s="207"/>
      <c r="F89" s="207"/>
      <c r="G89" s="207"/>
      <c r="H89" s="207"/>
      <c r="I89" s="207"/>
      <c r="J89" s="207"/>
      <c r="K89" s="207"/>
      <c r="L89" s="207"/>
      <c r="M89" s="207"/>
      <c r="N89" s="207"/>
      <c r="O89" s="207"/>
    </row>
    <row r="90" spans="2:15" ht="12.75">
      <c r="B90" s="207"/>
      <c r="C90" s="207"/>
      <c r="D90" s="207"/>
      <c r="E90" s="207"/>
      <c r="F90" s="207"/>
      <c r="G90" s="207"/>
      <c r="H90" s="207"/>
      <c r="I90" s="207"/>
      <c r="J90" s="207"/>
      <c r="K90" s="207"/>
      <c r="L90" s="207"/>
      <c r="M90" s="207"/>
      <c r="N90" s="207"/>
      <c r="O90" s="207"/>
    </row>
    <row r="91" spans="2:15" ht="12.75">
      <c r="B91" s="207"/>
      <c r="C91" s="207"/>
      <c r="D91" s="207"/>
      <c r="E91" s="207"/>
      <c r="F91" s="207"/>
      <c r="G91" s="207"/>
      <c r="H91" s="207"/>
      <c r="I91" s="207"/>
      <c r="J91" s="207"/>
      <c r="K91" s="207"/>
      <c r="L91" s="207"/>
      <c r="M91" s="207"/>
      <c r="N91" s="207"/>
      <c r="O91" s="207"/>
    </row>
    <row r="92" spans="2:15" ht="12.75">
      <c r="B92" s="207"/>
      <c r="C92" s="207"/>
      <c r="D92" s="207"/>
      <c r="E92" s="207"/>
      <c r="F92" s="207"/>
      <c r="G92" s="207"/>
      <c r="H92" s="207"/>
      <c r="I92" s="207"/>
      <c r="J92" s="207"/>
      <c r="K92" s="207"/>
      <c r="L92" s="207"/>
      <c r="M92" s="207"/>
      <c r="N92" s="207"/>
      <c r="O92" s="207"/>
    </row>
    <row r="93" spans="2:15" ht="12.75">
      <c r="B93" s="207"/>
      <c r="C93" s="207"/>
      <c r="D93" s="207"/>
      <c r="E93" s="207"/>
      <c r="F93" s="207"/>
      <c r="G93" s="207"/>
      <c r="H93" s="207"/>
      <c r="I93" s="207"/>
      <c r="J93" s="207"/>
      <c r="K93" s="207"/>
      <c r="L93" s="207"/>
      <c r="M93" s="207"/>
      <c r="N93" s="207"/>
      <c r="O93" s="207"/>
    </row>
    <row r="94" spans="2:15" ht="12.75">
      <c r="B94" s="207"/>
      <c r="C94" s="207"/>
      <c r="D94" s="207"/>
      <c r="E94" s="207"/>
      <c r="F94" s="207"/>
      <c r="G94" s="207"/>
      <c r="H94" s="207"/>
      <c r="I94" s="207"/>
      <c r="J94" s="207"/>
      <c r="K94" s="207"/>
      <c r="L94" s="207"/>
      <c r="M94" s="207"/>
      <c r="N94" s="207"/>
      <c r="O94" s="207"/>
    </row>
    <row r="95" spans="2:15" ht="12.75">
      <c r="B95" s="207"/>
      <c r="C95" s="207"/>
      <c r="D95" s="207"/>
      <c r="E95" s="207"/>
      <c r="F95" s="207"/>
      <c r="G95" s="207"/>
      <c r="H95" s="207"/>
      <c r="I95" s="207"/>
      <c r="J95" s="207"/>
      <c r="K95" s="207"/>
      <c r="L95" s="207"/>
      <c r="M95" s="207"/>
      <c r="N95" s="207"/>
      <c r="O95" s="207"/>
    </row>
    <row r="96" spans="2:15" ht="12.75">
      <c r="B96" s="207"/>
      <c r="C96" s="207"/>
      <c r="D96" s="207"/>
      <c r="E96" s="207"/>
      <c r="F96" s="207"/>
      <c r="G96" s="207"/>
      <c r="H96" s="207"/>
      <c r="I96" s="207"/>
      <c r="J96" s="207"/>
      <c r="K96" s="207"/>
      <c r="L96" s="207"/>
      <c r="M96" s="207"/>
      <c r="N96" s="207"/>
      <c r="O96" s="207"/>
    </row>
    <row r="97" spans="2:15" ht="12.75">
      <c r="B97" s="207"/>
      <c r="C97" s="207"/>
      <c r="D97" s="207"/>
      <c r="E97" s="207"/>
      <c r="F97" s="207"/>
      <c r="G97" s="207"/>
      <c r="H97" s="207"/>
      <c r="I97" s="207"/>
      <c r="J97" s="207"/>
      <c r="K97" s="207"/>
      <c r="L97" s="207"/>
      <c r="M97" s="207"/>
      <c r="N97" s="207"/>
      <c r="O97" s="207"/>
    </row>
    <row r="98" spans="2:15" ht="12.75">
      <c r="B98" s="207"/>
      <c r="C98" s="207"/>
      <c r="D98" s="207"/>
      <c r="E98" s="207"/>
      <c r="F98" s="207"/>
      <c r="G98" s="207"/>
      <c r="H98" s="207"/>
      <c r="I98" s="207"/>
      <c r="J98" s="207"/>
      <c r="K98" s="207"/>
      <c r="L98" s="207"/>
      <c r="M98" s="207"/>
      <c r="N98" s="207"/>
      <c r="O98" s="207"/>
    </row>
    <row r="99" spans="2:15" ht="12.75">
      <c r="B99" s="207"/>
      <c r="C99" s="207"/>
      <c r="D99" s="207"/>
      <c r="E99" s="207"/>
      <c r="F99" s="207"/>
      <c r="G99" s="207"/>
      <c r="H99" s="207"/>
      <c r="I99" s="207"/>
      <c r="J99" s="207"/>
      <c r="K99" s="207"/>
      <c r="L99" s="207"/>
      <c r="M99" s="207"/>
      <c r="N99" s="207"/>
      <c r="O99" s="207"/>
    </row>
    <row r="100" spans="2:15" ht="12.75">
      <c r="B100" s="207"/>
      <c r="C100" s="207"/>
      <c r="D100" s="207"/>
      <c r="E100" s="207"/>
      <c r="F100" s="207"/>
      <c r="G100" s="207"/>
      <c r="H100" s="207"/>
      <c r="I100" s="207"/>
      <c r="J100" s="207"/>
      <c r="K100" s="207"/>
      <c r="L100" s="207"/>
      <c r="M100" s="207"/>
      <c r="N100" s="207"/>
      <c r="O100" s="207"/>
    </row>
    <row r="101" spans="2:15" ht="12.75">
      <c r="B101" s="207"/>
      <c r="C101" s="207"/>
      <c r="D101" s="207"/>
      <c r="E101" s="207"/>
      <c r="F101" s="207"/>
      <c r="G101" s="207"/>
      <c r="H101" s="207"/>
      <c r="I101" s="207"/>
      <c r="J101" s="207"/>
      <c r="K101" s="207"/>
      <c r="L101" s="207"/>
      <c r="M101" s="207"/>
      <c r="N101" s="207"/>
      <c r="O101" s="207"/>
    </row>
    <row r="102" spans="2:15" ht="12.75">
      <c r="B102" s="207"/>
      <c r="C102" s="207"/>
      <c r="D102" s="207"/>
      <c r="E102" s="207"/>
      <c r="F102" s="207"/>
      <c r="G102" s="207"/>
      <c r="H102" s="207"/>
      <c r="I102" s="207"/>
      <c r="J102" s="207"/>
      <c r="K102" s="207"/>
      <c r="L102" s="207"/>
      <c r="M102" s="207"/>
      <c r="N102" s="207"/>
      <c r="O102" s="207"/>
    </row>
  </sheetData>
  <sheetProtection/>
  <mergeCells count="33">
    <mergeCell ref="B2:O2"/>
    <mergeCell ref="G52:H52"/>
    <mergeCell ref="K52:L52"/>
    <mergeCell ref="I52:J52"/>
    <mergeCell ref="I48:J48"/>
    <mergeCell ref="K48:L48"/>
    <mergeCell ref="K42:L42"/>
    <mergeCell ref="K46:L46"/>
    <mergeCell ref="B3:O3"/>
    <mergeCell ref="B4:O4"/>
    <mergeCell ref="C60:H60"/>
    <mergeCell ref="I54:J54"/>
    <mergeCell ref="G54:H54"/>
    <mergeCell ref="G56:H56"/>
    <mergeCell ref="J60:M60"/>
    <mergeCell ref="K50:L50"/>
    <mergeCell ref="I56:J56"/>
    <mergeCell ref="G50:H50"/>
    <mergeCell ref="K56:L56"/>
    <mergeCell ref="I50:J50"/>
    <mergeCell ref="K54:L54"/>
    <mergeCell ref="G48:H48"/>
    <mergeCell ref="I44:J44"/>
    <mergeCell ref="K44:L44"/>
    <mergeCell ref="I43:J43"/>
    <mergeCell ref="G46:H46"/>
    <mergeCell ref="G44:H44"/>
    <mergeCell ref="B5:O5"/>
    <mergeCell ref="K43:L43"/>
    <mergeCell ref="G17:H17"/>
    <mergeCell ref="I46:J46"/>
    <mergeCell ref="G19:H19"/>
    <mergeCell ref="G43:H43"/>
  </mergeCells>
  <hyperlinks>
    <hyperlink ref="J13" location="Instructions!A52" display="Instructions!A52"/>
    <hyperlink ref="E15" location="Instructions!A52" display="Instructions!A52"/>
    <hyperlink ref="E17" location="Instructions!A52" display="Instructions!A52"/>
    <hyperlink ref="E13" location="Instructions!A52" display="Instructions!A52"/>
  </hyperlinks>
  <printOptions horizontalCentered="1" verticalCentered="1"/>
  <pageMargins left="0.25" right="0.25" top="0.46" bottom="0.38" header="0.3" footer="0.5"/>
  <pageSetup fitToHeight="1" fitToWidth="1" horizontalDpi="600" verticalDpi="600" orientation="portrait" scale="50" r:id="rId4"/>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2:J60"/>
  <sheetViews>
    <sheetView showGridLines="0" workbookViewId="0" topLeftCell="A1">
      <selection activeCell="A1" sqref="A1"/>
    </sheetView>
  </sheetViews>
  <sheetFormatPr defaultColWidth="8.8515625" defaultRowHeight="12.75"/>
  <cols>
    <col min="1" max="1" width="2.00390625" style="0" customWidth="1"/>
    <col min="2" max="2" width="5.28125" style="0" customWidth="1"/>
    <col min="3" max="3" width="17.421875" style="0" customWidth="1"/>
    <col min="4" max="4" width="5.00390625" style="0" customWidth="1"/>
    <col min="5" max="5" width="18.421875" style="0" customWidth="1"/>
    <col min="6" max="6" width="3.00390625" style="0" customWidth="1"/>
    <col min="7" max="7" width="27.421875" style="0" customWidth="1"/>
    <col min="8" max="8" width="8.8515625" style="0" customWidth="1"/>
    <col min="9" max="9" width="3.421875" style="0" customWidth="1"/>
    <col min="10" max="10" width="4.7109375" style="0" customWidth="1"/>
    <col min="11" max="11" width="3.57421875" style="0" customWidth="1"/>
  </cols>
  <sheetData>
    <row r="2" spans="2:10" ht="12.75">
      <c r="B2" s="198"/>
      <c r="C2" s="199"/>
      <c r="D2" s="199"/>
      <c r="E2" s="199"/>
      <c r="F2" s="199"/>
      <c r="G2" s="199"/>
      <c r="H2" s="199"/>
      <c r="I2" s="199"/>
      <c r="J2" s="200"/>
    </row>
    <row r="3" spans="2:10" ht="15">
      <c r="B3" s="201"/>
      <c r="C3" s="31"/>
      <c r="D3" s="202" t="s">
        <v>1110</v>
      </c>
      <c r="E3" s="202"/>
      <c r="F3" s="202"/>
      <c r="G3" s="202"/>
      <c r="H3" s="31"/>
      <c r="I3" s="31"/>
      <c r="J3" s="203"/>
    </row>
    <row r="4" spans="2:10" ht="12.75">
      <c r="B4" s="201"/>
      <c r="C4" s="31"/>
      <c r="D4" s="31"/>
      <c r="E4" s="31"/>
      <c r="F4" s="31"/>
      <c r="G4" s="31"/>
      <c r="H4" s="31"/>
      <c r="I4" s="31"/>
      <c r="J4" s="203"/>
    </row>
    <row r="5" spans="2:10" ht="15">
      <c r="B5" s="201"/>
      <c r="C5" s="31"/>
      <c r="D5" s="204" t="str">
        <f>'Energy Performance Indicator'!K11</f>
        <v>Enter Name</v>
      </c>
      <c r="E5" s="205"/>
      <c r="F5" s="205"/>
      <c r="G5" s="205"/>
      <c r="H5" s="31"/>
      <c r="I5" s="31"/>
      <c r="J5" s="203"/>
    </row>
    <row r="6" spans="2:10" ht="12.75">
      <c r="B6" s="201"/>
      <c r="C6" s="31"/>
      <c r="D6" s="205"/>
      <c r="E6" s="205"/>
      <c r="F6" s="205"/>
      <c r="G6" s="205"/>
      <c r="H6" s="31"/>
      <c r="I6" s="31"/>
      <c r="J6" s="203"/>
    </row>
    <row r="7" spans="2:10" ht="12.75">
      <c r="B7" s="201"/>
      <c r="C7" s="31"/>
      <c r="D7" s="206" t="s">
        <v>652</v>
      </c>
      <c r="E7" s="206"/>
      <c r="F7" s="206"/>
      <c r="G7" s="206" t="s">
        <v>1111</v>
      </c>
      <c r="H7" s="207"/>
      <c r="I7" s="207"/>
      <c r="J7" s="203"/>
    </row>
    <row r="8" spans="2:10" ht="12.75">
      <c r="B8" s="201"/>
      <c r="C8" s="31"/>
      <c r="D8" s="31"/>
      <c r="E8" s="31"/>
      <c r="F8" s="31"/>
      <c r="G8" s="31"/>
      <c r="H8" s="31"/>
      <c r="I8" s="31"/>
      <c r="J8" s="203"/>
    </row>
    <row r="9" spans="2:10" ht="12.75">
      <c r="B9" s="201"/>
      <c r="C9" s="31"/>
      <c r="D9" s="31"/>
      <c r="E9" s="31"/>
      <c r="F9" s="31"/>
      <c r="G9" s="31"/>
      <c r="H9" s="31"/>
      <c r="I9" s="31"/>
      <c r="J9" s="203"/>
    </row>
    <row r="10" spans="2:10" ht="12.75">
      <c r="B10" s="201"/>
      <c r="D10" s="31"/>
      <c r="E10" s="31"/>
      <c r="F10" s="31"/>
      <c r="G10" s="31"/>
      <c r="H10" s="31"/>
      <c r="I10" s="31"/>
      <c r="J10" s="203"/>
    </row>
    <row r="11" spans="2:10" ht="12.75">
      <c r="B11" s="201"/>
      <c r="C11" s="208" t="s">
        <v>1112</v>
      </c>
      <c r="D11" s="31"/>
      <c r="E11" s="208" t="s">
        <v>1113</v>
      </c>
      <c r="F11" s="31"/>
      <c r="G11" s="208" t="s">
        <v>847</v>
      </c>
      <c r="H11" s="31"/>
      <c r="I11" s="31"/>
      <c r="J11" s="203"/>
    </row>
    <row r="12" spans="2:10" ht="12.75">
      <c r="B12" s="201"/>
      <c r="C12" s="209" t="str">
        <f>'Energy Performance Indicator'!K11</f>
        <v>Enter Name</v>
      </c>
      <c r="D12" s="31"/>
      <c r="E12" s="206" t="s">
        <v>848</v>
      </c>
      <c r="F12" s="31"/>
      <c r="G12" s="206" t="s">
        <v>849</v>
      </c>
      <c r="H12" s="208"/>
      <c r="I12" s="31"/>
      <c r="J12" s="203"/>
    </row>
    <row r="13" spans="2:10" ht="12.75">
      <c r="B13" s="201"/>
      <c r="C13" s="205" t="s">
        <v>850</v>
      </c>
      <c r="D13" s="31"/>
      <c r="E13" s="205" t="s">
        <v>850</v>
      </c>
      <c r="F13" s="31"/>
      <c r="G13" s="205" t="s">
        <v>851</v>
      </c>
      <c r="H13" s="31"/>
      <c r="I13" s="31"/>
      <c r="J13" s="203"/>
    </row>
    <row r="14" spans="2:10" ht="12.75">
      <c r="B14" s="201"/>
      <c r="C14" s="205" t="s">
        <v>852</v>
      </c>
      <c r="D14" s="31"/>
      <c r="E14" s="205" t="s">
        <v>852</v>
      </c>
      <c r="F14" s="31"/>
      <c r="G14" s="205" t="s">
        <v>853</v>
      </c>
      <c r="H14" s="31"/>
      <c r="I14" s="31"/>
      <c r="J14" s="203"/>
    </row>
    <row r="15" spans="2:10" ht="12.75">
      <c r="B15" s="201"/>
      <c r="C15" s="210" t="str">
        <f>'Energy Performance Indicator'!F17</f>
        <v>Raleigh, NC</v>
      </c>
      <c r="D15" s="31"/>
      <c r="E15" s="205" t="s">
        <v>854</v>
      </c>
      <c r="F15" s="31"/>
      <c r="G15" s="31"/>
      <c r="H15" s="31"/>
      <c r="I15" s="31"/>
      <c r="J15" s="203"/>
    </row>
    <row r="16" spans="2:10" ht="12.75">
      <c r="B16" s="201"/>
      <c r="C16" s="234" t="str">
        <f>'Energy Performance Indicator'!F15</f>
        <v>27519</v>
      </c>
      <c r="D16" s="31"/>
      <c r="E16" s="205" t="s">
        <v>855</v>
      </c>
      <c r="F16" s="31"/>
      <c r="G16" s="31"/>
      <c r="H16" s="31"/>
      <c r="I16" s="31"/>
      <c r="J16" s="203"/>
    </row>
    <row r="17" spans="2:10" ht="13.5" thickBot="1">
      <c r="B17" s="201"/>
      <c r="D17" s="207"/>
      <c r="E17" s="207"/>
      <c r="F17" s="207"/>
      <c r="G17" s="207"/>
      <c r="H17" s="207"/>
      <c r="I17" s="207"/>
      <c r="J17" s="203"/>
    </row>
    <row r="18" spans="2:10" ht="12.75" customHeight="1">
      <c r="B18" s="201"/>
      <c r="C18" s="560" t="s">
        <v>1608</v>
      </c>
      <c r="D18" s="560"/>
      <c r="E18" s="561"/>
      <c r="F18" s="212"/>
      <c r="G18" s="213"/>
      <c r="H18" s="213"/>
      <c r="I18" s="214"/>
      <c r="J18" s="203"/>
    </row>
    <row r="19" spans="2:10" ht="12.75">
      <c r="B19" s="201"/>
      <c r="C19" s="560"/>
      <c r="D19" s="560"/>
      <c r="E19" s="561"/>
      <c r="F19" s="215"/>
      <c r="G19" s="31"/>
      <c r="H19" s="31"/>
      <c r="I19" s="30"/>
      <c r="J19" s="203"/>
    </row>
    <row r="20" spans="1:10" ht="32.25" customHeight="1">
      <c r="A20" s="472"/>
      <c r="B20" s="201"/>
      <c r="C20" s="216" t="s">
        <v>856</v>
      </c>
      <c r="D20" s="31"/>
      <c r="E20" s="217">
        <f>'Energy Performance Indicator'!G46</f>
        <v>50</v>
      </c>
      <c r="F20" s="215"/>
      <c r="G20" s="31"/>
      <c r="H20" s="31"/>
      <c r="I20" s="30"/>
      <c r="J20" s="203"/>
    </row>
    <row r="21" spans="1:10" s="385" customFormat="1" ht="15.75" customHeight="1">
      <c r="A21" s="473"/>
      <c r="B21" s="379"/>
      <c r="C21" s="380" t="s">
        <v>1431</v>
      </c>
      <c r="D21" s="380"/>
      <c r="E21" s="381">
        <f>-savings!D2</f>
        <v>15958.630908129446</v>
      </c>
      <c r="F21" s="382"/>
      <c r="G21" s="380"/>
      <c r="H21" s="380"/>
      <c r="I21" s="383"/>
      <c r="J21" s="384"/>
    </row>
    <row r="22" spans="1:10" s="385" customFormat="1" ht="12.75" customHeight="1">
      <c r="A22" s="473"/>
      <c r="B22" s="379"/>
      <c r="C22" s="380" t="s">
        <v>1432</v>
      </c>
      <c r="D22" s="380"/>
      <c r="E22" s="381">
        <f>-savings!C2</f>
        <v>301.5261581432933</v>
      </c>
      <c r="F22" s="382"/>
      <c r="G22" s="380"/>
      <c r="H22" s="380"/>
      <c r="I22" s="383"/>
      <c r="J22" s="384"/>
    </row>
    <row r="23" spans="1:10" ht="12.75">
      <c r="A23" s="472"/>
      <c r="B23" s="201"/>
      <c r="C23" s="207"/>
      <c r="D23" s="207"/>
      <c r="E23" s="207"/>
      <c r="F23" s="215"/>
      <c r="G23" s="31"/>
      <c r="H23" s="31"/>
      <c r="I23" s="30"/>
      <c r="J23" s="203"/>
    </row>
    <row r="24" spans="1:10" ht="12.75">
      <c r="A24" s="472"/>
      <c r="B24" s="201"/>
      <c r="C24" s="208" t="s">
        <v>857</v>
      </c>
      <c r="D24" s="207"/>
      <c r="E24" s="207"/>
      <c r="F24" s="215"/>
      <c r="G24" s="31"/>
      <c r="H24" s="31"/>
      <c r="I24" s="30"/>
      <c r="J24" s="203"/>
    </row>
    <row r="25" spans="1:10" ht="12.75">
      <c r="A25" s="472"/>
      <c r="B25" s="201"/>
      <c r="C25" s="206" t="s">
        <v>858</v>
      </c>
      <c r="D25" s="207"/>
      <c r="E25" s="207"/>
      <c r="F25" s="215"/>
      <c r="G25" s="31"/>
      <c r="H25" s="31"/>
      <c r="I25" s="30"/>
      <c r="J25" s="203"/>
    </row>
    <row r="26" spans="1:10" ht="12.75">
      <c r="A26" s="472"/>
      <c r="B26" s="201"/>
      <c r="C26" s="206" t="s">
        <v>859</v>
      </c>
      <c r="D26" s="207"/>
      <c r="E26" s="207"/>
      <c r="F26" s="215"/>
      <c r="G26" s="31"/>
      <c r="H26" s="31"/>
      <c r="I26" s="30"/>
      <c r="J26" s="203"/>
    </row>
    <row r="27" spans="1:10" ht="12.75">
      <c r="A27" s="472"/>
      <c r="B27" s="201"/>
      <c r="C27" s="206" t="s">
        <v>852</v>
      </c>
      <c r="D27" s="31"/>
      <c r="E27" s="31"/>
      <c r="F27" s="215"/>
      <c r="G27" s="31"/>
      <c r="H27" s="31"/>
      <c r="I27" s="30"/>
      <c r="J27" s="203"/>
    </row>
    <row r="28" spans="1:10" ht="12.75">
      <c r="A28" s="472"/>
      <c r="B28" s="201"/>
      <c r="C28" s="206" t="s">
        <v>860</v>
      </c>
      <c r="D28" s="207"/>
      <c r="E28" s="207"/>
      <c r="F28" s="215"/>
      <c r="G28" s="31"/>
      <c r="H28" s="31"/>
      <c r="I28" s="30"/>
      <c r="J28" s="203"/>
    </row>
    <row r="29" spans="1:10" ht="12.75">
      <c r="A29" s="472"/>
      <c r="B29" s="201"/>
      <c r="C29" s="205" t="s">
        <v>861</v>
      </c>
      <c r="D29" s="207"/>
      <c r="E29" s="207"/>
      <c r="F29" s="215"/>
      <c r="G29" s="31"/>
      <c r="H29" s="31"/>
      <c r="I29" s="30"/>
      <c r="J29" s="203"/>
    </row>
    <row r="30" spans="1:10" ht="12.75">
      <c r="A30" s="472"/>
      <c r="B30" s="201"/>
      <c r="C30" s="205" t="s">
        <v>366</v>
      </c>
      <c r="D30" s="207"/>
      <c r="E30" s="207"/>
      <c r="F30" s="215"/>
      <c r="G30" s="31"/>
      <c r="H30" s="31"/>
      <c r="I30" s="30"/>
      <c r="J30" s="203"/>
    </row>
    <row r="31" spans="1:10" ht="12.75">
      <c r="A31" s="472"/>
      <c r="B31" s="201"/>
      <c r="C31" s="205" t="s">
        <v>862</v>
      </c>
      <c r="D31" s="565"/>
      <c r="E31" s="566"/>
      <c r="F31" s="218"/>
      <c r="G31" s="567" t="s">
        <v>863</v>
      </c>
      <c r="H31" s="568"/>
      <c r="I31" s="219"/>
      <c r="J31" s="203"/>
    </row>
    <row r="32" spans="1:10" ht="12.75">
      <c r="A32" s="472"/>
      <c r="B32" s="201"/>
      <c r="C32" s="31"/>
      <c r="D32" s="197"/>
      <c r="E32" s="220"/>
      <c r="F32" s="215"/>
      <c r="G32" s="221"/>
      <c r="H32" s="222"/>
      <c r="I32" s="30"/>
      <c r="J32" s="203"/>
    </row>
    <row r="33" spans="1:10" ht="12.75" customHeight="1">
      <c r="A33" s="472"/>
      <c r="B33" s="201"/>
      <c r="C33" s="208" t="s">
        <v>864</v>
      </c>
      <c r="D33" s="31"/>
      <c r="E33" s="31"/>
      <c r="F33" s="215"/>
      <c r="G33" s="563" t="s">
        <v>1114</v>
      </c>
      <c r="H33" s="563"/>
      <c r="I33" s="30"/>
      <c r="J33" s="203"/>
    </row>
    <row r="34" spans="1:10" ht="46.5" customHeight="1">
      <c r="A34" s="472"/>
      <c r="B34" s="201"/>
      <c r="C34" s="31"/>
      <c r="D34" s="31"/>
      <c r="E34" s="31"/>
      <c r="F34" s="215"/>
      <c r="G34" s="563"/>
      <c r="H34" s="563"/>
      <c r="I34" s="30"/>
      <c r="J34" s="203"/>
    </row>
    <row r="35" spans="1:10" ht="13.5" thickBot="1">
      <c r="A35" s="472"/>
      <c r="B35" s="201"/>
      <c r="C35" s="207"/>
      <c r="D35" s="31"/>
      <c r="E35" s="31"/>
      <c r="F35" s="223"/>
      <c r="G35" s="224"/>
      <c r="H35" s="224"/>
      <c r="I35" s="225"/>
      <c r="J35" s="203"/>
    </row>
    <row r="36" spans="1:10" ht="10.5" customHeight="1">
      <c r="A36" s="472"/>
      <c r="B36" s="201"/>
      <c r="C36" s="208"/>
      <c r="D36" s="31"/>
      <c r="E36" s="31"/>
      <c r="F36" s="31"/>
      <c r="G36" s="31"/>
      <c r="H36" s="31"/>
      <c r="I36" s="31"/>
      <c r="J36" s="203"/>
    </row>
    <row r="37" spans="1:10" ht="12" customHeight="1">
      <c r="A37" s="472"/>
      <c r="B37" s="201"/>
      <c r="C37" s="226" t="s">
        <v>1115</v>
      </c>
      <c r="D37" s="207"/>
      <c r="E37" s="207"/>
      <c r="F37" s="207"/>
      <c r="G37" s="207"/>
      <c r="H37" s="207"/>
      <c r="I37" s="207"/>
      <c r="J37" s="203"/>
    </row>
    <row r="38" spans="1:10" ht="12" customHeight="1">
      <c r="A38" s="472"/>
      <c r="B38" s="201"/>
      <c r="C38" s="562" t="s">
        <v>1116</v>
      </c>
      <c r="D38" s="562"/>
      <c r="E38" s="562"/>
      <c r="F38" s="562"/>
      <c r="G38" s="562"/>
      <c r="H38" s="562"/>
      <c r="I38" s="562"/>
      <c r="J38" s="203"/>
    </row>
    <row r="39" spans="1:10" ht="14.25" customHeight="1">
      <c r="A39" s="472"/>
      <c r="B39" s="201"/>
      <c r="C39" s="562"/>
      <c r="D39" s="562"/>
      <c r="E39" s="562"/>
      <c r="F39" s="562"/>
      <c r="G39" s="562"/>
      <c r="H39" s="562"/>
      <c r="I39" s="562"/>
      <c r="J39" s="203"/>
    </row>
    <row r="40" spans="1:10" ht="12.75">
      <c r="A40" s="472"/>
      <c r="B40" s="201"/>
      <c r="C40" s="207"/>
      <c r="D40" s="207"/>
      <c r="E40" s="207"/>
      <c r="F40" s="207"/>
      <c r="G40" s="207"/>
      <c r="H40" s="207"/>
      <c r="I40" s="207"/>
      <c r="J40" s="203"/>
    </row>
    <row r="41" spans="1:10" ht="12.75" customHeight="1">
      <c r="A41" s="472"/>
      <c r="B41" s="201"/>
      <c r="C41" s="562" t="s">
        <v>367</v>
      </c>
      <c r="D41" s="562"/>
      <c r="E41" s="562"/>
      <c r="F41" s="562"/>
      <c r="G41" s="562"/>
      <c r="H41" s="562"/>
      <c r="I41" s="31"/>
      <c r="J41" s="203"/>
    </row>
    <row r="42" spans="1:10" ht="21.75" customHeight="1">
      <c r="A42" s="472"/>
      <c r="B42" s="201"/>
      <c r="C42" s="562"/>
      <c r="D42" s="562"/>
      <c r="E42" s="562"/>
      <c r="F42" s="562"/>
      <c r="G42" s="562"/>
      <c r="H42" s="562"/>
      <c r="I42" s="31"/>
      <c r="J42" s="203"/>
    </row>
    <row r="43" spans="1:10" ht="14.25" customHeight="1">
      <c r="A43" s="472"/>
      <c r="B43" s="201"/>
      <c r="C43" s="31"/>
      <c r="D43" s="31"/>
      <c r="E43" s="31"/>
      <c r="F43" s="31"/>
      <c r="G43" s="31"/>
      <c r="H43" s="31"/>
      <c r="I43" s="31"/>
      <c r="J43" s="203"/>
    </row>
    <row r="44" spans="1:10" ht="12.75" customHeight="1">
      <c r="A44" s="472"/>
      <c r="B44" s="201"/>
      <c r="C44" s="563" t="s">
        <v>2042</v>
      </c>
      <c r="D44" s="564"/>
      <c r="E44" s="564"/>
      <c r="F44" s="564"/>
      <c r="G44" s="564"/>
      <c r="H44" s="564"/>
      <c r="I44" s="31"/>
      <c r="J44" s="203"/>
    </row>
    <row r="45" spans="1:10" ht="12.75">
      <c r="A45" s="472"/>
      <c r="B45" s="201"/>
      <c r="C45" s="564"/>
      <c r="D45" s="564"/>
      <c r="E45" s="564"/>
      <c r="F45" s="564"/>
      <c r="G45" s="564"/>
      <c r="H45" s="564"/>
      <c r="I45" s="31"/>
      <c r="J45" s="203"/>
    </row>
    <row r="46" spans="1:10" ht="12.75">
      <c r="A46" s="472"/>
      <c r="B46" s="201"/>
      <c r="C46" s="308"/>
      <c r="D46" s="308"/>
      <c r="E46" s="308"/>
      <c r="F46" s="308"/>
      <c r="G46" s="308"/>
      <c r="H46" s="308"/>
      <c r="I46" s="31"/>
      <c r="J46" s="203"/>
    </row>
    <row r="47" spans="1:10" s="385" customFormat="1" ht="12.75" customHeight="1">
      <c r="A47" s="473"/>
      <c r="B47" s="379"/>
      <c r="C47" s="559" t="s">
        <v>1612</v>
      </c>
      <c r="D47" s="559"/>
      <c r="E47" s="559"/>
      <c r="F47" s="559"/>
      <c r="G47" s="559"/>
      <c r="H47" s="559"/>
      <c r="I47" s="448"/>
      <c r="J47" s="449"/>
    </row>
    <row r="48" spans="1:10" s="385" customFormat="1" ht="12.75" customHeight="1">
      <c r="A48" s="473"/>
      <c r="B48" s="379"/>
      <c r="C48" s="559"/>
      <c r="D48" s="559"/>
      <c r="E48" s="559"/>
      <c r="F48" s="559"/>
      <c r="G48" s="559"/>
      <c r="H48" s="559"/>
      <c r="I48" s="448"/>
      <c r="J48" s="449"/>
    </row>
    <row r="49" spans="1:10" s="385" customFormat="1" ht="12.75" customHeight="1">
      <c r="A49" s="473"/>
      <c r="B49" s="379"/>
      <c r="C49" s="559"/>
      <c r="D49" s="559"/>
      <c r="E49" s="559"/>
      <c r="F49" s="559"/>
      <c r="G49" s="559"/>
      <c r="H49" s="559"/>
      <c r="I49" s="448"/>
      <c r="J49" s="449"/>
    </row>
    <row r="50" spans="1:10" s="385" customFormat="1" ht="12.75" customHeight="1">
      <c r="A50" s="473"/>
      <c r="B50" s="379"/>
      <c r="C50" s="559"/>
      <c r="D50" s="559"/>
      <c r="E50" s="559"/>
      <c r="F50" s="559"/>
      <c r="G50" s="559"/>
      <c r="H50" s="559"/>
      <c r="I50" s="448"/>
      <c r="J50" s="449"/>
    </row>
    <row r="51" spans="1:10" s="385" customFormat="1" ht="12.75" customHeight="1">
      <c r="A51" s="473"/>
      <c r="B51" s="379"/>
      <c r="C51" s="559"/>
      <c r="D51" s="559"/>
      <c r="E51" s="559"/>
      <c r="F51" s="559"/>
      <c r="G51" s="559"/>
      <c r="H51" s="559"/>
      <c r="I51" s="448"/>
      <c r="J51" s="449"/>
    </row>
    <row r="52" spans="1:10" s="385" customFormat="1" ht="12.75" customHeight="1">
      <c r="A52" s="473"/>
      <c r="B52" s="379"/>
      <c r="C52" s="559"/>
      <c r="D52" s="559"/>
      <c r="E52" s="559"/>
      <c r="F52" s="559"/>
      <c r="G52" s="559"/>
      <c r="H52" s="559"/>
      <c r="I52" s="448"/>
      <c r="J52" s="449"/>
    </row>
    <row r="53" spans="1:10" s="385" customFormat="1" ht="12.75" customHeight="1">
      <c r="A53" s="473"/>
      <c r="B53" s="450"/>
      <c r="C53" s="451"/>
      <c r="D53" s="451"/>
      <c r="E53" s="451"/>
      <c r="F53" s="451"/>
      <c r="G53" s="451"/>
      <c r="H53" s="451"/>
      <c r="I53" s="451"/>
      <c r="J53" s="452"/>
    </row>
    <row r="54" spans="1:10" ht="12.75">
      <c r="A54" s="472"/>
      <c r="B54" s="227"/>
      <c r="C54" s="228"/>
      <c r="D54" s="228"/>
      <c r="E54" s="228"/>
      <c r="F54" s="228"/>
      <c r="G54" s="228"/>
      <c r="H54" s="228"/>
      <c r="I54" s="228"/>
      <c r="J54" s="229"/>
    </row>
    <row r="55" spans="1:10" ht="12.75">
      <c r="A55" s="472"/>
      <c r="B55" s="201"/>
      <c r="C55" s="31" t="s">
        <v>1117</v>
      </c>
      <c r="D55" s="31"/>
      <c r="E55" s="31"/>
      <c r="F55" s="31"/>
      <c r="G55" s="31"/>
      <c r="H55" s="31"/>
      <c r="I55" s="31"/>
      <c r="J55" s="203"/>
    </row>
    <row r="56" spans="1:10" ht="12.75">
      <c r="A56" s="472"/>
      <c r="B56" s="201"/>
      <c r="C56" s="207"/>
      <c r="D56" s="31"/>
      <c r="E56" s="31"/>
      <c r="F56" s="31"/>
      <c r="G56" s="31"/>
      <c r="H56" s="31"/>
      <c r="I56" s="31"/>
      <c r="J56" s="203"/>
    </row>
    <row r="57" spans="1:10" ht="12.75">
      <c r="A57" s="472"/>
      <c r="B57" s="201"/>
      <c r="C57" s="31"/>
      <c r="D57" s="31"/>
      <c r="E57" s="31"/>
      <c r="F57" s="31"/>
      <c r="G57" s="31"/>
      <c r="H57" s="31"/>
      <c r="I57" s="31"/>
      <c r="J57" s="203"/>
    </row>
    <row r="58" spans="1:10" ht="12.75">
      <c r="A58" s="472"/>
      <c r="B58" s="201"/>
      <c r="C58" s="31"/>
      <c r="D58" s="31"/>
      <c r="E58" s="31"/>
      <c r="F58" s="31"/>
      <c r="G58" s="31"/>
      <c r="H58" s="31"/>
      <c r="I58" s="31"/>
      <c r="J58" s="203"/>
    </row>
    <row r="59" spans="1:10" ht="12.75">
      <c r="A59" s="472"/>
      <c r="B59" s="201"/>
      <c r="C59" s="31"/>
      <c r="D59" s="31"/>
      <c r="E59" s="31"/>
      <c r="F59" s="31"/>
      <c r="G59" s="31"/>
      <c r="H59" s="31"/>
      <c r="I59" s="31"/>
      <c r="J59" s="203"/>
    </row>
    <row r="60" spans="1:10" ht="12.75">
      <c r="A60" s="472"/>
      <c r="B60" s="227"/>
      <c r="C60" s="228"/>
      <c r="D60" s="228"/>
      <c r="E60" s="228"/>
      <c r="F60" s="228"/>
      <c r="G60" s="228"/>
      <c r="H60" s="228"/>
      <c r="I60" s="228"/>
      <c r="J60" s="229"/>
    </row>
  </sheetData>
  <sheetProtection/>
  <mergeCells count="8">
    <mergeCell ref="C47:H52"/>
    <mergeCell ref="C18:E19"/>
    <mergeCell ref="C41:H42"/>
    <mergeCell ref="C44:H45"/>
    <mergeCell ref="D31:E31"/>
    <mergeCell ref="G31:H31"/>
    <mergeCell ref="G33:H34"/>
    <mergeCell ref="C38:I39"/>
  </mergeCells>
  <printOptions/>
  <pageMargins left="0.75" right="0.75" top="1" bottom="1" header="0.5" footer="0.5"/>
  <pageSetup fitToHeight="1" fitToWidth="1" horizontalDpi="600" verticalDpi="600" orientation="portrait" scale="81" r:id="rId2"/>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2:J45"/>
  <sheetViews>
    <sheetView zoomScalePageLayoutView="0" workbookViewId="0" topLeftCell="A1">
      <selection activeCell="A1" sqref="A1"/>
    </sheetView>
  </sheetViews>
  <sheetFormatPr defaultColWidth="8.8515625" defaultRowHeight="12.75"/>
  <cols>
    <col min="1" max="1" width="2.28125" style="0" customWidth="1"/>
    <col min="2" max="2" width="4.7109375" style="0" customWidth="1"/>
    <col min="3" max="3" width="35.140625" style="0" customWidth="1"/>
    <col min="4" max="4" width="4.00390625" style="0" customWidth="1"/>
    <col min="5" max="5" width="19.7109375" style="0" customWidth="1"/>
    <col min="6" max="6" width="4.421875" style="0" customWidth="1"/>
    <col min="7" max="7" width="8.8515625" style="0" customWidth="1"/>
    <col min="8" max="8" width="26.8515625" style="0" customWidth="1"/>
    <col min="9" max="9" width="4.00390625" style="0" customWidth="1"/>
    <col min="10" max="10" width="3.7109375" style="0" customWidth="1"/>
  </cols>
  <sheetData>
    <row r="1" ht="10.5" customHeight="1"/>
    <row r="2" spans="2:10" ht="12.75">
      <c r="B2" s="198"/>
      <c r="C2" s="199"/>
      <c r="D2" s="199"/>
      <c r="E2" s="199"/>
      <c r="F2" s="199"/>
      <c r="G2" s="199"/>
      <c r="H2" s="199"/>
      <c r="I2" s="199"/>
      <c r="J2" s="200"/>
    </row>
    <row r="3" spans="2:10" ht="15">
      <c r="B3" s="201"/>
      <c r="C3" s="31"/>
      <c r="D3" s="202" t="s">
        <v>1118</v>
      </c>
      <c r="E3" s="202"/>
      <c r="F3" s="202"/>
      <c r="G3" s="202"/>
      <c r="H3" s="31"/>
      <c r="I3" s="31"/>
      <c r="J3" s="203"/>
    </row>
    <row r="4" spans="2:10" ht="12.75">
      <c r="B4" s="201"/>
      <c r="C4" s="31"/>
      <c r="D4" s="31"/>
      <c r="E4" s="31"/>
      <c r="F4" s="31"/>
      <c r="G4" s="31"/>
      <c r="H4" s="31"/>
      <c r="I4" s="31"/>
      <c r="J4" s="203"/>
    </row>
    <row r="5" spans="2:10" ht="15">
      <c r="B5" s="201"/>
      <c r="C5" s="31"/>
      <c r="D5" s="204" t="str">
        <f>'Energy Performance Indicator'!K11</f>
        <v>Enter Name</v>
      </c>
      <c r="E5" s="205"/>
      <c r="F5" s="205"/>
      <c r="G5" s="205"/>
      <c r="H5" s="31"/>
      <c r="I5" s="31"/>
      <c r="J5" s="203"/>
    </row>
    <row r="6" spans="2:10" ht="12.75">
      <c r="B6" s="201"/>
      <c r="C6" s="31"/>
      <c r="D6" s="205"/>
      <c r="E6" s="205"/>
      <c r="F6" s="205"/>
      <c r="G6" s="205"/>
      <c r="H6" s="31"/>
      <c r="I6" s="31"/>
      <c r="J6" s="203"/>
    </row>
    <row r="7" spans="2:10" ht="12.75">
      <c r="B7" s="201"/>
      <c r="C7" s="31"/>
      <c r="D7" s="206" t="s">
        <v>652</v>
      </c>
      <c r="E7" s="206"/>
      <c r="F7" s="206"/>
      <c r="G7" s="206" t="s">
        <v>1111</v>
      </c>
      <c r="H7" s="207"/>
      <c r="I7" s="207"/>
      <c r="J7" s="203"/>
    </row>
    <row r="8" spans="2:10" ht="12.75">
      <c r="B8" s="201"/>
      <c r="C8" s="31"/>
      <c r="D8" s="31"/>
      <c r="E8" s="31"/>
      <c r="F8" s="31"/>
      <c r="G8" s="31"/>
      <c r="H8" s="31"/>
      <c r="I8" s="31"/>
      <c r="J8" s="203"/>
    </row>
    <row r="9" spans="2:10" ht="12.75">
      <c r="B9" s="201"/>
      <c r="C9" s="31"/>
      <c r="D9" s="31"/>
      <c r="E9" s="31"/>
      <c r="F9" s="31"/>
      <c r="G9" s="31"/>
      <c r="H9" s="31"/>
      <c r="I9" s="31"/>
      <c r="J9" s="203"/>
    </row>
    <row r="10" spans="2:10" ht="12.75">
      <c r="B10" s="201"/>
      <c r="C10" s="31"/>
      <c r="D10" s="31"/>
      <c r="E10" s="31"/>
      <c r="F10" s="31"/>
      <c r="G10" s="31"/>
      <c r="H10" s="31"/>
      <c r="I10" s="31"/>
      <c r="J10" s="203"/>
    </row>
    <row r="11" spans="2:10" ht="12.75">
      <c r="B11" s="201"/>
      <c r="C11" s="208" t="s">
        <v>1112</v>
      </c>
      <c r="D11" s="31"/>
      <c r="E11" s="208" t="s">
        <v>1113</v>
      </c>
      <c r="F11" s="31"/>
      <c r="G11" s="208" t="s">
        <v>847</v>
      </c>
      <c r="H11" s="31"/>
      <c r="I11" s="31"/>
      <c r="J11" s="203"/>
    </row>
    <row r="12" spans="2:10" ht="12.75">
      <c r="B12" s="201"/>
      <c r="C12" s="256" t="str">
        <f>'Energy Performance Indicator'!$M$11</f>
        <v>Enter Name</v>
      </c>
      <c r="D12" s="31"/>
      <c r="E12" s="230" t="s">
        <v>848</v>
      </c>
      <c r="F12" s="31"/>
      <c r="G12" s="230" t="s">
        <v>849</v>
      </c>
      <c r="H12" s="208"/>
      <c r="I12" s="31"/>
      <c r="J12" s="203"/>
    </row>
    <row r="13" spans="2:10" ht="12.75">
      <c r="B13" s="201"/>
      <c r="C13" s="205" t="s">
        <v>850</v>
      </c>
      <c r="D13" s="31"/>
      <c r="E13" s="205" t="s">
        <v>1119</v>
      </c>
      <c r="F13" s="31"/>
      <c r="G13" s="205" t="s">
        <v>851</v>
      </c>
      <c r="H13" s="31"/>
      <c r="I13" s="31"/>
      <c r="J13" s="203"/>
    </row>
    <row r="14" spans="2:10" ht="12.75">
      <c r="B14" s="201"/>
      <c r="C14" s="205" t="s">
        <v>852</v>
      </c>
      <c r="D14" s="31"/>
      <c r="E14" s="205" t="s">
        <v>852</v>
      </c>
      <c r="F14" s="31"/>
      <c r="G14" s="205" t="s">
        <v>853</v>
      </c>
      <c r="H14" s="31"/>
      <c r="I14" s="31"/>
      <c r="J14" s="203"/>
    </row>
    <row r="15" spans="2:10" ht="12.75">
      <c r="B15" s="201"/>
      <c r="C15" s="257" t="str">
        <f>'Energy Performance Indicator'!F17</f>
        <v>Raleigh, NC</v>
      </c>
      <c r="D15" s="31"/>
      <c r="E15" s="205" t="s">
        <v>854</v>
      </c>
      <c r="F15" s="31"/>
      <c r="G15" s="31"/>
      <c r="H15" s="31"/>
      <c r="I15" s="31"/>
      <c r="J15" s="203"/>
    </row>
    <row r="16" spans="2:10" ht="12.75">
      <c r="B16" s="201"/>
      <c r="C16" s="211" t="str">
        <f>'Energy Performance Indicator'!F15</f>
        <v>27519</v>
      </c>
      <c r="D16" s="31"/>
      <c r="E16" s="205" t="s">
        <v>1120</v>
      </c>
      <c r="F16" s="31"/>
      <c r="G16" s="31"/>
      <c r="H16" s="31"/>
      <c r="I16" s="31"/>
      <c r="J16" s="203"/>
    </row>
    <row r="17" spans="2:10" ht="12.75">
      <c r="B17" s="201"/>
      <c r="D17" s="31"/>
      <c r="E17" s="31"/>
      <c r="F17" s="31"/>
      <c r="G17" s="31"/>
      <c r="H17" s="31"/>
      <c r="I17" s="31"/>
      <c r="J17" s="203"/>
    </row>
    <row r="18" spans="2:10" ht="12.75">
      <c r="B18" s="201"/>
      <c r="C18" s="208" t="s">
        <v>1121</v>
      </c>
      <c r="D18" s="31"/>
      <c r="E18" s="31"/>
      <c r="F18" s="31"/>
      <c r="G18" s="31"/>
      <c r="H18" s="31"/>
      <c r="I18" s="31"/>
      <c r="J18" s="203"/>
    </row>
    <row r="19" spans="2:10" ht="14.25">
      <c r="B19" s="201"/>
      <c r="C19" s="31" t="str">
        <f>'Energy Performance Indicator'!I17</f>
        <v>Cookies</v>
      </c>
      <c r="E19" s="231">
        <f>'Energy Performance Indicator'!K17</f>
        <v>3500</v>
      </c>
      <c r="F19" s="31"/>
      <c r="G19" s="31" t="s">
        <v>2022</v>
      </c>
      <c r="H19" s="31"/>
      <c r="I19" s="31"/>
      <c r="J19" s="203"/>
    </row>
    <row r="20" spans="2:10" ht="14.25">
      <c r="B20" s="201"/>
      <c r="C20" s="31" t="str">
        <f>'Energy Performance Indicator'!I18</f>
        <v>Crackers</v>
      </c>
      <c r="D20" s="231"/>
      <c r="E20" s="231">
        <f>'Energy Performance Indicator'!K18</f>
        <v>1700</v>
      </c>
      <c r="F20" s="31"/>
      <c r="G20" s="31" t="s">
        <v>2022</v>
      </c>
      <c r="H20" s="31"/>
      <c r="I20" s="31"/>
      <c r="J20" s="203"/>
    </row>
    <row r="21" spans="2:10" ht="12.75">
      <c r="B21" s="201"/>
      <c r="C21" s="31" t="str">
        <f>'Energy Performance Indicator'!I19</f>
        <v>Marshmallow cookies</v>
      </c>
      <c r="D21" s="31"/>
      <c r="E21" s="460">
        <f>'Energy Performance Indicator'!K19</f>
        <v>0</v>
      </c>
      <c r="F21" s="31"/>
      <c r="G21" s="462" t="s">
        <v>2023</v>
      </c>
      <c r="H21" s="31"/>
      <c r="I21" s="31"/>
      <c r="J21" s="203"/>
    </row>
    <row r="22" spans="2:10" ht="12.75">
      <c r="B22" s="201"/>
      <c r="C22" s="31" t="str">
        <f>'Energy Performance Indicator'!I20</f>
        <v>Other (% of plant total)</v>
      </c>
      <c r="D22" s="231"/>
      <c r="E22" s="460">
        <f>'Energy Performance Indicator'!K20</f>
        <v>0.2</v>
      </c>
      <c r="F22" s="31"/>
      <c r="G22" s="462" t="s">
        <v>2024</v>
      </c>
      <c r="H22" s="31"/>
      <c r="I22" s="31"/>
      <c r="J22" s="203"/>
    </row>
    <row r="23" spans="2:10" ht="12.75">
      <c r="B23" s="201"/>
      <c r="C23" s="31"/>
      <c r="D23" s="231"/>
      <c r="E23" s="231"/>
      <c r="F23" s="31"/>
      <c r="G23" s="31"/>
      <c r="H23" s="31"/>
      <c r="I23" s="31"/>
      <c r="J23" s="203"/>
    </row>
    <row r="24" spans="2:10" ht="12.75">
      <c r="B24" s="201"/>
      <c r="D24" s="31"/>
      <c r="E24" s="231"/>
      <c r="F24" s="31"/>
      <c r="G24" s="31"/>
      <c r="H24" s="31"/>
      <c r="I24" s="31"/>
      <c r="J24" s="203"/>
    </row>
    <row r="25" spans="2:10" ht="12.75">
      <c r="B25" s="201"/>
      <c r="C25" s="31" t="str">
        <f>'Energy Performance Indicator'!F52</f>
        <v>Total Source Energy (MMBtu)</v>
      </c>
      <c r="D25" s="31"/>
      <c r="E25" s="300">
        <f>'Energy Performance Indicator'!G52</f>
        <v>61180.399999999994</v>
      </c>
      <c r="F25" s="31"/>
      <c r="G25" s="207"/>
      <c r="H25" s="31"/>
      <c r="I25" s="31"/>
      <c r="J25" s="203"/>
    </row>
    <row r="26" spans="2:10" ht="12.75">
      <c r="B26" s="201"/>
      <c r="C26" s="31" t="str">
        <f>'Energy Performance Indicator'!F56</f>
        <v>Energy Intensity (MMBtu/103 lbs)</v>
      </c>
      <c r="D26" s="241"/>
      <c r="E26" s="299">
        <f>'Energy Performance Indicator'!G56</f>
        <v>11.765461538461537</v>
      </c>
      <c r="F26" s="207"/>
      <c r="G26" s="207"/>
      <c r="H26" s="31"/>
      <c r="I26" s="31"/>
      <c r="J26" s="203"/>
    </row>
    <row r="27" spans="2:10" ht="12.75">
      <c r="B27" s="201"/>
      <c r="D27" s="31"/>
      <c r="E27" s="31"/>
      <c r="F27" s="207"/>
      <c r="G27" s="207"/>
      <c r="H27" s="207"/>
      <c r="I27" s="207"/>
      <c r="J27" s="203"/>
    </row>
    <row r="28" spans="2:10" ht="12.75">
      <c r="B28" s="201"/>
      <c r="C28" s="208" t="s">
        <v>1481</v>
      </c>
      <c r="D28" s="207"/>
      <c r="E28" s="207"/>
      <c r="F28" s="207"/>
      <c r="G28" s="207"/>
      <c r="H28" s="207"/>
      <c r="I28" s="207"/>
      <c r="J28" s="203"/>
    </row>
    <row r="29" spans="2:10" ht="12.75">
      <c r="B29" s="201"/>
      <c r="C29" s="31" t="s">
        <v>856</v>
      </c>
      <c r="D29" s="31"/>
      <c r="E29" s="232">
        <f>'Energy Performance Indicator'!G46</f>
        <v>50</v>
      </c>
      <c r="F29" s="207"/>
      <c r="G29" s="207"/>
      <c r="H29" s="207"/>
      <c r="I29" s="207"/>
      <c r="J29" s="203"/>
    </row>
    <row r="30" spans="2:10" ht="12.75">
      <c r="B30" s="201"/>
      <c r="C30" s="207"/>
      <c r="D30" s="207"/>
      <c r="E30" s="207"/>
      <c r="F30" s="207"/>
      <c r="G30" s="207"/>
      <c r="H30" s="207"/>
      <c r="I30" s="207"/>
      <c r="J30" s="203"/>
    </row>
    <row r="31" spans="2:10" ht="12.75">
      <c r="B31" s="201"/>
      <c r="C31" s="198" t="s">
        <v>1122</v>
      </c>
      <c r="D31" s="199"/>
      <c r="E31" s="199"/>
      <c r="F31" s="199"/>
      <c r="G31" s="199"/>
      <c r="H31" s="199"/>
      <c r="I31" s="200"/>
      <c r="J31" s="203"/>
    </row>
    <row r="32" spans="2:10" ht="12.75">
      <c r="B32" s="201"/>
      <c r="C32" s="569" t="s">
        <v>1123</v>
      </c>
      <c r="D32" s="570"/>
      <c r="E32" s="570"/>
      <c r="F32" s="570"/>
      <c r="G32" s="570"/>
      <c r="H32" s="570"/>
      <c r="I32" s="203"/>
      <c r="J32" s="203"/>
    </row>
    <row r="33" spans="2:10" ht="12.75">
      <c r="B33" s="201"/>
      <c r="C33" s="571"/>
      <c r="D33" s="570"/>
      <c r="E33" s="570"/>
      <c r="F33" s="570"/>
      <c r="G33" s="570"/>
      <c r="H33" s="570"/>
      <c r="I33" s="203"/>
      <c r="J33" s="203"/>
    </row>
    <row r="34" spans="2:10" ht="12.75">
      <c r="B34" s="201"/>
      <c r="C34" s="571"/>
      <c r="D34" s="570"/>
      <c r="E34" s="570"/>
      <c r="F34" s="570"/>
      <c r="G34" s="570"/>
      <c r="H34" s="570"/>
      <c r="I34" s="203"/>
      <c r="J34" s="203"/>
    </row>
    <row r="35" spans="2:10" ht="12.75">
      <c r="B35" s="201"/>
      <c r="C35" s="571"/>
      <c r="D35" s="570"/>
      <c r="E35" s="570"/>
      <c r="F35" s="570"/>
      <c r="G35" s="570"/>
      <c r="H35" s="570"/>
      <c r="I35" s="203"/>
      <c r="J35" s="203"/>
    </row>
    <row r="36" spans="2:10" ht="12.75">
      <c r="B36" s="201"/>
      <c r="C36" s="571"/>
      <c r="D36" s="570"/>
      <c r="E36" s="570"/>
      <c r="F36" s="570"/>
      <c r="G36" s="570"/>
      <c r="H36" s="570"/>
      <c r="I36" s="203"/>
      <c r="J36" s="203"/>
    </row>
    <row r="37" spans="2:10" ht="15.75" customHeight="1">
      <c r="B37" s="201"/>
      <c r="C37" s="571"/>
      <c r="D37" s="570"/>
      <c r="E37" s="570"/>
      <c r="F37" s="570"/>
      <c r="G37" s="570"/>
      <c r="H37" s="570"/>
      <c r="I37" s="203"/>
      <c r="J37" s="203"/>
    </row>
    <row r="38" spans="2:10" ht="13.5" customHeight="1">
      <c r="B38" s="201"/>
      <c r="C38" s="571"/>
      <c r="D38" s="570"/>
      <c r="E38" s="570"/>
      <c r="F38" s="570"/>
      <c r="G38" s="570"/>
      <c r="H38" s="570"/>
      <c r="I38" s="203"/>
      <c r="J38" s="203"/>
    </row>
    <row r="39" spans="2:10" ht="21" customHeight="1">
      <c r="B39" s="201"/>
      <c r="C39" s="571"/>
      <c r="D39" s="570"/>
      <c r="E39" s="570"/>
      <c r="F39" s="570"/>
      <c r="G39" s="570"/>
      <c r="H39" s="570"/>
      <c r="I39" s="203"/>
      <c r="J39" s="203"/>
    </row>
    <row r="40" spans="2:10" ht="9" customHeight="1">
      <c r="B40" s="201"/>
      <c r="C40" s="571"/>
      <c r="D40" s="570"/>
      <c r="E40" s="570"/>
      <c r="F40" s="570"/>
      <c r="G40" s="570"/>
      <c r="H40" s="570"/>
      <c r="I40" s="203"/>
      <c r="J40" s="203"/>
    </row>
    <row r="41" spans="2:10" ht="8.25" customHeight="1">
      <c r="B41" s="201"/>
      <c r="C41" s="571"/>
      <c r="D41" s="570"/>
      <c r="E41" s="570"/>
      <c r="F41" s="570"/>
      <c r="G41" s="570"/>
      <c r="H41" s="570"/>
      <c r="I41" s="203"/>
      <c r="J41" s="203"/>
    </row>
    <row r="42" spans="2:10" ht="12.75">
      <c r="B42" s="201"/>
      <c r="C42" s="571"/>
      <c r="D42" s="570"/>
      <c r="E42" s="570"/>
      <c r="F42" s="570"/>
      <c r="G42" s="570"/>
      <c r="H42" s="570"/>
      <c r="I42" s="203"/>
      <c r="J42" s="203"/>
    </row>
    <row r="43" spans="2:10" ht="26.25" customHeight="1">
      <c r="B43" s="233"/>
      <c r="C43" s="571"/>
      <c r="D43" s="570"/>
      <c r="E43" s="570"/>
      <c r="F43" s="570"/>
      <c r="G43" s="570"/>
      <c r="H43" s="570"/>
      <c r="I43" s="203"/>
      <c r="J43" s="203"/>
    </row>
    <row r="44" spans="2:10" ht="24.75" customHeight="1">
      <c r="B44" s="201"/>
      <c r="C44" s="572"/>
      <c r="D44" s="573"/>
      <c r="E44" s="573"/>
      <c r="F44" s="573"/>
      <c r="G44" s="573"/>
      <c r="H44" s="573"/>
      <c r="I44" s="229"/>
      <c r="J44" s="203"/>
    </row>
    <row r="45" spans="2:10" ht="22.5" customHeight="1">
      <c r="B45" s="227"/>
      <c r="C45" s="228"/>
      <c r="D45" s="228"/>
      <c r="E45" s="228"/>
      <c r="F45" s="228"/>
      <c r="G45" s="228"/>
      <c r="H45" s="228"/>
      <c r="I45" s="228"/>
      <c r="J45" s="229"/>
    </row>
  </sheetData>
  <sheetProtection/>
  <mergeCells count="2">
    <mergeCell ref="C32:H43"/>
    <mergeCell ref="C44:H44"/>
  </mergeCells>
  <printOptions/>
  <pageMargins left="0.75" right="0.75" top="1" bottom="1" header="0.5" footer="0.5"/>
  <pageSetup fitToHeight="1" fitToWidth="1" horizontalDpi="600" verticalDpi="600" orientation="portrait" scale="81" r:id="rId2"/>
  <drawing r:id="rId1"/>
</worksheet>
</file>

<file path=xl/worksheets/sheet5.xml><?xml version="1.0" encoding="utf-8"?>
<worksheet xmlns="http://schemas.openxmlformats.org/spreadsheetml/2006/main" xmlns:r="http://schemas.openxmlformats.org/officeDocument/2006/relationships">
  <sheetPr codeName="Sheet3"/>
  <dimension ref="A1:T529"/>
  <sheetViews>
    <sheetView zoomScalePageLayoutView="0" workbookViewId="0" topLeftCell="G1">
      <selection activeCell="R5" sqref="R5"/>
    </sheetView>
  </sheetViews>
  <sheetFormatPr defaultColWidth="9.140625" defaultRowHeight="12.75"/>
  <cols>
    <col min="1" max="1" width="9.28125" style="169" bestFit="1" customWidth="1"/>
    <col min="2" max="2" width="18.421875" style="172" bestFit="1" customWidth="1"/>
    <col min="3" max="3" width="13.28125" style="169" bestFit="1" customWidth="1"/>
    <col min="4" max="4" width="9.28125" style="169" bestFit="1" customWidth="1"/>
    <col min="5" max="5" width="12.140625" style="169" bestFit="1" customWidth="1"/>
    <col min="6" max="6" width="37.00390625" style="169" bestFit="1" customWidth="1"/>
    <col min="7" max="7" width="14.8515625" style="169" bestFit="1" customWidth="1"/>
    <col min="8" max="8" width="12.7109375" style="169" bestFit="1" customWidth="1"/>
    <col min="9" max="9" width="0.71875" style="169" customWidth="1"/>
    <col min="10" max="13" width="9.28125" style="169" hidden="1" customWidth="1"/>
    <col min="14" max="14" width="17.00390625" style="169" customWidth="1"/>
    <col min="15" max="15" width="13.28125" style="169" bestFit="1" customWidth="1"/>
    <col min="16" max="16" width="16.8515625" style="169" bestFit="1" customWidth="1"/>
    <col min="17" max="17" width="9.28125" style="169" bestFit="1" customWidth="1"/>
    <col min="18" max="18" width="13.00390625" style="178" bestFit="1" customWidth="1"/>
    <col min="19" max="19" width="12.8515625" style="178" customWidth="1"/>
    <col min="20" max="21" width="9.28125" style="169" bestFit="1" customWidth="1"/>
    <col min="22" max="16384" width="9.140625" style="169" customWidth="1"/>
  </cols>
  <sheetData>
    <row r="1" spans="5:19" ht="27" customHeight="1">
      <c r="E1" s="187"/>
      <c r="F1" s="187"/>
      <c r="H1" s="187"/>
      <c r="I1" s="187"/>
      <c r="J1" s="187"/>
      <c r="P1" s="255" t="s">
        <v>656</v>
      </c>
      <c r="Q1" s="170"/>
      <c r="R1" s="169"/>
      <c r="S1" s="169"/>
    </row>
    <row r="2" spans="7:19" ht="12.75">
      <c r="G2" s="176"/>
      <c r="H2" s="190"/>
      <c r="I2" s="190"/>
      <c r="J2" s="182"/>
      <c r="N2" s="196"/>
      <c r="P2" s="173">
        <f>+Units!I35</f>
        <v>68678.44</v>
      </c>
      <c r="Q2" s="173"/>
      <c r="R2" s="253" t="s">
        <v>658</v>
      </c>
      <c r="S2" s="169"/>
    </row>
    <row r="3" spans="2:19" ht="12.75">
      <c r="B3" s="254" t="s">
        <v>653</v>
      </c>
      <c r="E3" s="182"/>
      <c r="F3" s="182"/>
      <c r="G3" s="177"/>
      <c r="H3" s="182"/>
      <c r="I3" s="182"/>
      <c r="J3" s="182"/>
      <c r="M3" s="182"/>
      <c r="N3" s="195"/>
      <c r="O3" s="182"/>
      <c r="P3" s="184">
        <f>P2</f>
        <v>68678.44</v>
      </c>
      <c r="Q3" s="174"/>
      <c r="R3" s="175">
        <f>IF(P3&lt;B5,1,IF(P3&gt;B529,0.01,LOOKUP(P3,B5:B529,C5:C529)))</f>
        <v>0.8707618877599739</v>
      </c>
      <c r="S3" s="176">
        <f>ROUND(R3,2)</f>
        <v>0.87</v>
      </c>
    </row>
    <row r="4" spans="2:20" ht="12.75">
      <c r="B4" s="189"/>
      <c r="F4" s="177"/>
      <c r="G4" s="177"/>
      <c r="H4" s="177"/>
      <c r="I4" s="177"/>
      <c r="J4" s="177"/>
      <c r="M4" s="182"/>
      <c r="O4" s="177"/>
      <c r="P4" s="177"/>
      <c r="Q4" s="177"/>
      <c r="R4" t="str">
        <f>CONCATENATE("EPS = ",TEXT('Energy Performance Indicator'!I46,0))</f>
        <v>EPS = 87</v>
      </c>
      <c r="S4" s="182">
        <f>R3*100</f>
        <v>87.0761887759974</v>
      </c>
      <c r="T4" s="178"/>
    </row>
    <row r="5" spans="1:19" ht="12.75">
      <c r="A5" s="169">
        <v>-3</v>
      </c>
      <c r="B5" s="172">
        <f aca="true" t="shared" si="0" ref="B5:B68">EXP(A5*SQRT($H$10)+SUMPRODUCT($H$20:$H$27,$N$20:$N$27))</f>
        <v>24805.511564528824</v>
      </c>
      <c r="C5" s="177">
        <f>1-(NORMDIST(A5*SQRT($H$10),0,SQRT($H$10),TRUE))</f>
        <v>0.9986501019683699</v>
      </c>
      <c r="D5" s="176">
        <f aca="true" t="shared" si="1" ref="D5:D69">1-C5</f>
        <v>0.0013498980316301035</v>
      </c>
      <c r="E5" s="179">
        <f aca="true" t="shared" si="2" ref="E5:E68">$P$3</f>
        <v>68678.44</v>
      </c>
      <c r="I5" s="180"/>
      <c r="J5" s="180"/>
      <c r="K5" s="180"/>
      <c r="L5" s="180"/>
      <c r="M5" s="180"/>
      <c r="N5" s="180"/>
      <c r="O5" s="180"/>
      <c r="Q5" s="169">
        <v>0</v>
      </c>
      <c r="R5" s="181">
        <f aca="true" t="shared" si="3" ref="R5:R68">+$S$3</f>
        <v>0.87</v>
      </c>
      <c r="S5" s="178">
        <v>0</v>
      </c>
    </row>
    <row r="6" spans="1:19" ht="12.75">
      <c r="A6" s="169">
        <v>-2.99</v>
      </c>
      <c r="B6" s="172">
        <f t="shared" si="0"/>
        <v>24940.76508872877</v>
      </c>
      <c r="C6" s="177">
        <f aca="true" t="shared" si="4" ref="C6:C69">1-(NORMDIST(A6*SQRT($H$10),0,SQRT($H$10),TRUE))</f>
        <v>0.9986051127645077</v>
      </c>
      <c r="D6" s="176">
        <f t="shared" si="1"/>
        <v>0.0013948872354923036</v>
      </c>
      <c r="E6" s="179">
        <f t="shared" si="2"/>
        <v>68678.44</v>
      </c>
      <c r="Q6" s="169">
        <v>500</v>
      </c>
      <c r="R6" s="181">
        <f t="shared" si="3"/>
        <v>0.87</v>
      </c>
      <c r="S6" s="192">
        <f>B529/400</f>
        <v>1071.4161294087112</v>
      </c>
    </row>
    <row r="7" spans="1:19" ht="12.75">
      <c r="A7" s="169">
        <v>-2.98</v>
      </c>
      <c r="B7" s="172">
        <f t="shared" si="0"/>
        <v>25076.75609079778</v>
      </c>
      <c r="C7" s="177">
        <f t="shared" si="4"/>
        <v>0.9985587580826601</v>
      </c>
      <c r="D7" s="176">
        <f t="shared" si="1"/>
        <v>0.0014412419173398527</v>
      </c>
      <c r="E7" s="179">
        <f t="shared" si="2"/>
        <v>68678.44</v>
      </c>
      <c r="Q7" s="169">
        <v>1000</v>
      </c>
      <c r="R7" s="181">
        <f t="shared" si="3"/>
        <v>0.87</v>
      </c>
      <c r="S7" s="178">
        <f>S6+$S$6</f>
        <v>2142.8322588174224</v>
      </c>
    </row>
    <row r="8" spans="1:19" ht="12.75">
      <c r="A8" s="169">
        <v>-2.97</v>
      </c>
      <c r="B8" s="172">
        <f t="shared" si="0"/>
        <v>25213.488591877616</v>
      </c>
      <c r="C8" s="177">
        <f t="shared" si="4"/>
        <v>0.9985110012547628</v>
      </c>
      <c r="D8" s="176">
        <f t="shared" si="1"/>
        <v>0.0014889987452372244</v>
      </c>
      <c r="E8" s="179">
        <f t="shared" si="2"/>
        <v>68678.44</v>
      </c>
      <c r="Q8" s="169">
        <v>1500</v>
      </c>
      <c r="R8" s="181">
        <f t="shared" si="3"/>
        <v>0.87</v>
      </c>
      <c r="S8" s="178">
        <f aca="true" t="shared" si="5" ref="S8:S71">S7+$S$6</f>
        <v>3214.2483882261336</v>
      </c>
    </row>
    <row r="9" spans="1:19" ht="12.75">
      <c r="A9" s="169">
        <v>-2.96</v>
      </c>
      <c r="B9" s="172">
        <f t="shared" si="0"/>
        <v>25350.966635035697</v>
      </c>
      <c r="C9" s="177">
        <f t="shared" si="4"/>
        <v>0.9984618047882619</v>
      </c>
      <c r="D9" s="176">
        <f t="shared" si="1"/>
        <v>0.001538195211738147</v>
      </c>
      <c r="E9" s="179">
        <f t="shared" si="2"/>
        <v>68678.44</v>
      </c>
      <c r="Q9" s="169">
        <v>2000</v>
      </c>
      <c r="R9" s="181">
        <f t="shared" si="3"/>
        <v>0.87</v>
      </c>
      <c r="S9" s="178">
        <f t="shared" si="5"/>
        <v>4285.664517634845</v>
      </c>
    </row>
    <row r="10" spans="1:19" ht="12.75">
      <c r="A10" s="169">
        <v>-2.95</v>
      </c>
      <c r="B10" s="172">
        <f t="shared" si="0"/>
        <v>25489.1942853845</v>
      </c>
      <c r="C10" s="177">
        <f t="shared" si="4"/>
        <v>0.9984111303526351</v>
      </c>
      <c r="D10" s="176">
        <f t="shared" si="1"/>
        <v>0.0015888696473649322</v>
      </c>
      <c r="E10" s="179">
        <f t="shared" si="2"/>
        <v>68678.44</v>
      </c>
      <c r="G10" s="253" t="s">
        <v>1045</v>
      </c>
      <c r="H10" s="169">
        <f>'10042010'!D36</f>
        <v>0.29569103</v>
      </c>
      <c r="Q10" s="169">
        <v>2500</v>
      </c>
      <c r="R10" s="181">
        <f t="shared" si="3"/>
        <v>0.87</v>
      </c>
      <c r="S10" s="178">
        <f t="shared" si="5"/>
        <v>5357.080647043556</v>
      </c>
    </row>
    <row r="11" spans="1:19" ht="12.75">
      <c r="A11" s="169">
        <v>-2.94</v>
      </c>
      <c r="B11" s="172">
        <f t="shared" si="0"/>
        <v>25628.17563020164</v>
      </c>
      <c r="C11" s="177">
        <f t="shared" si="4"/>
        <v>0.9983589387658429</v>
      </c>
      <c r="D11" s="176">
        <f t="shared" si="1"/>
        <v>0.0016410612341570818</v>
      </c>
      <c r="E11" s="179">
        <f t="shared" si="2"/>
        <v>68678.44</v>
      </c>
      <c r="Q11" s="169">
        <v>3000</v>
      </c>
      <c r="R11" s="181">
        <f t="shared" si="3"/>
        <v>0.87</v>
      </c>
      <c r="S11" s="178">
        <f t="shared" si="5"/>
        <v>6428.496776452268</v>
      </c>
    </row>
    <row r="12" spans="1:19" ht="12.75">
      <c r="A12" s="169">
        <v>-2.93</v>
      </c>
      <c r="B12" s="172">
        <f t="shared" si="0"/>
        <v>25767.914779051036</v>
      </c>
      <c r="C12" s="177">
        <f t="shared" si="4"/>
        <v>0.9983051899807227</v>
      </c>
      <c r="D12" s="176">
        <f t="shared" si="1"/>
        <v>0.001694810019277293</v>
      </c>
      <c r="E12" s="179">
        <f t="shared" si="2"/>
        <v>68678.44</v>
      </c>
      <c r="Q12" s="169">
        <v>3500</v>
      </c>
      <c r="R12" s="181">
        <f t="shared" si="3"/>
        <v>0.87</v>
      </c>
      <c r="S12" s="178">
        <f t="shared" si="5"/>
        <v>7499.91290586098</v>
      </c>
    </row>
    <row r="13" spans="1:19" ht="12.75">
      <c r="A13" s="169">
        <v>-2.92</v>
      </c>
      <c r="B13" s="172">
        <f t="shared" si="0"/>
        <v>25908.415863904058</v>
      </c>
      <c r="C13" s="177">
        <f t="shared" si="4"/>
        <v>0.998249843071324</v>
      </c>
      <c r="D13" s="176">
        <f t="shared" si="1"/>
        <v>0.0017501569286759722</v>
      </c>
      <c r="E13" s="179">
        <f t="shared" si="2"/>
        <v>68678.44</v>
      </c>
      <c r="O13" s="253" t="s">
        <v>365</v>
      </c>
      <c r="Q13" s="169">
        <v>4000</v>
      </c>
      <c r="R13" s="181">
        <f t="shared" si="3"/>
        <v>0.87</v>
      </c>
      <c r="S13" s="178">
        <f t="shared" si="5"/>
        <v>8571.329035269691</v>
      </c>
    </row>
    <row r="14" spans="1:19" ht="12.75">
      <c r="A14" s="169">
        <v>-2.91</v>
      </c>
      <c r="B14" s="172">
        <f t="shared" si="0"/>
        <v>26049.68303926204</v>
      </c>
      <c r="C14" s="177">
        <f t="shared" si="4"/>
        <v>0.9981928562191935</v>
      </c>
      <c r="D14" s="176">
        <f t="shared" si="1"/>
        <v>0.001807143780806486</v>
      </c>
      <c r="E14" s="179">
        <f t="shared" si="2"/>
        <v>68678.44</v>
      </c>
      <c r="O14" s="245">
        <f>'Energy Performance Indicator'!M17+'Energy Performance Indicator'!M18</f>
        <v>6234</v>
      </c>
      <c r="Q14" s="169">
        <v>4500</v>
      </c>
      <c r="R14" s="181">
        <f t="shared" si="3"/>
        <v>0.87</v>
      </c>
      <c r="S14" s="178">
        <f t="shared" si="5"/>
        <v>9642.745164678403</v>
      </c>
    </row>
    <row r="15" spans="1:19" ht="12.75">
      <c r="A15" s="169">
        <v>-2.9</v>
      </c>
      <c r="B15" s="172">
        <f t="shared" si="0"/>
        <v>26191.720482278983</v>
      </c>
      <c r="C15" s="177">
        <f t="shared" si="4"/>
        <v>0.9981341866996163</v>
      </c>
      <c r="D15" s="176">
        <f t="shared" si="1"/>
        <v>0.0018658133003837118</v>
      </c>
      <c r="E15" s="179">
        <f t="shared" si="2"/>
        <v>68678.44</v>
      </c>
      <c r="Q15" s="169">
        <v>5000</v>
      </c>
      <c r="R15" s="181">
        <f t="shared" si="3"/>
        <v>0.87</v>
      </c>
      <c r="S15" s="178">
        <f t="shared" si="5"/>
        <v>10714.161294087115</v>
      </c>
    </row>
    <row r="16" spans="1:19" ht="12.75">
      <c r="A16" s="169">
        <v>-2.89</v>
      </c>
      <c r="B16" s="172">
        <f t="shared" si="0"/>
        <v>26334.532392884925</v>
      </c>
      <c r="C16" s="177">
        <f t="shared" si="4"/>
        <v>0.998073790867812</v>
      </c>
      <c r="D16" s="176">
        <f t="shared" si="1"/>
        <v>0.0019262091321879948</v>
      </c>
      <c r="E16" s="179">
        <f t="shared" si="2"/>
        <v>68678.44</v>
      </c>
      <c r="O16" s="193"/>
      <c r="Q16" s="169">
        <v>5500</v>
      </c>
      <c r="R16" s="181">
        <f t="shared" si="3"/>
        <v>0.87</v>
      </c>
      <c r="S16" s="178">
        <f t="shared" si="5"/>
        <v>11785.577423495826</v>
      </c>
    </row>
    <row r="17" spans="1:19" ht="12.75">
      <c r="A17" s="169">
        <v>-2.88</v>
      </c>
      <c r="B17" s="172">
        <f t="shared" si="0"/>
        <v>26478.122993910456</v>
      </c>
      <c r="C17" s="177">
        <f t="shared" si="4"/>
        <v>0.9980116241451058</v>
      </c>
      <c r="D17" s="176">
        <f t="shared" si="1"/>
        <v>0.0019883758548941977</v>
      </c>
      <c r="E17" s="179">
        <f t="shared" si="2"/>
        <v>68678.44</v>
      </c>
      <c r="Q17" s="169">
        <v>6000</v>
      </c>
      <c r="R17" s="181">
        <f t="shared" si="3"/>
        <v>0.87</v>
      </c>
      <c r="S17" s="178">
        <f t="shared" si="5"/>
        <v>12856.993552904538</v>
      </c>
    </row>
    <row r="18" spans="1:19" ht="12.75">
      <c r="A18" s="169">
        <v>-2.87</v>
      </c>
      <c r="B18" s="172">
        <f t="shared" si="0"/>
        <v>26622.496531211218</v>
      </c>
      <c r="C18" s="177">
        <f t="shared" si="4"/>
        <v>0.9979476410050604</v>
      </c>
      <c r="D18" s="176">
        <f t="shared" si="1"/>
        <v>0.002052358994939607</v>
      </c>
      <c r="E18" s="179">
        <f t="shared" si="2"/>
        <v>68678.44</v>
      </c>
      <c r="Q18" s="169">
        <v>6500</v>
      </c>
      <c r="R18" s="181">
        <f t="shared" si="3"/>
        <v>0.87</v>
      </c>
      <c r="S18" s="178">
        <f t="shared" si="5"/>
        <v>13928.40968231325</v>
      </c>
    </row>
    <row r="19" spans="1:19" ht="12.75">
      <c r="A19" s="169">
        <v>-2.86</v>
      </c>
      <c r="B19" s="172">
        <f t="shared" si="0"/>
        <v>26767.65727379382</v>
      </c>
      <c r="C19" s="177">
        <f t="shared" si="4"/>
        <v>0.9978817949595953</v>
      </c>
      <c r="D19" s="176">
        <f t="shared" si="1"/>
        <v>0.0021182050404047192</v>
      </c>
      <c r="E19" s="179">
        <f t="shared" si="2"/>
        <v>68678.44</v>
      </c>
      <c r="G19" s="253" t="s">
        <v>651</v>
      </c>
      <c r="H19" s="253" t="s">
        <v>650</v>
      </c>
      <c r="N19" s="253" t="s">
        <v>659</v>
      </c>
      <c r="O19" s="253" t="s">
        <v>655</v>
      </c>
      <c r="Q19" s="169">
        <v>7000</v>
      </c>
      <c r="R19" s="181">
        <f t="shared" si="3"/>
        <v>0.87</v>
      </c>
      <c r="S19" s="178">
        <f t="shared" si="5"/>
        <v>14999.825811721961</v>
      </c>
    </row>
    <row r="20" spans="1:19" ht="12.75">
      <c r="A20" s="169">
        <v>-2.85</v>
      </c>
      <c r="B20" s="172">
        <f t="shared" si="0"/>
        <v>26913.60951394169</v>
      </c>
      <c r="C20" s="177">
        <f t="shared" si="4"/>
        <v>0.9978140385450867</v>
      </c>
      <c r="D20" s="176">
        <f t="shared" si="1"/>
        <v>0.0021859614549133433</v>
      </c>
      <c r="E20" s="179">
        <f t="shared" si="2"/>
        <v>68678.44</v>
      </c>
      <c r="G20" s="169" t="str">
        <f>'10042010'!A43</f>
        <v>lnallbaking |</v>
      </c>
      <c r="H20" s="169">
        <f>'10042010'!B43</f>
        <v>0.7148867</v>
      </c>
      <c r="N20" s="169">
        <f>LN(O20)</f>
        <v>8.737773460327283</v>
      </c>
      <c r="O20" s="269">
        <f>O14</f>
        <v>6234</v>
      </c>
      <c r="Q20" s="169">
        <v>7500</v>
      </c>
      <c r="R20" s="181">
        <f t="shared" si="3"/>
        <v>0.87</v>
      </c>
      <c r="S20" s="178">
        <f t="shared" si="5"/>
        <v>16071.241941130673</v>
      </c>
    </row>
    <row r="21" spans="1:19" ht="12.75">
      <c r="A21" s="169">
        <v>-2.84</v>
      </c>
      <c r="B21" s="172">
        <f t="shared" si="0"/>
        <v>27060.357567342337</v>
      </c>
      <c r="C21" s="177">
        <f t="shared" si="4"/>
        <v>0.9977443233084579</v>
      </c>
      <c r="D21" s="176">
        <f t="shared" si="1"/>
        <v>0.002255676691542141</v>
      </c>
      <c r="E21" s="179">
        <f t="shared" si="2"/>
        <v>68678.44</v>
      </c>
      <c r="G21" s="169" t="str">
        <f>'10042010'!A44</f>
        <v>bakingvalper |</v>
      </c>
      <c r="H21" s="169">
        <f>'10042010'!B44</f>
        <v>-1.026937</v>
      </c>
      <c r="N21" s="176">
        <f>O21</f>
        <v>0.1</v>
      </c>
      <c r="O21" s="307">
        <f>'Energy Performance Indicator'!M20</f>
        <v>0.1</v>
      </c>
      <c r="Q21" s="169">
        <v>8000</v>
      </c>
      <c r="R21" s="181">
        <f t="shared" si="3"/>
        <v>0.87</v>
      </c>
      <c r="S21" s="178">
        <f t="shared" si="5"/>
        <v>17142.658070539383</v>
      </c>
    </row>
    <row r="22" spans="1:19" ht="12.75">
      <c r="A22" s="169">
        <v>-2.83</v>
      </c>
      <c r="B22" s="172">
        <f t="shared" si="0"/>
        <v>27207.9057732148</v>
      </c>
      <c r="C22" s="177">
        <f t="shared" si="4"/>
        <v>0.9976725997932683</v>
      </c>
      <c r="D22" s="176">
        <f t="shared" si="1"/>
        <v>0.0023274002067317223</v>
      </c>
      <c r="E22" s="179">
        <f t="shared" si="2"/>
        <v>68678.44</v>
      </c>
      <c r="G22" s="169" t="str">
        <f>'10042010'!A45</f>
        <v>percookies |</v>
      </c>
      <c r="H22" s="169">
        <f>'10042010'!B45</f>
        <v>-0.5226874</v>
      </c>
      <c r="N22" s="245">
        <f>O22</f>
        <v>0.3583573949310234</v>
      </c>
      <c r="O22" s="269">
        <f>'Energy Performance Indicator'!M18/(O14)</f>
        <v>0.3583573949310234</v>
      </c>
      <c r="Q22" s="169">
        <v>8500</v>
      </c>
      <c r="R22" s="181">
        <f t="shared" si="3"/>
        <v>0.87</v>
      </c>
      <c r="S22" s="178">
        <f t="shared" si="5"/>
        <v>18214.074199948092</v>
      </c>
    </row>
    <row r="23" spans="1:19" ht="12.75">
      <c r="A23" s="169">
        <v>-2.82</v>
      </c>
      <c r="B23" s="172">
        <f t="shared" si="0"/>
        <v>27356.258494437836</v>
      </c>
      <c r="C23" s="177">
        <f t="shared" si="4"/>
        <v>0.9975988175258108</v>
      </c>
      <c r="D23" s="176">
        <f t="shared" si="1"/>
        <v>0.0024011824741891896</v>
      </c>
      <c r="E23" s="179">
        <f t="shared" si="2"/>
        <v>68678.44</v>
      </c>
      <c r="G23" s="169" t="str">
        <f>'10042010'!A46</f>
        <v>marshare |</v>
      </c>
      <c r="H23" s="169">
        <f>'10042010'!B46</f>
        <v>5.077321</v>
      </c>
      <c r="N23" s="176">
        <f>O23</f>
        <v>0.1</v>
      </c>
      <c r="O23" s="176">
        <f>'Energy Performance Indicator'!M19</f>
        <v>0.1</v>
      </c>
      <c r="Q23" s="169">
        <v>9000</v>
      </c>
      <c r="R23" s="181">
        <f t="shared" si="3"/>
        <v>0.87</v>
      </c>
      <c r="S23" s="178">
        <f t="shared" si="5"/>
        <v>19285.490329356802</v>
      </c>
    </row>
    <row r="24" spans="1:19" ht="12.75">
      <c r="A24" s="169">
        <v>-2.81</v>
      </c>
      <c r="B24" s="172">
        <f t="shared" si="0"/>
        <v>27505.420117679194</v>
      </c>
      <c r="C24" s="177">
        <f t="shared" si="4"/>
        <v>0.9975229250012139</v>
      </c>
      <c r="D24" s="176">
        <f t="shared" si="1"/>
        <v>0.002477074998786133</v>
      </c>
      <c r="E24" s="179">
        <f t="shared" si="2"/>
        <v>68678.44</v>
      </c>
      <c r="G24" s="169" t="str">
        <f>'10042010'!A47</f>
        <v>outlier |</v>
      </c>
      <c r="H24" s="169" t="str">
        <f>'10042010'!B47</f>
        <v>supressed</v>
      </c>
      <c r="N24" s="176"/>
      <c r="O24" s="269"/>
      <c r="Q24" s="169">
        <v>9500</v>
      </c>
      <c r="R24" s="181">
        <f t="shared" si="3"/>
        <v>0.87</v>
      </c>
      <c r="S24" s="178">
        <f t="shared" si="5"/>
        <v>20356.906458765512</v>
      </c>
    </row>
    <row r="25" spans="1:19" ht="12.75">
      <c r="A25" s="169">
        <v>-2.8</v>
      </c>
      <c r="B25" s="172">
        <f t="shared" si="0"/>
        <v>27655.395053525193</v>
      </c>
      <c r="C25" s="177">
        <f t="shared" si="4"/>
        <v>0.9974448696695721</v>
      </c>
      <c r="D25" s="176">
        <f t="shared" si="1"/>
        <v>0.0025551303304278683</v>
      </c>
      <c r="E25" s="179">
        <f t="shared" si="2"/>
        <v>68678.44</v>
      </c>
      <c r="G25" s="169" t="str">
        <f>'10042010'!A48</f>
        <v>_cons |</v>
      </c>
      <c r="H25" s="169">
        <f>'10042010'!B48</f>
        <v>5.285898</v>
      </c>
      <c r="N25" s="269">
        <v>1</v>
      </c>
      <c r="O25" s="269"/>
      <c r="Q25" s="169">
        <v>10000</v>
      </c>
      <c r="R25" s="181">
        <f t="shared" si="3"/>
        <v>0.87</v>
      </c>
      <c r="S25" s="178">
        <f t="shared" si="5"/>
        <v>21428.322588174222</v>
      </c>
    </row>
    <row r="26" spans="1:19" ht="12.75">
      <c r="A26" s="169">
        <v>-2.79</v>
      </c>
      <c r="B26" s="172">
        <f t="shared" si="0"/>
        <v>27806.187736610987</v>
      </c>
      <c r="C26" s="177">
        <f t="shared" si="4"/>
        <v>0.9973645979220951</v>
      </c>
      <c r="D26" s="176">
        <f t="shared" si="1"/>
        <v>0.0026354020779049137</v>
      </c>
      <c r="E26" s="179">
        <f t="shared" si="2"/>
        <v>68678.44</v>
      </c>
      <c r="N26" s="245"/>
      <c r="O26" s="269"/>
      <c r="Q26" s="169">
        <v>10500</v>
      </c>
      <c r="R26" s="181">
        <f t="shared" si="3"/>
        <v>0.87</v>
      </c>
      <c r="S26" s="178">
        <f t="shared" si="5"/>
        <v>22499.73871758293</v>
      </c>
    </row>
    <row r="27" spans="1:19" ht="12.75">
      <c r="A27" s="169">
        <v>-2.78</v>
      </c>
      <c r="B27" s="172">
        <f t="shared" si="0"/>
        <v>27957.80262575204</v>
      </c>
      <c r="C27" s="177">
        <f t="shared" si="4"/>
        <v>0.9972820550772985</v>
      </c>
      <c r="D27" s="176">
        <f t="shared" si="1"/>
        <v>0.0027179449227014985</v>
      </c>
      <c r="E27" s="179">
        <f t="shared" si="2"/>
        <v>68678.44</v>
      </c>
      <c r="N27" s="245"/>
      <c r="O27" s="269"/>
      <c r="Q27" s="169">
        <v>11000</v>
      </c>
      <c r="R27" s="181">
        <f t="shared" si="3"/>
        <v>0.87</v>
      </c>
      <c r="S27" s="178">
        <f t="shared" si="5"/>
        <v>23571.15484699164</v>
      </c>
    </row>
    <row r="28" spans="1:19" ht="12.75">
      <c r="A28" s="169">
        <v>-2.77</v>
      </c>
      <c r="B28" s="172">
        <f t="shared" si="0"/>
        <v>28110.244204075574</v>
      </c>
      <c r="C28" s="177">
        <f t="shared" si="4"/>
        <v>0.997197185367235</v>
      </c>
      <c r="D28" s="176">
        <f t="shared" si="1"/>
        <v>0.002802814632764994</v>
      </c>
      <c r="E28" s="179">
        <f t="shared" si="2"/>
        <v>68678.44</v>
      </c>
      <c r="O28" s="269"/>
      <c r="Q28" s="169">
        <v>11500</v>
      </c>
      <c r="R28" s="181">
        <f t="shared" si="3"/>
        <v>0.87</v>
      </c>
      <c r="S28" s="178">
        <f t="shared" si="5"/>
        <v>24642.57097640035</v>
      </c>
    </row>
    <row r="29" spans="1:19" ht="12.75">
      <c r="A29" s="169">
        <v>-2.76</v>
      </c>
      <c r="B29" s="172">
        <f t="shared" si="0"/>
        <v>28263.516979153526</v>
      </c>
      <c r="C29" s="177">
        <f t="shared" si="4"/>
        <v>0.9971099319237741</v>
      </c>
      <c r="D29" s="176">
        <f t="shared" si="1"/>
        <v>0.002890068076225938</v>
      </c>
      <c r="E29" s="179">
        <f t="shared" si="2"/>
        <v>68678.44</v>
      </c>
      <c r="N29" s="176"/>
      <c r="O29" s="269"/>
      <c r="Q29" s="169">
        <v>12000</v>
      </c>
      <c r="R29" s="181">
        <f t="shared" si="3"/>
        <v>0.87</v>
      </c>
      <c r="S29" s="178">
        <f t="shared" si="5"/>
        <v>25713.98710580906</v>
      </c>
    </row>
    <row r="30" spans="1:19" ht="12.75">
      <c r="A30" s="169">
        <v>-2.74999999999999</v>
      </c>
      <c r="B30" s="172">
        <f t="shared" si="0"/>
        <v>28417.625483135587</v>
      </c>
      <c r="C30" s="177">
        <f t="shared" si="4"/>
        <v>0.9970202367649452</v>
      </c>
      <c r="D30" s="176">
        <f t="shared" si="1"/>
        <v>0.0029797632350547776</v>
      </c>
      <c r="E30" s="179">
        <f t="shared" si="2"/>
        <v>68678.44</v>
      </c>
      <c r="N30" s="176"/>
      <c r="O30" s="269"/>
      <c r="Q30" s="169">
        <v>12500</v>
      </c>
      <c r="R30" s="181">
        <f t="shared" si="3"/>
        <v>0.87</v>
      </c>
      <c r="S30" s="178">
        <f t="shared" si="5"/>
        <v>26785.40323521777</v>
      </c>
    </row>
    <row r="31" spans="1:19" ht="12.75">
      <c r="A31" s="169">
        <v>-2.73999999999999</v>
      </c>
      <c r="B31" s="172">
        <f t="shared" si="0"/>
        <v>28572.57427288296</v>
      </c>
      <c r="C31" s="177">
        <f t="shared" si="4"/>
        <v>0.9969280407813492</v>
      </c>
      <c r="D31" s="176">
        <f t="shared" si="1"/>
        <v>0.003071959218650777</v>
      </c>
      <c r="E31" s="179">
        <f t="shared" si="2"/>
        <v>68678.44</v>
      </c>
      <c r="N31" s="176"/>
      <c r="O31" s="269"/>
      <c r="Q31" s="169">
        <v>13000</v>
      </c>
      <c r="R31" s="181">
        <f t="shared" si="3"/>
        <v>0.87</v>
      </c>
      <c r="S31" s="178">
        <f t="shared" si="5"/>
        <v>27856.81936462648</v>
      </c>
    </row>
    <row r="32" spans="1:19" ht="12.75">
      <c r="A32" s="169">
        <v>-2.72999999999999</v>
      </c>
      <c r="B32" s="172">
        <f t="shared" si="0"/>
        <v>28728.367930103865</v>
      </c>
      <c r="C32" s="177">
        <f t="shared" si="4"/>
        <v>0.9968332837226421</v>
      </c>
      <c r="D32" s="176">
        <f t="shared" si="1"/>
        <v>0.0031667162773578728</v>
      </c>
      <c r="E32" s="179">
        <f t="shared" si="2"/>
        <v>68678.44</v>
      </c>
      <c r="N32" s="176"/>
      <c r="O32" s="269"/>
      <c r="Q32" s="169">
        <v>13500</v>
      </c>
      <c r="R32" s="181">
        <f t="shared" si="3"/>
        <v>0.87</v>
      </c>
      <c r="S32" s="178">
        <f t="shared" si="5"/>
        <v>28928.23549403519</v>
      </c>
    </row>
    <row r="33" spans="1:19" ht="12.75">
      <c r="A33" s="169">
        <v>-2.71999999999999</v>
      </c>
      <c r="B33" s="172">
        <f t="shared" si="0"/>
        <v>28885.011061488243</v>
      </c>
      <c r="C33" s="177">
        <f t="shared" si="4"/>
        <v>0.9967359041841086</v>
      </c>
      <c r="D33" s="176">
        <f t="shared" si="1"/>
        <v>0.003264095815891377</v>
      </c>
      <c r="E33" s="179">
        <f t="shared" si="2"/>
        <v>68678.44</v>
      </c>
      <c r="N33" s="245"/>
      <c r="O33" s="269"/>
      <c r="Q33" s="169">
        <v>14000</v>
      </c>
      <c r="R33" s="181">
        <f t="shared" si="3"/>
        <v>0.87</v>
      </c>
      <c r="S33" s="178">
        <f t="shared" si="5"/>
        <v>29999.6516234439</v>
      </c>
    </row>
    <row r="34" spans="1:19" ht="12.75">
      <c r="A34" s="169">
        <v>-2.70999999999999</v>
      </c>
      <c r="B34" s="172">
        <f t="shared" si="0"/>
        <v>29042.5082988445</v>
      </c>
      <c r="C34" s="177">
        <f t="shared" si="4"/>
        <v>0.9966358395933306</v>
      </c>
      <c r="D34" s="176">
        <f t="shared" si="1"/>
        <v>0.0033641604066694253</v>
      </c>
      <c r="E34" s="179">
        <f t="shared" si="2"/>
        <v>68678.44</v>
      </c>
      <c r="Q34" s="169">
        <v>14500</v>
      </c>
      <c r="R34" s="181">
        <f t="shared" si="3"/>
        <v>0.87</v>
      </c>
      <c r="S34" s="178">
        <f t="shared" si="5"/>
        <v>31071.06775285261</v>
      </c>
    </row>
    <row r="35" spans="1:19" ht="12.75">
      <c r="A35" s="169">
        <v>-2.69999999999999</v>
      </c>
      <c r="B35" s="172">
        <f t="shared" si="0"/>
        <v>29200.86429923604</v>
      </c>
      <c r="C35" s="177">
        <f t="shared" si="4"/>
        <v>0.9965330261969594</v>
      </c>
      <c r="D35" s="176">
        <f t="shared" si="1"/>
        <v>0.0034669738030406183</v>
      </c>
      <c r="E35" s="179">
        <f t="shared" si="2"/>
        <v>68678.44</v>
      </c>
      <c r="Q35" s="169">
        <v>15000</v>
      </c>
      <c r="R35" s="181">
        <f t="shared" si="3"/>
        <v>0.87</v>
      </c>
      <c r="S35" s="178">
        <f t="shared" si="5"/>
        <v>32142.48388226132</v>
      </c>
    </row>
    <row r="36" spans="1:19" ht="12.75">
      <c r="A36" s="169">
        <v>-2.68999999999999</v>
      </c>
      <c r="B36" s="172">
        <f t="shared" si="0"/>
        <v>29360.08374511934</v>
      </c>
      <c r="C36" s="177">
        <f t="shared" si="4"/>
        <v>0.9964273990476</v>
      </c>
      <c r="D36" s="176">
        <f t="shared" si="1"/>
        <v>0.0035726009523999736</v>
      </c>
      <c r="E36" s="179">
        <f t="shared" si="2"/>
        <v>68678.44</v>
      </c>
      <c r="Q36" s="169">
        <v>15500</v>
      </c>
      <c r="R36" s="181">
        <f t="shared" si="3"/>
        <v>0.87</v>
      </c>
      <c r="S36" s="178">
        <f t="shared" si="5"/>
        <v>33213.90001167003</v>
      </c>
    </row>
    <row r="37" spans="1:19" ht="12.75">
      <c r="A37" s="169">
        <v>-2.67999999999999</v>
      </c>
      <c r="B37" s="172">
        <f t="shared" si="0"/>
        <v>29520.171344482245</v>
      </c>
      <c r="C37" s="177">
        <f t="shared" si="4"/>
        <v>0.996318891990825</v>
      </c>
      <c r="D37" s="176">
        <f t="shared" si="1"/>
        <v>0.0036811080091749826</v>
      </c>
      <c r="E37" s="179">
        <f t="shared" si="2"/>
        <v>68678.44</v>
      </c>
      <c r="Q37" s="169">
        <v>16000</v>
      </c>
      <c r="R37" s="181">
        <f t="shared" si="3"/>
        <v>0.87</v>
      </c>
      <c r="S37" s="178">
        <f t="shared" si="5"/>
        <v>34285.31614107874</v>
      </c>
    </row>
    <row r="38" spans="1:19" ht="12.75">
      <c r="A38" s="169">
        <v>-2.66999999999999</v>
      </c>
      <c r="B38" s="172">
        <f t="shared" si="0"/>
        <v>29681.13183098303</v>
      </c>
      <c r="C38" s="177">
        <f t="shared" si="4"/>
        <v>0.9962074376523147</v>
      </c>
      <c r="D38" s="176">
        <f t="shared" si="1"/>
        <v>0.0037925623476853243</v>
      </c>
      <c r="E38" s="179">
        <f t="shared" si="2"/>
        <v>68678.44</v>
      </c>
      <c r="Q38" s="169">
        <v>16500</v>
      </c>
      <c r="R38" s="181">
        <f t="shared" si="3"/>
        <v>0.87</v>
      </c>
      <c r="S38" s="178">
        <f t="shared" si="5"/>
        <v>35356.73227048745</v>
      </c>
    </row>
    <row r="39" spans="1:19" ht="12.75">
      <c r="A39" s="169">
        <v>-2.65999999999999</v>
      </c>
      <c r="B39" s="172">
        <f t="shared" si="0"/>
        <v>29842.969964090735</v>
      </c>
      <c r="C39" s="177">
        <f t="shared" si="4"/>
        <v>0.9960929674251469</v>
      </c>
      <c r="D39" s="176">
        <f t="shared" si="1"/>
        <v>0.003907032574853142</v>
      </c>
      <c r="E39" s="179">
        <f t="shared" si="2"/>
        <v>68678.44</v>
      </c>
      <c r="Q39" s="169">
        <v>17000</v>
      </c>
      <c r="R39" s="181">
        <f t="shared" si="3"/>
        <v>0.87</v>
      </c>
      <c r="S39" s="178">
        <f t="shared" si="5"/>
        <v>36428.14839989616</v>
      </c>
    </row>
    <row r="40" spans="1:19" ht="12.75">
      <c r="A40" s="169">
        <v>-2.64999999999999</v>
      </c>
      <c r="B40" s="172">
        <f t="shared" si="0"/>
        <v>30005.690529225474</v>
      </c>
      <c r="C40" s="177">
        <f t="shared" si="4"/>
        <v>0.9959754114572417</v>
      </c>
      <c r="D40" s="176">
        <f t="shared" si="1"/>
        <v>0.004024588542758334</v>
      </c>
      <c r="E40" s="179">
        <f t="shared" si="2"/>
        <v>68678.44</v>
      </c>
      <c r="Q40" s="169">
        <v>17500</v>
      </c>
      <c r="R40" s="181">
        <f t="shared" si="3"/>
        <v>0.87</v>
      </c>
      <c r="S40" s="178">
        <f t="shared" si="5"/>
        <v>37499.56452930487</v>
      </c>
    </row>
    <row r="41" spans="1:19" ht="12.75">
      <c r="A41" s="169">
        <v>-2.63999999999999</v>
      </c>
      <c r="B41" s="172">
        <f t="shared" si="0"/>
        <v>30169.2983379003</v>
      </c>
      <c r="C41" s="177">
        <f t="shared" si="4"/>
        <v>0.9958546986389638</v>
      </c>
      <c r="D41" s="176">
        <f t="shared" si="1"/>
        <v>0.004145301361036191</v>
      </c>
      <c r="E41" s="179">
        <f t="shared" si="2"/>
        <v>68678.44</v>
      </c>
      <c r="Q41" s="169">
        <v>18000</v>
      </c>
      <c r="R41" s="181">
        <f t="shared" si="3"/>
        <v>0.87</v>
      </c>
      <c r="S41" s="178">
        <f t="shared" si="5"/>
        <v>38570.98065871358</v>
      </c>
    </row>
    <row r="42" spans="1:19" ht="12.75">
      <c r="A42" s="169">
        <v>-2.62999999999999</v>
      </c>
      <c r="B42" s="172">
        <f t="shared" si="0"/>
        <v>30333.79822786334</v>
      </c>
      <c r="C42" s="177">
        <f t="shared" si="4"/>
        <v>0.9957307565909104</v>
      </c>
      <c r="D42" s="176">
        <f t="shared" si="1"/>
        <v>0.004269243409089629</v>
      </c>
      <c r="E42" s="179">
        <f t="shared" si="2"/>
        <v>68678.44</v>
      </c>
      <c r="Q42" s="169">
        <v>18500</v>
      </c>
      <c r="R42" s="181">
        <f t="shared" si="3"/>
        <v>0.87</v>
      </c>
      <c r="S42" s="178">
        <f t="shared" si="5"/>
        <v>39642.39678812229</v>
      </c>
    </row>
    <row r="43" spans="1:19" ht="12.75">
      <c r="A43" s="169">
        <v>-2.61999999999999</v>
      </c>
      <c r="B43" s="172">
        <f t="shared" si="0"/>
        <v>30499.19506324066</v>
      </c>
      <c r="C43" s="177">
        <f t="shared" si="4"/>
        <v>0.9956035116518787</v>
      </c>
      <c r="D43" s="176">
        <f t="shared" si="1"/>
        <v>0.004396488348121341</v>
      </c>
      <c r="E43" s="179">
        <f t="shared" si="2"/>
        <v>68678.44</v>
      </c>
      <c r="Q43" s="169">
        <v>19000</v>
      </c>
      <c r="R43" s="181">
        <f t="shared" si="3"/>
        <v>0.87</v>
      </c>
      <c r="S43" s="178">
        <f t="shared" si="5"/>
        <v>40713.812917531</v>
      </c>
    </row>
    <row r="44" spans="1:19" ht="12.75">
      <c r="A44" s="169">
        <v>-2.60999999999999</v>
      </c>
      <c r="B44" s="172">
        <f t="shared" si="0"/>
        <v>30665.49373468048</v>
      </c>
      <c r="C44" s="177">
        <f t="shared" si="4"/>
        <v>0.9954728888670326</v>
      </c>
      <c r="D44" s="176">
        <f t="shared" si="1"/>
        <v>0.004527111132967443</v>
      </c>
      <c r="E44" s="179">
        <f t="shared" si="2"/>
        <v>68678.44</v>
      </c>
      <c r="Q44" s="169">
        <v>19500</v>
      </c>
      <c r="R44" s="181">
        <f t="shared" si="3"/>
        <v>0.87</v>
      </c>
      <c r="S44" s="178">
        <f t="shared" si="5"/>
        <v>41785.22904693971</v>
      </c>
    </row>
    <row r="45" spans="1:19" ht="12.75">
      <c r="A45" s="169">
        <v>-2.59999999999999</v>
      </c>
      <c r="B45" s="172">
        <f t="shared" si="0"/>
        <v>30832.69915949735</v>
      </c>
      <c r="C45" s="177">
        <f t="shared" si="4"/>
        <v>0.9953388119762812</v>
      </c>
      <c r="D45" s="176">
        <f t="shared" si="1"/>
        <v>0.004661188023718843</v>
      </c>
      <c r="E45" s="179">
        <f t="shared" si="2"/>
        <v>68678.44</v>
      </c>
      <c r="Q45" s="169">
        <v>20000</v>
      </c>
      <c r="R45" s="181">
        <f t="shared" si="3"/>
        <v>0.87</v>
      </c>
      <c r="S45" s="178">
        <f t="shared" si="5"/>
        <v>42856.64517634842</v>
      </c>
    </row>
    <row r="46" spans="1:19" ht="12.75">
      <c r="A46" s="169">
        <v>-2.58999999999999</v>
      </c>
      <c r="B46" s="172">
        <f t="shared" si="0"/>
        <v>31000.81628181794</v>
      </c>
      <c r="C46" s="177">
        <f t="shared" si="4"/>
        <v>0.9952012034028738</v>
      </c>
      <c r="D46" s="176">
        <f t="shared" si="1"/>
        <v>0.004798796597126231</v>
      </c>
      <c r="E46" s="179">
        <f t="shared" si="2"/>
        <v>68678.44</v>
      </c>
      <c r="Q46" s="169">
        <v>20500</v>
      </c>
      <c r="R46" s="181">
        <f t="shared" si="3"/>
        <v>0.87</v>
      </c>
      <c r="S46" s="178">
        <f t="shared" si="5"/>
        <v>43928.06130575713</v>
      </c>
    </row>
    <row r="47" spans="1:19" ht="12.75">
      <c r="A47" s="169">
        <v>-2.57999999999999</v>
      </c>
      <c r="B47" s="172">
        <f t="shared" si="0"/>
        <v>31169.85007272706</v>
      </c>
      <c r="C47" s="177">
        <f t="shared" si="4"/>
        <v>0.9950599842422291</v>
      </c>
      <c r="D47" s="176">
        <f t="shared" si="1"/>
        <v>0.004940015757770921</v>
      </c>
      <c r="E47" s="179">
        <f t="shared" si="2"/>
        <v>68678.44</v>
      </c>
      <c r="Q47" s="169">
        <v>21000</v>
      </c>
      <c r="R47" s="181">
        <f t="shared" si="3"/>
        <v>0.87</v>
      </c>
      <c r="S47" s="178">
        <f t="shared" si="5"/>
        <v>44999.47743516584</v>
      </c>
    </row>
    <row r="48" spans="1:19" ht="12.75">
      <c r="A48" s="169">
        <v>-2.56999999999999</v>
      </c>
      <c r="B48" s="172">
        <f t="shared" si="0"/>
        <v>31339.805530414484</v>
      </c>
      <c r="C48" s="177">
        <f t="shared" si="4"/>
        <v>0.9949150742510089</v>
      </c>
      <c r="D48" s="176">
        <f t="shared" si="1"/>
        <v>0.005084925748991109</v>
      </c>
      <c r="E48" s="179">
        <f t="shared" si="2"/>
        <v>68678.44</v>
      </c>
      <c r="Q48" s="169">
        <v>21500</v>
      </c>
      <c r="R48" s="181">
        <f t="shared" si="3"/>
        <v>0.87</v>
      </c>
      <c r="S48" s="178">
        <f t="shared" si="5"/>
        <v>46070.89356457455</v>
      </c>
    </row>
    <row r="49" spans="1:19" ht="12.75">
      <c r="A49" s="169">
        <v>-2.55999999999999</v>
      </c>
      <c r="B49" s="172">
        <f t="shared" si="0"/>
        <v>31510.687680323146</v>
      </c>
      <c r="C49" s="177">
        <f t="shared" si="4"/>
        <v>0.994766391836444</v>
      </c>
      <c r="D49" s="176">
        <f t="shared" si="1"/>
        <v>0.005233608163556003</v>
      </c>
      <c r="E49" s="179">
        <f t="shared" si="2"/>
        <v>68678.44</v>
      </c>
      <c r="Q49" s="169">
        <v>22000</v>
      </c>
      <c r="R49" s="181">
        <f t="shared" si="3"/>
        <v>0.87</v>
      </c>
      <c r="S49" s="178">
        <f t="shared" si="5"/>
        <v>47142.30969398326</v>
      </c>
    </row>
    <row r="50" spans="1:19" ht="12.75">
      <c r="A50" s="169">
        <v>-2.54999999999999</v>
      </c>
      <c r="B50" s="172">
        <f t="shared" si="0"/>
        <v>31682.501575297276</v>
      </c>
      <c r="C50" s="177">
        <f t="shared" si="4"/>
        <v>0.9946138540459333</v>
      </c>
      <c r="D50" s="176">
        <f t="shared" si="1"/>
        <v>0.005386145954066723</v>
      </c>
      <c r="E50" s="179">
        <f t="shared" si="2"/>
        <v>68678.44</v>
      </c>
      <c r="Q50" s="169">
        <v>22500</v>
      </c>
      <c r="R50" s="181">
        <f t="shared" si="3"/>
        <v>0.87</v>
      </c>
      <c r="S50" s="178">
        <f t="shared" si="5"/>
        <v>48213.72582339197</v>
      </c>
    </row>
    <row r="51" spans="1:19" ht="12.75">
      <c r="A51" s="169">
        <v>-2.53999999999999</v>
      </c>
      <c r="B51" s="172">
        <f t="shared" si="0"/>
        <v>31855.252295732258</v>
      </c>
      <c r="C51" s="177">
        <f t="shared" si="4"/>
        <v>0.9944573765569173</v>
      </c>
      <c r="D51" s="176">
        <f t="shared" si="1"/>
        <v>0.00554262344308265</v>
      </c>
      <c r="E51" s="179">
        <f t="shared" si="2"/>
        <v>68678.44</v>
      </c>
      <c r="Q51" s="169">
        <v>23000</v>
      </c>
      <c r="R51" s="181">
        <f t="shared" si="3"/>
        <v>0.87</v>
      </c>
      <c r="S51" s="178">
        <f t="shared" si="5"/>
        <v>49285.14195280068</v>
      </c>
    </row>
    <row r="52" spans="1:19" ht="12.75">
      <c r="A52" s="169">
        <v>-2.52999999999999</v>
      </c>
      <c r="B52" s="172">
        <f t="shared" si="0"/>
        <v>32028.944949724417</v>
      </c>
      <c r="C52" s="177">
        <f t="shared" si="4"/>
        <v>0.9942968736670492</v>
      </c>
      <c r="D52" s="176">
        <f t="shared" si="1"/>
        <v>0.005703126332950781</v>
      </c>
      <c r="E52" s="179">
        <f t="shared" si="2"/>
        <v>68678.44</v>
      </c>
      <c r="Q52" s="169">
        <v>23500</v>
      </c>
      <c r="R52" s="181">
        <f t="shared" si="3"/>
        <v>0.87</v>
      </c>
      <c r="S52" s="178">
        <f t="shared" si="5"/>
        <v>50356.55808220939</v>
      </c>
    </row>
    <row r="53" spans="1:19" ht="12.75">
      <c r="A53" s="169">
        <v>-2.51999999999999</v>
      </c>
      <c r="B53" s="172">
        <f t="shared" si="0"/>
        <v>32203.584673222438</v>
      </c>
      <c r="C53" s="177">
        <f t="shared" si="4"/>
        <v>0.9941322582846672</v>
      </c>
      <c r="D53" s="176">
        <f t="shared" si="1"/>
        <v>0.005867741715332775</v>
      </c>
      <c r="E53" s="179">
        <f t="shared" si="2"/>
        <v>68678.44</v>
      </c>
      <c r="Q53" s="169">
        <v>24000</v>
      </c>
      <c r="R53" s="181">
        <f t="shared" si="3"/>
        <v>0.87</v>
      </c>
      <c r="S53" s="178">
        <f t="shared" si="5"/>
        <v>51427.9742116181</v>
      </c>
    </row>
    <row r="54" spans="1:19" ht="12.75">
      <c r="A54" s="169">
        <v>-2.50999999999999</v>
      </c>
      <c r="B54" s="172">
        <f t="shared" si="0"/>
        <v>32379.176630179074</v>
      </c>
      <c r="C54" s="177">
        <f t="shared" si="4"/>
        <v>0.9939634419195874</v>
      </c>
      <c r="D54" s="176">
        <f t="shared" si="1"/>
        <v>0.006036558080412591</v>
      </c>
      <c r="E54" s="179">
        <f t="shared" si="2"/>
        <v>68678.44</v>
      </c>
      <c r="Q54" s="169">
        <v>24500</v>
      </c>
      <c r="R54" s="181">
        <f t="shared" si="3"/>
        <v>0.87</v>
      </c>
      <c r="S54" s="178">
        <f t="shared" si="5"/>
        <v>52499.39034102681</v>
      </c>
    </row>
    <row r="55" spans="1:19" ht="12.75">
      <c r="A55" s="169">
        <v>-2.49999999999999</v>
      </c>
      <c r="B55" s="172">
        <f t="shared" si="0"/>
        <v>32555.726012703668</v>
      </c>
      <c r="C55" s="177">
        <f t="shared" si="4"/>
        <v>0.9937903346742238</v>
      </c>
      <c r="D55" s="176">
        <f t="shared" si="1"/>
        <v>0.006209665325776159</v>
      </c>
      <c r="E55" s="179">
        <f t="shared" si="2"/>
        <v>68678.44</v>
      </c>
      <c r="Q55" s="169">
        <v>25000</v>
      </c>
      <c r="R55" s="181">
        <f t="shared" si="3"/>
        <v>0.87</v>
      </c>
      <c r="S55" s="178">
        <f t="shared" si="5"/>
        <v>53570.80647043552</v>
      </c>
    </row>
    <row r="56" spans="1:19" ht="12.75">
      <c r="A56" s="169">
        <v>-2.48999999999999</v>
      </c>
      <c r="B56" s="172">
        <f t="shared" si="0"/>
        <v>32733.238041216016</v>
      </c>
      <c r="C56" s="177">
        <f t="shared" si="4"/>
        <v>0.9936128452350567</v>
      </c>
      <c r="D56" s="176">
        <f t="shared" si="1"/>
        <v>0.006387154764943337</v>
      </c>
      <c r="E56" s="179">
        <f t="shared" si="2"/>
        <v>68678.44</v>
      </c>
      <c r="Q56" s="169">
        <v>25500</v>
      </c>
      <c r="R56" s="181">
        <f t="shared" si="3"/>
        <v>0.87</v>
      </c>
      <c r="S56" s="178">
        <f t="shared" si="5"/>
        <v>54642.22259984423</v>
      </c>
    </row>
    <row r="57" spans="1:19" ht="12.75">
      <c r="A57" s="169">
        <v>-2.47999999999999</v>
      </c>
      <c r="B57" s="172">
        <f t="shared" si="0"/>
        <v>32911.71796460056</v>
      </c>
      <c r="C57" s="177">
        <f t="shared" si="4"/>
        <v>0.993430880864453</v>
      </c>
      <c r="D57" s="176">
        <f t="shared" si="1"/>
        <v>0.00656911913554703</v>
      </c>
      <c r="E57" s="179">
        <f t="shared" si="2"/>
        <v>68678.44</v>
      </c>
      <c r="Q57" s="169">
        <v>26000</v>
      </c>
      <c r="R57" s="181">
        <f t="shared" si="3"/>
        <v>0.87</v>
      </c>
      <c r="S57" s="178">
        <f t="shared" si="5"/>
        <v>55713.63872925294</v>
      </c>
    </row>
    <row r="58" spans="1:19" ht="12.75">
      <c r="A58" s="169">
        <v>-2.46999999999999</v>
      </c>
      <c r="B58" s="172">
        <f t="shared" si="0"/>
        <v>33091.171060361434</v>
      </c>
      <c r="C58" s="177">
        <f t="shared" si="4"/>
        <v>0.9932443473928592</v>
      </c>
      <c r="D58" s="176">
        <f t="shared" si="1"/>
        <v>0.0067556526071408385</v>
      </c>
      <c r="E58" s="179">
        <f t="shared" si="2"/>
        <v>68678.44</v>
      </c>
      <c r="Q58" s="169">
        <v>26500</v>
      </c>
      <c r="R58" s="181">
        <f t="shared" si="3"/>
        <v>0.87</v>
      </c>
      <c r="S58" s="178">
        <f t="shared" si="5"/>
        <v>56785.05485866165</v>
      </c>
    </row>
    <row r="59" spans="1:19" ht="12.75">
      <c r="A59" s="169">
        <v>-2.45999999999999</v>
      </c>
      <c r="B59" s="172">
        <f t="shared" si="0"/>
        <v>33271.6026347789</v>
      </c>
      <c r="C59" s="177">
        <f t="shared" si="4"/>
        <v>0.9930531492113756</v>
      </c>
      <c r="D59" s="176">
        <f t="shared" si="1"/>
        <v>0.006946850788624448</v>
      </c>
      <c r="E59" s="179">
        <f t="shared" si="2"/>
        <v>68678.44</v>
      </c>
      <c r="Q59" s="169">
        <v>27000</v>
      </c>
      <c r="R59" s="181">
        <f t="shared" si="3"/>
        <v>0.87</v>
      </c>
      <c r="S59" s="178">
        <f t="shared" si="5"/>
        <v>57856.47098807036</v>
      </c>
    </row>
    <row r="60" spans="1:19" ht="12.75">
      <c r="A60" s="169">
        <v>-2.44999999999999</v>
      </c>
      <c r="B60" s="172">
        <f t="shared" si="0"/>
        <v>33453.01802306579</v>
      </c>
      <c r="C60" s="177">
        <f t="shared" si="4"/>
        <v>0.9928571892647284</v>
      </c>
      <c r="D60" s="176">
        <f t="shared" si="1"/>
        <v>0.007142810735271565</v>
      </c>
      <c r="E60" s="179">
        <f t="shared" si="2"/>
        <v>68678.44</v>
      </c>
      <c r="Q60" s="169">
        <v>27500</v>
      </c>
      <c r="R60" s="181">
        <f t="shared" si="3"/>
        <v>0.87</v>
      </c>
      <c r="S60" s="178">
        <f t="shared" si="5"/>
        <v>58927.88711747907</v>
      </c>
    </row>
    <row r="61" spans="1:19" ht="12.75">
      <c r="A61" s="169">
        <v>-2.43999999999999</v>
      </c>
      <c r="B61" s="172">
        <f t="shared" si="0"/>
        <v>33635.4225895257</v>
      </c>
      <c r="C61" s="177">
        <f t="shared" si="4"/>
        <v>0.9926563690446515</v>
      </c>
      <c r="D61" s="176">
        <f t="shared" si="1"/>
        <v>0.007343630955348512</v>
      </c>
      <c r="E61" s="179">
        <f t="shared" si="2"/>
        <v>68678.44</v>
      </c>
      <c r="Q61" s="169">
        <v>28000</v>
      </c>
      <c r="R61" s="181">
        <f t="shared" si="3"/>
        <v>0.87</v>
      </c>
      <c r="S61" s="178">
        <f t="shared" si="5"/>
        <v>59999.30324688778</v>
      </c>
    </row>
    <row r="62" spans="1:19" ht="12.75">
      <c r="A62" s="169">
        <v>-2.42999999999999</v>
      </c>
      <c r="B62" s="172">
        <f t="shared" si="0"/>
        <v>33818.821727711365</v>
      </c>
      <c r="C62" s="177">
        <f t="shared" si="4"/>
        <v>0.9924505885836907</v>
      </c>
      <c r="D62" s="176">
        <f t="shared" si="1"/>
        <v>0.007549411416309271</v>
      </c>
      <c r="E62" s="179">
        <f t="shared" si="2"/>
        <v>68678.44</v>
      </c>
      <c r="Q62" s="169">
        <v>28500</v>
      </c>
      <c r="R62" s="181">
        <f t="shared" si="3"/>
        <v>0.87</v>
      </c>
      <c r="S62" s="178">
        <f t="shared" si="5"/>
        <v>61070.71937629649</v>
      </c>
    </row>
    <row r="63" spans="1:19" ht="12.75">
      <c r="A63" s="169">
        <v>-2.41999999999999</v>
      </c>
      <c r="B63" s="172">
        <f t="shared" si="0"/>
        <v>34003.22086058406</v>
      </c>
      <c r="C63" s="177">
        <f t="shared" si="4"/>
        <v>0.9922397464494461</v>
      </c>
      <c r="D63" s="176">
        <f t="shared" si="1"/>
        <v>0.007760253550553875</v>
      </c>
      <c r="E63" s="179">
        <f t="shared" si="2"/>
        <v>68678.44</v>
      </c>
      <c r="Q63" s="169">
        <v>29000</v>
      </c>
      <c r="R63" s="181">
        <f t="shared" si="3"/>
        <v>0.87</v>
      </c>
      <c r="S63" s="178">
        <f t="shared" si="5"/>
        <v>62142.1355057052</v>
      </c>
    </row>
    <row r="64" spans="1:19" ht="12.75">
      <c r="A64" s="169">
        <v>-2.40999999999999</v>
      </c>
      <c r="B64" s="172">
        <f t="shared" si="0"/>
        <v>34188.62544067428</v>
      </c>
      <c r="C64" s="177">
        <f t="shared" si="4"/>
        <v>0.9920237397392659</v>
      </c>
      <c r="D64" s="176">
        <f t="shared" si="1"/>
        <v>0.007976260260734058</v>
      </c>
      <c r="E64" s="179">
        <f t="shared" si="2"/>
        <v>68678.44</v>
      </c>
      <c r="Q64" s="169">
        <v>29500</v>
      </c>
      <c r="R64" s="181">
        <f t="shared" si="3"/>
        <v>0.87</v>
      </c>
      <c r="S64" s="178">
        <f t="shared" si="5"/>
        <v>63213.55163511391</v>
      </c>
    </row>
    <row r="65" spans="1:19" ht="12.75">
      <c r="A65" s="169">
        <v>-2.39999999999999</v>
      </c>
      <c r="B65" s="172">
        <f t="shared" si="0"/>
        <v>34375.04095024255</v>
      </c>
      <c r="C65" s="177">
        <f t="shared" si="4"/>
        <v>0.9918024640754036</v>
      </c>
      <c r="D65" s="176">
        <f t="shared" si="1"/>
        <v>0.008197535924596377</v>
      </c>
      <c r="E65" s="179">
        <f t="shared" si="2"/>
        <v>68678.44</v>
      </c>
      <c r="Q65" s="169">
        <v>30000</v>
      </c>
      <c r="R65" s="181">
        <f t="shared" si="3"/>
        <v>0.87</v>
      </c>
      <c r="S65" s="178">
        <f t="shared" si="5"/>
        <v>64284.96776452262</v>
      </c>
    </row>
    <row r="66" spans="1:19" ht="12.75">
      <c r="A66" s="169">
        <v>-2.38999999999999</v>
      </c>
      <c r="B66" s="172">
        <f t="shared" si="0"/>
        <v>34562.47290144196</v>
      </c>
      <c r="C66" s="177">
        <f t="shared" si="4"/>
        <v>0.9915758136006543</v>
      </c>
      <c r="D66" s="176">
        <f t="shared" si="1"/>
        <v>0.008424186399345723</v>
      </c>
      <c r="E66" s="179">
        <f t="shared" si="2"/>
        <v>68678.44</v>
      </c>
      <c r="Q66" s="169">
        <v>30500</v>
      </c>
      <c r="R66" s="181">
        <f t="shared" si="3"/>
        <v>0.87</v>
      </c>
      <c r="S66" s="178">
        <f t="shared" si="5"/>
        <v>65356.38389393133</v>
      </c>
    </row>
    <row r="67" spans="1:19" ht="12.75">
      <c r="A67" s="169">
        <v>-2.37999999999999</v>
      </c>
      <c r="B67" s="172">
        <f t="shared" si="0"/>
        <v>34750.92683648072</v>
      </c>
      <c r="C67" s="177">
        <f t="shared" si="4"/>
        <v>0.9913436809744832</v>
      </c>
      <c r="D67" s="176">
        <f t="shared" si="1"/>
        <v>0.008656319025516779</v>
      </c>
      <c r="E67" s="179">
        <f t="shared" si="2"/>
        <v>68678.44</v>
      </c>
      <c r="Q67" s="169">
        <v>31000</v>
      </c>
      <c r="R67" s="181">
        <f t="shared" si="3"/>
        <v>0.87</v>
      </c>
      <c r="S67" s="178">
        <f t="shared" si="5"/>
        <v>66427.80002334004</v>
      </c>
    </row>
    <row r="68" spans="1:19" ht="12.75">
      <c r="A68" s="169">
        <v>-2.36999999999999</v>
      </c>
      <c r="B68" s="172">
        <f t="shared" si="0"/>
        <v>34940.408327786456</v>
      </c>
      <c r="C68" s="177">
        <f t="shared" si="4"/>
        <v>0.9911059573696629</v>
      </c>
      <c r="D68" s="176">
        <f t="shared" si="1"/>
        <v>0.008894042630337107</v>
      </c>
      <c r="E68" s="179">
        <f t="shared" si="2"/>
        <v>68678.44</v>
      </c>
      <c r="Q68" s="169">
        <v>31500</v>
      </c>
      <c r="R68" s="181">
        <f t="shared" si="3"/>
        <v>0.87</v>
      </c>
      <c r="S68" s="178">
        <f t="shared" si="5"/>
        <v>67499.21615274875</v>
      </c>
    </row>
    <row r="69" spans="1:19" ht="12.75">
      <c r="A69" s="169">
        <v>-2.35999999999999</v>
      </c>
      <c r="B69" s="172">
        <f aca="true" t="shared" si="6" ref="B69:B132">EXP(A69*SQRT($H$10)+SUMPRODUCT($H$20:$H$27,$N$20:$N$27))</f>
        <v>35130.92297817075</v>
      </c>
      <c r="C69" s="177">
        <f t="shared" si="4"/>
        <v>0.990862532469427</v>
      </c>
      <c r="D69" s="176">
        <f t="shared" si="1"/>
        <v>0.009137467530572985</v>
      </c>
      <c r="E69" s="179">
        <f aca="true" t="shared" si="7" ref="E69:E132">$P$3</f>
        <v>68678.44</v>
      </c>
      <c r="Q69" s="169">
        <v>32000</v>
      </c>
      <c r="R69" s="181">
        <f aca="true" t="shared" si="8" ref="R69:R132">+$S$3</f>
        <v>0.87</v>
      </c>
      <c r="S69" s="178">
        <f t="shared" si="5"/>
        <v>68570.63228215746</v>
      </c>
    </row>
    <row r="70" spans="1:19" ht="12.75">
      <c r="A70" s="169">
        <v>-2.34999999999999</v>
      </c>
      <c r="B70" s="172">
        <f t="shared" si="6"/>
        <v>35322.47642099468</v>
      </c>
      <c r="C70" s="177">
        <f aca="true" t="shared" si="9" ref="C70:C133">1-(NORMDIST(A70*SQRT($H$10),0,SQRT($H$10),TRUE))</f>
        <v>0.9906132944651611</v>
      </c>
      <c r="D70" s="176">
        <f aca="true" t="shared" si="10" ref="D70:D133">1-C70</f>
        <v>0.00938670553483889</v>
      </c>
      <c r="E70" s="179">
        <f t="shared" si="7"/>
        <v>68678.44</v>
      </c>
      <c r="Q70" s="169">
        <v>32500</v>
      </c>
      <c r="R70" s="181">
        <f t="shared" si="8"/>
        <v>0.87</v>
      </c>
      <c r="S70" s="178">
        <f t="shared" si="5"/>
        <v>69642.04841156617</v>
      </c>
    </row>
    <row r="71" spans="1:19" ht="12.75">
      <c r="A71" s="169">
        <v>-2.33999999999999</v>
      </c>
      <c r="B71" s="172">
        <f t="shared" si="6"/>
        <v>35515.074320335756</v>
      </c>
      <c r="C71" s="177">
        <f t="shared" si="9"/>
        <v>0.9903581300546414</v>
      </c>
      <c r="D71" s="176">
        <f t="shared" si="10"/>
        <v>0.00964186994535865</v>
      </c>
      <c r="E71" s="179">
        <f t="shared" si="7"/>
        <v>68678.44</v>
      </c>
      <c r="Q71" s="169">
        <v>33000</v>
      </c>
      <c r="R71" s="181">
        <f t="shared" si="8"/>
        <v>0.87</v>
      </c>
      <c r="S71" s="178">
        <f t="shared" si="5"/>
        <v>70713.46454097488</v>
      </c>
    </row>
    <row r="72" spans="1:19" ht="12.75">
      <c r="A72" s="169">
        <v>-2.32999999999998</v>
      </c>
      <c r="B72" s="172">
        <f t="shared" si="6"/>
        <v>35708.72237115538</v>
      </c>
      <c r="C72" s="177">
        <f t="shared" si="9"/>
        <v>0.9900969244408353</v>
      </c>
      <c r="D72" s="176">
        <f t="shared" si="10"/>
        <v>0.009903075559164698</v>
      </c>
      <c r="E72" s="179">
        <f t="shared" si="7"/>
        <v>68678.44</v>
      </c>
      <c r="Q72" s="169">
        <v>33500</v>
      </c>
      <c r="R72" s="181">
        <f t="shared" si="8"/>
        <v>0.87</v>
      </c>
      <c r="S72" s="178">
        <f aca="true" t="shared" si="11" ref="S72:S135">S71+$S$6</f>
        <v>71784.88067038359</v>
      </c>
    </row>
    <row r="73" spans="1:19" ht="12.75">
      <c r="A73" s="169">
        <v>-2.31999999999999</v>
      </c>
      <c r="B73" s="172">
        <f t="shared" si="6"/>
        <v>35903.42629946613</v>
      </c>
      <c r="C73" s="177">
        <f t="shared" si="9"/>
        <v>0.98982956133128</v>
      </c>
      <c r="D73" s="176">
        <f t="shared" si="10"/>
        <v>0.010170438668720028</v>
      </c>
      <c r="E73" s="179">
        <f t="shared" si="7"/>
        <v>68678.44</v>
      </c>
      <c r="Q73" s="169">
        <v>34000</v>
      </c>
      <c r="R73" s="181">
        <f t="shared" si="8"/>
        <v>0.87</v>
      </c>
      <c r="S73" s="178">
        <f t="shared" si="11"/>
        <v>72856.2967997923</v>
      </c>
    </row>
    <row r="74" spans="1:19" ht="12.75">
      <c r="A74" s="169">
        <v>-2.30999999999998</v>
      </c>
      <c r="B74" s="172">
        <f t="shared" si="6"/>
        <v>36099.19186250359</v>
      </c>
      <c r="C74" s="177">
        <f t="shared" si="9"/>
        <v>0.9895559229380484</v>
      </c>
      <c r="D74" s="176">
        <f t="shared" si="10"/>
        <v>0.010444077061951607</v>
      </c>
      <c r="E74" s="179">
        <f t="shared" si="7"/>
        <v>68678.44</v>
      </c>
      <c r="Q74" s="169">
        <v>34500</v>
      </c>
      <c r="R74" s="181">
        <f t="shared" si="8"/>
        <v>0.87</v>
      </c>
      <c r="S74" s="178">
        <f t="shared" si="11"/>
        <v>73927.712929201</v>
      </c>
    </row>
    <row r="75" spans="1:19" ht="12.75">
      <c r="A75" s="169">
        <v>-2.29999999999998</v>
      </c>
      <c r="B75" s="172">
        <f t="shared" si="6"/>
        <v>36296.024848893416</v>
      </c>
      <c r="C75" s="177">
        <f t="shared" si="9"/>
        <v>0.9892758899783234</v>
      </c>
      <c r="D75" s="176">
        <f t="shared" si="10"/>
        <v>0.010724110021676614</v>
      </c>
      <c r="E75" s="179">
        <f t="shared" si="7"/>
        <v>68678.44</v>
      </c>
      <c r="Q75" s="169">
        <v>35000</v>
      </c>
      <c r="R75" s="181">
        <f t="shared" si="8"/>
        <v>0.87</v>
      </c>
      <c r="S75" s="178">
        <f t="shared" si="11"/>
        <v>74999.12905860972</v>
      </c>
    </row>
    <row r="76" spans="1:19" ht="12.75">
      <c r="A76" s="169">
        <v>-2.28999999999998</v>
      </c>
      <c r="B76" s="172">
        <f t="shared" si="6"/>
        <v>36493.93107882512</v>
      </c>
      <c r="C76" s="177">
        <f t="shared" si="9"/>
        <v>0.9889893416755878</v>
      </c>
      <c r="D76" s="176">
        <f t="shared" si="10"/>
        <v>0.01101065832441217</v>
      </c>
      <c r="E76" s="179">
        <f t="shared" si="7"/>
        <v>68678.44</v>
      </c>
      <c r="Q76" s="169">
        <v>35500</v>
      </c>
      <c r="R76" s="181">
        <f t="shared" si="8"/>
        <v>0.87</v>
      </c>
      <c r="S76" s="178">
        <f t="shared" si="11"/>
        <v>76070.54518801843</v>
      </c>
    </row>
    <row r="77" spans="1:19" ht="12.75">
      <c r="A77" s="169">
        <v>-2.27999999999998</v>
      </c>
      <c r="B77" s="172">
        <f t="shared" si="6"/>
        <v>36692.91640422269</v>
      </c>
      <c r="C77" s="177">
        <f t="shared" si="9"/>
        <v>0.9886961557614464</v>
      </c>
      <c r="D77" s="176">
        <f t="shared" si="10"/>
        <v>0.011303844238553573</v>
      </c>
      <c r="E77" s="179">
        <f t="shared" si="7"/>
        <v>68678.44</v>
      </c>
      <c r="Q77" s="169">
        <v>36000</v>
      </c>
      <c r="R77" s="181">
        <f t="shared" si="8"/>
        <v>0.87</v>
      </c>
      <c r="S77" s="178">
        <f t="shared" si="11"/>
        <v>77141.96131742714</v>
      </c>
    </row>
    <row r="78" spans="1:19" ht="12.75">
      <c r="A78" s="169">
        <v>-2.26999999999998</v>
      </c>
      <c r="B78" s="172">
        <f t="shared" si="6"/>
        <v>36892.98670891827</v>
      </c>
      <c r="C78" s="177">
        <f t="shared" si="9"/>
        <v>0.988396208478096</v>
      </c>
      <c r="D78" s="176">
        <f t="shared" si="10"/>
        <v>0.01160379152190405</v>
      </c>
      <c r="E78" s="179">
        <f t="shared" si="7"/>
        <v>68678.44</v>
      </c>
      <c r="Q78" s="169">
        <v>36500</v>
      </c>
      <c r="R78" s="181">
        <f t="shared" si="8"/>
        <v>0.87</v>
      </c>
      <c r="S78" s="178">
        <f t="shared" si="11"/>
        <v>78213.37744683585</v>
      </c>
    </row>
    <row r="79" spans="1:19" ht="12.75">
      <c r="A79" s="169">
        <v>-2.25999999999998</v>
      </c>
      <c r="B79" s="172">
        <f t="shared" si="6"/>
        <v>37094.14790882596</v>
      </c>
      <c r="C79" s="177">
        <f t="shared" si="9"/>
        <v>0.9880893745814523</v>
      </c>
      <c r="D79" s="176">
        <f t="shared" si="10"/>
        <v>0.011910625418547705</v>
      </c>
      <c r="E79" s="179">
        <f t="shared" si="7"/>
        <v>68678.44</v>
      </c>
      <c r="Q79" s="169">
        <v>37000</v>
      </c>
      <c r="R79" s="181">
        <f t="shared" si="8"/>
        <v>0.87</v>
      </c>
      <c r="S79" s="178">
        <f t="shared" si="11"/>
        <v>79284.79357624456</v>
      </c>
    </row>
    <row r="80" spans="1:19" ht="12.75">
      <c r="A80" s="169">
        <v>-2.24999999999998</v>
      </c>
      <c r="B80" s="172">
        <f t="shared" si="6"/>
        <v>37296.40595211651</v>
      </c>
      <c r="C80" s="177">
        <f t="shared" si="9"/>
        <v>0.9877755273449547</v>
      </c>
      <c r="D80" s="176">
        <f t="shared" si="10"/>
        <v>0.012224472655045338</v>
      </c>
      <c r="E80" s="179">
        <f t="shared" si="7"/>
        <v>68678.44</v>
      </c>
      <c r="Q80" s="169">
        <v>37500</v>
      </c>
      <c r="R80" s="181">
        <f t="shared" si="8"/>
        <v>0.87</v>
      </c>
      <c r="S80" s="178">
        <f t="shared" si="11"/>
        <v>80356.20970565327</v>
      </c>
    </row>
    <row r="81" spans="1:19" ht="12.75">
      <c r="A81" s="169">
        <v>-2.23999999999998</v>
      </c>
      <c r="B81" s="172">
        <f t="shared" si="6"/>
        <v>37499.76681939371</v>
      </c>
      <c r="C81" s="177">
        <f t="shared" si="9"/>
        <v>0.9874545385640526</v>
      </c>
      <c r="D81" s="176">
        <f t="shared" si="10"/>
        <v>0.01254546143594737</v>
      </c>
      <c r="E81" s="179">
        <f t="shared" si="7"/>
        <v>68678.44</v>
      </c>
      <c r="Q81" s="169">
        <v>38000</v>
      </c>
      <c r="R81" s="181">
        <f t="shared" si="8"/>
        <v>0.87</v>
      </c>
      <c r="S81" s="178">
        <f t="shared" si="11"/>
        <v>81427.62583506198</v>
      </c>
    </row>
    <row r="82" spans="1:19" ht="12.75">
      <c r="A82" s="169">
        <v>-2.22999999999998</v>
      </c>
      <c r="B82" s="172">
        <f t="shared" si="6"/>
        <v>37704.23652387068</v>
      </c>
      <c r="C82" s="177">
        <f t="shared" si="9"/>
        <v>0.9871262785613975</v>
      </c>
      <c r="D82" s="176">
        <f t="shared" si="10"/>
        <v>0.012873721438602548</v>
      </c>
      <c r="E82" s="179">
        <f t="shared" si="7"/>
        <v>68678.44</v>
      </c>
      <c r="Q82" s="169">
        <v>38500</v>
      </c>
      <c r="R82" s="181">
        <f t="shared" si="8"/>
        <v>0.87</v>
      </c>
      <c r="S82" s="178">
        <f t="shared" si="11"/>
        <v>82499.04196447069</v>
      </c>
    </row>
    <row r="83" spans="1:19" ht="12.75">
      <c r="A83" s="169">
        <v>-2.21999999999998</v>
      </c>
      <c r="B83" s="172">
        <f t="shared" si="6"/>
        <v>37909.821111548124</v>
      </c>
      <c r="C83" s="177">
        <f t="shared" si="9"/>
        <v>0.9867906161927431</v>
      </c>
      <c r="D83" s="176">
        <f t="shared" si="10"/>
        <v>0.013209383807256891</v>
      </c>
      <c r="E83" s="179">
        <f t="shared" si="7"/>
        <v>68678.44</v>
      </c>
      <c r="Q83" s="169">
        <v>39000</v>
      </c>
      <c r="R83" s="181">
        <f t="shared" si="8"/>
        <v>0.87</v>
      </c>
      <c r="S83" s="178">
        <f t="shared" si="11"/>
        <v>83570.4580938794</v>
      </c>
    </row>
    <row r="84" spans="1:19" ht="12.75">
      <c r="A84" s="169">
        <v>-2.20999999999998</v>
      </c>
      <c r="B84" s="172">
        <f t="shared" si="6"/>
        <v>38116.52666139295</v>
      </c>
      <c r="C84" s="177">
        <f t="shared" si="9"/>
        <v>0.9864474188535792</v>
      </c>
      <c r="D84" s="176">
        <f t="shared" si="10"/>
        <v>0.013552581146420772</v>
      </c>
      <c r="E84" s="179">
        <f t="shared" si="7"/>
        <v>68678.44</v>
      </c>
      <c r="Q84" s="169">
        <v>39500</v>
      </c>
      <c r="R84" s="181">
        <f t="shared" si="8"/>
        <v>0.87</v>
      </c>
      <c r="S84" s="178">
        <f t="shared" si="11"/>
        <v>84641.8742232881</v>
      </c>
    </row>
    <row r="85" spans="1:19" ht="12.75">
      <c r="A85" s="169">
        <v>-2.19999999999998</v>
      </c>
      <c r="B85" s="172">
        <f t="shared" si="6"/>
        <v>38324.35928551776</v>
      </c>
      <c r="C85" s="177">
        <f t="shared" si="9"/>
        <v>0.9860965524865006</v>
      </c>
      <c r="D85" s="176">
        <f t="shared" si="10"/>
        <v>0.013903447513499367</v>
      </c>
      <c r="E85" s="179">
        <f t="shared" si="7"/>
        <v>68678.44</v>
      </c>
      <c r="Q85" s="169">
        <v>40000</v>
      </c>
      <c r="R85" s="181">
        <f t="shared" si="8"/>
        <v>0.87</v>
      </c>
      <c r="S85" s="178">
        <f t="shared" si="11"/>
        <v>85713.29035269681</v>
      </c>
    </row>
    <row r="86" spans="1:19" ht="12.75">
      <c r="A86" s="169">
        <v>-2.18999999999998</v>
      </c>
      <c r="B86" s="172">
        <f t="shared" si="6"/>
        <v>38533.32512936213</v>
      </c>
      <c r="C86" s="177">
        <f t="shared" si="9"/>
        <v>0.9857378815893305</v>
      </c>
      <c r="D86" s="176">
        <f t="shared" si="10"/>
        <v>0.014262118410669489</v>
      </c>
      <c r="E86" s="179">
        <f t="shared" si="7"/>
        <v>68678.44</v>
      </c>
      <c r="Q86" s="169">
        <v>40500</v>
      </c>
      <c r="R86" s="181">
        <f t="shared" si="8"/>
        <v>0.87</v>
      </c>
      <c r="S86" s="178">
        <f t="shared" si="11"/>
        <v>86784.70648210552</v>
      </c>
    </row>
    <row r="87" spans="1:19" ht="12.75">
      <c r="A87" s="169">
        <v>-2.17999999999998</v>
      </c>
      <c r="B87" s="172">
        <f t="shared" si="6"/>
        <v>38743.430371873685</v>
      </c>
      <c r="C87" s="177">
        <f t="shared" si="9"/>
        <v>0.98537126922401</v>
      </c>
      <c r="D87" s="176">
        <f t="shared" si="10"/>
        <v>0.014628730775990029</v>
      </c>
      <c r="E87" s="179">
        <f t="shared" si="7"/>
        <v>68678.44</v>
      </c>
      <c r="Q87" s="169">
        <v>41000</v>
      </c>
      <c r="R87" s="181">
        <f t="shared" si="8"/>
        <v>0.87</v>
      </c>
      <c r="S87" s="178">
        <f t="shared" si="11"/>
        <v>87856.12261151423</v>
      </c>
    </row>
    <row r="88" spans="1:19" ht="12.75">
      <c r="A88" s="169">
        <v>-2.16999999999998</v>
      </c>
      <c r="B88" s="172">
        <f t="shared" si="6"/>
        <v>38954.68122569136</v>
      </c>
      <c r="C88" s="177">
        <f t="shared" si="9"/>
        <v>0.984996577026267</v>
      </c>
      <c r="D88" s="176">
        <f t="shared" si="10"/>
        <v>0.015003422973733027</v>
      </c>
      <c r="E88" s="179">
        <f t="shared" si="7"/>
        <v>68678.44</v>
      </c>
      <c r="Q88" s="169">
        <v>41500</v>
      </c>
      <c r="R88" s="181">
        <f t="shared" si="8"/>
        <v>0.87</v>
      </c>
      <c r="S88" s="178">
        <f t="shared" si="11"/>
        <v>88927.53874092294</v>
      </c>
    </row>
    <row r="89" spans="1:19" ht="12.75">
      <c r="A89" s="169">
        <v>-2.15999999999998</v>
      </c>
      <c r="B89" s="172">
        <f t="shared" si="6"/>
        <v>39167.08393732889</v>
      </c>
      <c r="C89" s="177">
        <f t="shared" si="9"/>
        <v>0.9846136652160737</v>
      </c>
      <c r="D89" s="176">
        <f t="shared" si="10"/>
        <v>0.015386334783926259</v>
      </c>
      <c r="E89" s="179">
        <f t="shared" si="7"/>
        <v>68678.44</v>
      </c>
      <c r="Q89" s="169">
        <v>42000</v>
      </c>
      <c r="R89" s="181">
        <f t="shared" si="8"/>
        <v>0.87</v>
      </c>
      <c r="S89" s="178">
        <f t="shared" si="11"/>
        <v>89998.95487033165</v>
      </c>
    </row>
    <row r="90" spans="1:19" ht="12.75">
      <c r="A90" s="169">
        <v>-2.14999999999998</v>
      </c>
      <c r="B90" s="172">
        <f t="shared" si="6"/>
        <v>39380.644787359255</v>
      </c>
      <c r="C90" s="177">
        <f t="shared" si="9"/>
        <v>0.9842223926089089</v>
      </c>
      <c r="D90" s="176">
        <f t="shared" si="10"/>
        <v>0.01577760739109113</v>
      </c>
      <c r="E90" s="179">
        <f t="shared" si="7"/>
        <v>68678.44</v>
      </c>
      <c r="Q90" s="169">
        <v>42500</v>
      </c>
      <c r="R90" s="181">
        <f t="shared" si="8"/>
        <v>0.87</v>
      </c>
      <c r="S90" s="178">
        <f t="shared" si="11"/>
        <v>91070.37099974036</v>
      </c>
    </row>
    <row r="91" spans="1:19" ht="12.75">
      <c r="A91" s="169">
        <v>-2.13999999999998</v>
      </c>
      <c r="B91" s="172">
        <f t="shared" si="6"/>
        <v>39595.370090600925</v>
      </c>
      <c r="C91" s="177">
        <f t="shared" si="9"/>
        <v>0.9838226166278332</v>
      </c>
      <c r="D91" s="176">
        <f t="shared" si="10"/>
        <v>0.016177383372166787</v>
      </c>
      <c r="E91" s="179">
        <f t="shared" si="7"/>
        <v>68678.44</v>
      </c>
      <c r="Q91" s="169">
        <v>43000</v>
      </c>
      <c r="R91" s="181">
        <f t="shared" si="8"/>
        <v>0.87</v>
      </c>
      <c r="S91" s="178">
        <f t="shared" si="11"/>
        <v>92141.78712914907</v>
      </c>
    </row>
    <row r="92" spans="1:19" ht="12.75">
      <c r="A92" s="169">
        <v>-2.12999999999998</v>
      </c>
      <c r="B92" s="172">
        <f t="shared" si="6"/>
        <v>39811.26619630402</v>
      </c>
      <c r="C92" s="177">
        <f t="shared" si="9"/>
        <v>0.983414193316394</v>
      </c>
      <c r="D92" s="176">
        <f t="shared" si="10"/>
        <v>0.016585806683605986</v>
      </c>
      <c r="E92" s="179">
        <f t="shared" si="7"/>
        <v>68678.44</v>
      </c>
      <c r="Q92" s="169">
        <v>43500</v>
      </c>
      <c r="R92" s="181">
        <f t="shared" si="8"/>
        <v>0.87</v>
      </c>
      <c r="S92" s="178">
        <f t="shared" si="11"/>
        <v>93213.20325855778</v>
      </c>
    </row>
    <row r="93" spans="1:19" ht="12.75">
      <c r="A93" s="169">
        <v>-2.11999999999998</v>
      </c>
      <c r="B93" s="172">
        <f t="shared" si="6"/>
        <v>40028.339488338526</v>
      </c>
      <c r="C93" s="177">
        <f t="shared" si="9"/>
        <v>0.9829969773523661</v>
      </c>
      <c r="D93" s="176">
        <f t="shared" si="10"/>
        <v>0.01700302264763387</v>
      </c>
      <c r="E93" s="179">
        <f t="shared" si="7"/>
        <v>68678.44</v>
      </c>
      <c r="Q93" s="169">
        <v>44000</v>
      </c>
      <c r="R93" s="181">
        <f t="shared" si="8"/>
        <v>0.87</v>
      </c>
      <c r="S93" s="178">
        <f t="shared" si="11"/>
        <v>94284.6193879665</v>
      </c>
    </row>
    <row r="94" spans="1:19" ht="12.75">
      <c r="A94" s="169">
        <v>-2.10999999999998</v>
      </c>
      <c r="B94" s="172">
        <f t="shared" si="6"/>
        <v>40246.59638538286</v>
      </c>
      <c r="C94" s="177">
        <f t="shared" si="9"/>
        <v>0.9825708220623419</v>
      </c>
      <c r="D94" s="176">
        <f t="shared" si="10"/>
        <v>0.01742917793765808</v>
      </c>
      <c r="E94" s="179">
        <f t="shared" si="7"/>
        <v>68678.44</v>
      </c>
      <c r="Q94" s="169">
        <v>44500</v>
      </c>
      <c r="R94" s="181">
        <f t="shared" si="8"/>
        <v>0.87</v>
      </c>
      <c r="S94" s="178">
        <f t="shared" si="11"/>
        <v>95356.0355173752</v>
      </c>
    </row>
    <row r="95" spans="1:19" ht="12.75">
      <c r="A95" s="169">
        <v>-2.09999999999998</v>
      </c>
      <c r="B95" s="172">
        <f t="shared" si="6"/>
        <v>40466.04334111345</v>
      </c>
      <c r="C95" s="177">
        <f t="shared" si="9"/>
        <v>0.9821355794371824</v>
      </c>
      <c r="D95" s="176">
        <f t="shared" si="10"/>
        <v>0.017864420562817562</v>
      </c>
      <c r="E95" s="179">
        <f t="shared" si="7"/>
        <v>68678.44</v>
      </c>
      <c r="Q95" s="169">
        <v>45000</v>
      </c>
      <c r="R95" s="181">
        <f t="shared" si="8"/>
        <v>0.87</v>
      </c>
      <c r="S95" s="178">
        <f t="shared" si="11"/>
        <v>96427.45164678391</v>
      </c>
    </row>
    <row r="96" spans="1:19" ht="12.75">
      <c r="A96" s="169">
        <v>-2.08999999999998</v>
      </c>
      <c r="B96" s="172">
        <f t="shared" si="6"/>
        <v>40686.68684439607</v>
      </c>
      <c r="C96" s="177">
        <f t="shared" si="9"/>
        <v>0.9816911001483399</v>
      </c>
      <c r="D96" s="176">
        <f t="shared" si="10"/>
        <v>0.018308899851660065</v>
      </c>
      <c r="E96" s="179">
        <f t="shared" si="7"/>
        <v>68678.44</v>
      </c>
      <c r="Q96" s="169">
        <v>45500</v>
      </c>
      <c r="R96" s="181">
        <f t="shared" si="8"/>
        <v>0.87</v>
      </c>
      <c r="S96" s="178">
        <f t="shared" si="11"/>
        <v>97498.86777619262</v>
      </c>
    </row>
    <row r="97" spans="1:19" ht="12.75">
      <c r="A97" s="169">
        <v>-2.07999999999998</v>
      </c>
      <c r="B97" s="172">
        <f t="shared" si="6"/>
        <v>40908.53341947712</v>
      </c>
      <c r="C97" s="177">
        <f t="shared" si="9"/>
        <v>0.9812372335650612</v>
      </c>
      <c r="D97" s="176">
        <f t="shared" si="10"/>
        <v>0.018762766434938793</v>
      </c>
      <c r="E97" s="179">
        <f t="shared" si="7"/>
        <v>68678.44</v>
      </c>
      <c r="Q97" s="169">
        <v>46000</v>
      </c>
      <c r="R97" s="181">
        <f t="shared" si="8"/>
        <v>0.87</v>
      </c>
      <c r="S97" s="178">
        <f t="shared" si="11"/>
        <v>98570.28390560133</v>
      </c>
    </row>
    <row r="98" spans="1:19" ht="12.75">
      <c r="A98" s="169">
        <v>-2.06999999999998</v>
      </c>
      <c r="B98" s="172">
        <f t="shared" si="6"/>
        <v>41131.58962617714</v>
      </c>
      <c r="C98" s="177">
        <f t="shared" si="9"/>
        <v>0.9807738277724818</v>
      </c>
      <c r="D98" s="176">
        <f t="shared" si="10"/>
        <v>0.019226172227518212</v>
      </c>
      <c r="E98" s="179">
        <f t="shared" si="7"/>
        <v>68678.44</v>
      </c>
      <c r="Q98" s="169">
        <v>46500</v>
      </c>
      <c r="R98" s="181">
        <f t="shared" si="8"/>
        <v>0.87</v>
      </c>
      <c r="S98" s="178">
        <f t="shared" si="11"/>
        <v>99641.70003501004</v>
      </c>
    </row>
    <row r="99" spans="1:19" ht="12.75">
      <c r="A99" s="169">
        <v>-2.05999999999998</v>
      </c>
      <c r="B99" s="172">
        <f t="shared" si="6"/>
        <v>41355.86206008419</v>
      </c>
      <c r="C99" s="177">
        <f t="shared" si="9"/>
        <v>0.9803007295906222</v>
      </c>
      <c r="D99" s="176">
        <f t="shared" si="10"/>
        <v>0.0196992704093778</v>
      </c>
      <c r="E99" s="179">
        <f t="shared" si="7"/>
        <v>68678.44</v>
      </c>
      <c r="Q99" s="169">
        <v>47000</v>
      </c>
      <c r="R99" s="181">
        <f t="shared" si="8"/>
        <v>0.87</v>
      </c>
      <c r="S99" s="178">
        <f t="shared" si="11"/>
        <v>100713.11616441875</v>
      </c>
    </row>
    <row r="100" spans="1:19" ht="12.75">
      <c r="A100" s="169">
        <v>-2.04999999999998</v>
      </c>
      <c r="B100" s="172">
        <f t="shared" si="6"/>
        <v>41581.35735274938</v>
      </c>
      <c r="C100" s="177">
        <f t="shared" si="9"/>
        <v>0.9798177845942946</v>
      </c>
      <c r="D100" s="176">
        <f t="shared" si="10"/>
        <v>0.020182215405705417</v>
      </c>
      <c r="E100" s="179">
        <f t="shared" si="7"/>
        <v>68678.44</v>
      </c>
      <c r="Q100" s="169">
        <v>47500</v>
      </c>
      <c r="R100" s="181">
        <f t="shared" si="8"/>
        <v>0.87</v>
      </c>
      <c r="S100" s="178">
        <f t="shared" si="11"/>
        <v>101784.53229382746</v>
      </c>
    </row>
    <row r="101" spans="1:19" ht="12.75">
      <c r="A101" s="169">
        <v>-2.03999999999998</v>
      </c>
      <c r="B101" s="172">
        <f t="shared" si="6"/>
        <v>41808.08217188275</v>
      </c>
      <c r="C101" s="177">
        <f t="shared" si="9"/>
        <v>0.9793248371339288</v>
      </c>
      <c r="D101" s="176">
        <f t="shared" si="10"/>
        <v>0.020675162866071184</v>
      </c>
      <c r="E101" s="179">
        <f t="shared" si="7"/>
        <v>68678.44</v>
      </c>
      <c r="Q101" s="169">
        <v>48000</v>
      </c>
      <c r="R101" s="181">
        <f t="shared" si="8"/>
        <v>0.87</v>
      </c>
      <c r="S101" s="178">
        <f t="shared" si="11"/>
        <v>102855.94842323617</v>
      </c>
    </row>
    <row r="102" spans="1:19" ht="12.75">
      <c r="A102" s="169">
        <v>-2.02999999999998</v>
      </c>
      <c r="B102" s="172">
        <f t="shared" si="6"/>
        <v>42036.0432215502</v>
      </c>
      <c r="C102" s="177">
        <f t="shared" si="9"/>
        <v>0.9788217303573266</v>
      </c>
      <c r="D102" s="176">
        <f t="shared" si="10"/>
        <v>0.021178269642673442</v>
      </c>
      <c r="E102" s="179">
        <f t="shared" si="7"/>
        <v>68678.44</v>
      </c>
      <c r="Q102" s="169">
        <v>48500</v>
      </c>
      <c r="R102" s="181">
        <f t="shared" si="8"/>
        <v>0.87</v>
      </c>
      <c r="S102" s="178">
        <f t="shared" si="11"/>
        <v>103927.36455264488</v>
      </c>
    </row>
    <row r="103" spans="1:19" ht="12.75">
      <c r="A103" s="169">
        <v>-2.01999999999998</v>
      </c>
      <c r="B103" s="172">
        <f t="shared" si="6"/>
        <v>42265.24724237217</v>
      </c>
      <c r="C103" s="177">
        <f t="shared" si="9"/>
        <v>0.9783083062323521</v>
      </c>
      <c r="D103" s="176">
        <f t="shared" si="10"/>
        <v>0.0216916937676479</v>
      </c>
      <c r="E103" s="179">
        <f t="shared" si="7"/>
        <v>68678.44</v>
      </c>
      <c r="Q103" s="169">
        <v>49000</v>
      </c>
      <c r="R103" s="181">
        <f t="shared" si="8"/>
        <v>0.87</v>
      </c>
      <c r="S103" s="178">
        <f t="shared" si="11"/>
        <v>104998.78068205359</v>
      </c>
    </row>
    <row r="104" spans="1:19" ht="12.75">
      <c r="A104" s="169">
        <v>-2.00999999999998</v>
      </c>
      <c r="B104" s="172">
        <f t="shared" si="6"/>
        <v>42495.70101172273</v>
      </c>
      <c r="C104" s="177">
        <f t="shared" si="9"/>
        <v>0.9777844055705673</v>
      </c>
      <c r="D104" s="176">
        <f t="shared" si="10"/>
        <v>0.02221559442943266</v>
      </c>
      <c r="E104" s="179">
        <f t="shared" si="7"/>
        <v>68678.44</v>
      </c>
      <c r="Q104" s="169">
        <v>49500</v>
      </c>
      <c r="R104" s="181">
        <f t="shared" si="8"/>
        <v>0.87</v>
      </c>
      <c r="S104" s="178">
        <f t="shared" si="11"/>
        <v>106070.1968114623</v>
      </c>
    </row>
    <row r="105" spans="1:19" ht="12.75">
      <c r="A105" s="169">
        <v>-1.99999999999998</v>
      </c>
      <c r="B105" s="172">
        <f t="shared" si="6"/>
        <v>42727.41134392978</v>
      </c>
      <c r="C105" s="177">
        <f t="shared" si="9"/>
        <v>0.9772498680518197</v>
      </c>
      <c r="D105" s="176">
        <f t="shared" si="10"/>
        <v>0.02275013194818032</v>
      </c>
      <c r="E105" s="179">
        <f t="shared" si="7"/>
        <v>68678.44</v>
      </c>
      <c r="Q105" s="169">
        <v>50000</v>
      </c>
      <c r="R105" s="181">
        <f t="shared" si="8"/>
        <v>0.87</v>
      </c>
      <c r="S105" s="178">
        <f t="shared" si="11"/>
        <v>107141.61294087101</v>
      </c>
    </row>
    <row r="106" spans="1:19" ht="12.75">
      <c r="A106" s="169">
        <v>-1.98999999999998</v>
      </c>
      <c r="B106" s="172">
        <f t="shared" si="6"/>
        <v>42960.385090477015</v>
      </c>
      <c r="C106" s="177">
        <f t="shared" si="9"/>
        <v>0.9767045322497869</v>
      </c>
      <c r="D106" s="176">
        <f t="shared" si="10"/>
        <v>0.023295467750213072</v>
      </c>
      <c r="E106" s="179">
        <f t="shared" si="7"/>
        <v>68678.44</v>
      </c>
      <c r="Q106" s="169">
        <v>50500</v>
      </c>
      <c r="R106" s="181">
        <f t="shared" si="8"/>
        <v>0.87</v>
      </c>
      <c r="S106" s="178">
        <f t="shared" si="11"/>
        <v>108213.02907027972</v>
      </c>
    </row>
    <row r="107" spans="1:19" ht="12.75">
      <c r="A107" s="169">
        <v>-1.97999999999998</v>
      </c>
      <c r="B107" s="172">
        <f t="shared" si="6"/>
        <v>43194.62914020597</v>
      </c>
      <c r="C107" s="177">
        <f t="shared" si="9"/>
        <v>0.9761482356584903</v>
      </c>
      <c r="D107" s="176">
        <f t="shared" si="10"/>
        <v>0.023851764341509707</v>
      </c>
      <c r="E107" s="179">
        <f t="shared" si="7"/>
        <v>68678.44</v>
      </c>
      <c r="Q107" s="169">
        <v>51000</v>
      </c>
      <c r="R107" s="181">
        <f t="shared" si="8"/>
        <v>0.87</v>
      </c>
      <c r="S107" s="178">
        <f t="shared" si="11"/>
        <v>109284.44519968843</v>
      </c>
    </row>
    <row r="108" spans="1:19" ht="12.75">
      <c r="A108" s="169">
        <v>-1.96999999999998</v>
      </c>
      <c r="B108" s="172">
        <f t="shared" si="6"/>
        <v>43430.15041952031</v>
      </c>
      <c r="C108" s="177">
        <f t="shared" si="9"/>
        <v>0.9755808147197764</v>
      </c>
      <c r="D108" s="176">
        <f t="shared" si="10"/>
        <v>0.024419185280223576</v>
      </c>
      <c r="E108" s="179">
        <f t="shared" si="7"/>
        <v>68678.44</v>
      </c>
      <c r="Q108" s="169">
        <v>51500</v>
      </c>
      <c r="R108" s="181">
        <f t="shared" si="8"/>
        <v>0.87</v>
      </c>
      <c r="S108" s="178">
        <f t="shared" si="11"/>
        <v>110355.86132909714</v>
      </c>
    </row>
    <row r="109" spans="1:19" ht="12.75">
      <c r="A109" s="169">
        <v>-1.95999999999998</v>
      </c>
      <c r="B109" s="172">
        <f t="shared" si="6"/>
        <v>43666.95589259</v>
      </c>
      <c r="C109" s="177">
        <f t="shared" si="9"/>
        <v>0.9750021048517785</v>
      </c>
      <c r="D109" s="176">
        <f t="shared" si="10"/>
        <v>0.024997895148221483</v>
      </c>
      <c r="E109" s="179">
        <f t="shared" si="7"/>
        <v>68678.44</v>
      </c>
      <c r="Q109" s="169">
        <v>52000</v>
      </c>
      <c r="R109" s="181">
        <f t="shared" si="8"/>
        <v>0.87</v>
      </c>
      <c r="S109" s="178">
        <f t="shared" si="11"/>
        <v>111427.27745850585</v>
      </c>
    </row>
    <row r="110" spans="1:19" ht="12.75">
      <c r="A110" s="169">
        <v>-1.94999999999998</v>
      </c>
      <c r="B110" s="172">
        <f t="shared" si="6"/>
        <v>43905.05256155779</v>
      </c>
      <c r="C110" s="177">
        <f t="shared" si="9"/>
        <v>0.97441194047836</v>
      </c>
      <c r="D110" s="176">
        <f t="shared" si="10"/>
        <v>0.025588059521640005</v>
      </c>
      <c r="E110" s="179">
        <f t="shared" si="7"/>
        <v>68678.44</v>
      </c>
      <c r="Q110" s="169">
        <v>52500</v>
      </c>
      <c r="R110" s="181">
        <f t="shared" si="8"/>
        <v>0.87</v>
      </c>
      <c r="S110" s="178">
        <f t="shared" si="11"/>
        <v>112498.69358791456</v>
      </c>
    </row>
    <row r="111" spans="1:19" ht="12.75">
      <c r="A111" s="169">
        <v>-1.93999999999998</v>
      </c>
      <c r="B111" s="172">
        <f t="shared" si="6"/>
        <v>44144.447466746045</v>
      </c>
      <c r="C111" s="177">
        <f t="shared" si="9"/>
        <v>0.973810155059546</v>
      </c>
      <c r="D111" s="176">
        <f t="shared" si="10"/>
        <v>0.026189844940453955</v>
      </c>
      <c r="E111" s="179">
        <f t="shared" si="7"/>
        <v>68678.44</v>
      </c>
      <c r="Q111" s="169">
        <v>53000</v>
      </c>
      <c r="R111" s="181">
        <f t="shared" si="8"/>
        <v>0.87</v>
      </c>
      <c r="S111" s="178">
        <f t="shared" si="11"/>
        <v>113570.10971732327</v>
      </c>
    </row>
    <row r="112" spans="1:19" ht="12.75">
      <c r="A112" s="169">
        <v>-1.92999999999998</v>
      </c>
      <c r="B112" s="172">
        <f t="shared" si="6"/>
        <v>44385.14768686465</v>
      </c>
      <c r="C112" s="177">
        <f t="shared" si="9"/>
        <v>0.9731965811229437</v>
      </c>
      <c r="D112" s="176">
        <f t="shared" si="10"/>
        <v>0.026803418877056284</v>
      </c>
      <c r="E112" s="179">
        <f t="shared" si="7"/>
        <v>68678.44</v>
      </c>
      <c r="Q112" s="169">
        <v>53500</v>
      </c>
      <c r="R112" s="181">
        <f t="shared" si="8"/>
        <v>0.87</v>
      </c>
      <c r="S112" s="178">
        <f t="shared" si="11"/>
        <v>114641.52584673198</v>
      </c>
    </row>
    <row r="113" spans="1:19" ht="12.75">
      <c r="A113" s="169">
        <v>-1.91999999999998</v>
      </c>
      <c r="B113" s="172">
        <f t="shared" si="6"/>
        <v>44627.16033922091</v>
      </c>
      <c r="C113" s="177">
        <f t="shared" si="9"/>
        <v>0.9725710502961618</v>
      </c>
      <c r="D113" s="176">
        <f t="shared" si="10"/>
        <v>0.027428949703838246</v>
      </c>
      <c r="E113" s="179">
        <f t="shared" si="7"/>
        <v>68678.44</v>
      </c>
      <c r="Q113" s="169">
        <v>54000</v>
      </c>
      <c r="R113" s="181">
        <f t="shared" si="8"/>
        <v>0.87</v>
      </c>
      <c r="S113" s="178">
        <f t="shared" si="11"/>
        <v>115712.94197614069</v>
      </c>
    </row>
    <row r="114" spans="1:19" ht="12.75">
      <c r="A114" s="169">
        <v>-1.90999999999998</v>
      </c>
      <c r="B114" s="172">
        <f t="shared" si="6"/>
        <v>44870.492579929334</v>
      </c>
      <c r="C114" s="177">
        <f t="shared" si="9"/>
        <v>0.9719333933402262</v>
      </c>
      <c r="D114" s="176">
        <f t="shared" si="10"/>
        <v>0.028066606659773785</v>
      </c>
      <c r="E114" s="179">
        <f t="shared" si="7"/>
        <v>68678.44</v>
      </c>
      <c r="Q114" s="169">
        <v>54500</v>
      </c>
      <c r="R114" s="181">
        <f t="shared" si="8"/>
        <v>0.87</v>
      </c>
      <c r="S114" s="178">
        <f t="shared" si="11"/>
        <v>116784.3581055494</v>
      </c>
    </row>
    <row r="115" spans="1:19" ht="12.75">
      <c r="A115" s="169">
        <v>-1.89999999999997</v>
      </c>
      <c r="B115" s="172">
        <f t="shared" si="6"/>
        <v>45115.151604124076</v>
      </c>
      <c r="C115" s="177">
        <f t="shared" si="9"/>
        <v>0.9712834401839963</v>
      </c>
      <c r="D115" s="176">
        <f t="shared" si="10"/>
        <v>0.02871655981600374</v>
      </c>
      <c r="E115" s="179">
        <f t="shared" si="7"/>
        <v>68678.44</v>
      </c>
      <c r="Q115" s="169">
        <v>55000</v>
      </c>
      <c r="R115" s="181">
        <f t="shared" si="8"/>
        <v>0.87</v>
      </c>
      <c r="S115" s="178">
        <f t="shared" si="11"/>
        <v>117855.77423495811</v>
      </c>
    </row>
    <row r="116" spans="1:19" ht="12.75">
      <c r="A116" s="169">
        <v>-1.88999999999997</v>
      </c>
      <c r="B116" s="172">
        <f t="shared" si="6"/>
        <v>45361.14464617043</v>
      </c>
      <c r="C116" s="177">
        <f t="shared" si="9"/>
        <v>0.9706210199595886</v>
      </c>
      <c r="D116" s="176">
        <f t="shared" si="10"/>
        <v>0.029378980040411395</v>
      </c>
      <c r="E116" s="179">
        <f t="shared" si="7"/>
        <v>68678.44</v>
      </c>
      <c r="Q116" s="169">
        <v>55500</v>
      </c>
      <c r="R116" s="181">
        <f t="shared" si="8"/>
        <v>0.87</v>
      </c>
      <c r="S116" s="178">
        <f t="shared" si="11"/>
        <v>118927.19036436682</v>
      </c>
    </row>
    <row r="117" spans="1:19" ht="12.75">
      <c r="A117" s="169">
        <v>-1.87999999999997</v>
      </c>
      <c r="B117" s="172">
        <f t="shared" si="6"/>
        <v>45608.47897988001</v>
      </c>
      <c r="C117" s="177">
        <f t="shared" si="9"/>
        <v>0.9699459610387982</v>
      </c>
      <c r="D117" s="176">
        <f t="shared" si="10"/>
        <v>0.030054038961201845</v>
      </c>
      <c r="E117" s="179">
        <f t="shared" si="7"/>
        <v>68678.44</v>
      </c>
      <c r="Q117" s="169">
        <v>56000</v>
      </c>
      <c r="R117" s="181">
        <f t="shared" si="8"/>
        <v>0.87</v>
      </c>
      <c r="S117" s="178">
        <f t="shared" si="11"/>
        <v>119998.60649377553</v>
      </c>
    </row>
    <row r="118" spans="1:19" ht="12.75">
      <c r="A118" s="169">
        <v>-1.86999999999997</v>
      </c>
      <c r="B118" s="172">
        <f t="shared" si="6"/>
        <v>45857.16191872538</v>
      </c>
      <c r="C118" s="177">
        <f t="shared" si="9"/>
        <v>0.9692580910705317</v>
      </c>
      <c r="D118" s="176">
        <f t="shared" si="10"/>
        <v>0.030741908929468265</v>
      </c>
      <c r="E118" s="179">
        <f t="shared" si="7"/>
        <v>68678.44</v>
      </c>
      <c r="Q118" s="169">
        <v>56500</v>
      </c>
      <c r="R118" s="181">
        <f t="shared" si="8"/>
        <v>0.87</v>
      </c>
      <c r="S118" s="178">
        <f t="shared" si="11"/>
        <v>121070.02262318424</v>
      </c>
    </row>
    <row r="119" spans="1:19" ht="12.75">
      <c r="A119" s="169">
        <v>-1.85999999999997</v>
      </c>
      <c r="B119" s="172">
        <f t="shared" si="6"/>
        <v>46107.20081605594</v>
      </c>
      <c r="C119" s="177">
        <f t="shared" si="9"/>
        <v>0.9685572370192451</v>
      </c>
      <c r="D119" s="176">
        <f t="shared" si="10"/>
        <v>0.03144276298075488</v>
      </c>
      <c r="E119" s="179">
        <f t="shared" si="7"/>
        <v>68678.44</v>
      </c>
      <c r="Q119" s="169">
        <v>57000</v>
      </c>
      <c r="R119" s="181">
        <f t="shared" si="8"/>
        <v>0.87</v>
      </c>
      <c r="S119" s="178">
        <f t="shared" si="11"/>
        <v>122141.43875259295</v>
      </c>
    </row>
    <row r="120" spans="1:19" ht="12.75">
      <c r="A120" s="169">
        <v>-1.84999999999997</v>
      </c>
      <c r="B120" s="172">
        <f t="shared" si="6"/>
        <v>46358.60306531589</v>
      </c>
      <c r="C120" s="177">
        <f t="shared" si="9"/>
        <v>0.9678432252043843</v>
      </c>
      <c r="D120" s="176">
        <f t="shared" si="10"/>
        <v>0.03215677479561574</v>
      </c>
      <c r="E120" s="179">
        <f t="shared" si="7"/>
        <v>68678.44</v>
      </c>
      <c r="Q120" s="169">
        <v>57500</v>
      </c>
      <c r="R120" s="181">
        <f t="shared" si="8"/>
        <v>0.87</v>
      </c>
      <c r="S120" s="178">
        <f t="shared" si="11"/>
        <v>123212.85488200166</v>
      </c>
    </row>
    <row r="121" spans="1:19" ht="12.75">
      <c r="A121" s="169">
        <v>-1.83999999999997</v>
      </c>
      <c r="B121" s="172">
        <f t="shared" si="6"/>
        <v>46611.37610026263</v>
      </c>
      <c r="C121" s="177">
        <f t="shared" si="9"/>
        <v>0.967115881340834</v>
      </c>
      <c r="D121" s="176">
        <f t="shared" si="10"/>
        <v>0.03288411865916596</v>
      </c>
      <c r="E121" s="179">
        <f t="shared" si="7"/>
        <v>68678.44</v>
      </c>
      <c r="Q121" s="169">
        <v>58000</v>
      </c>
      <c r="R121" s="181">
        <f t="shared" si="8"/>
        <v>0.87</v>
      </c>
      <c r="S121" s="178">
        <f t="shared" si="11"/>
        <v>124284.27101141037</v>
      </c>
    </row>
    <row r="122" spans="1:19" ht="12.75">
      <c r="A122" s="169">
        <v>-1.82999999999997</v>
      </c>
      <c r="B122" s="172">
        <f t="shared" si="6"/>
        <v>46865.52739518632</v>
      </c>
      <c r="C122" s="177">
        <f t="shared" si="9"/>
        <v>0.9663750305803693</v>
      </c>
      <c r="D122" s="176">
        <f t="shared" si="10"/>
        <v>0.03362496941963067</v>
      </c>
      <c r="E122" s="179">
        <f t="shared" si="7"/>
        <v>68678.44</v>
      </c>
      <c r="Q122" s="169">
        <v>58500</v>
      </c>
      <c r="R122" s="181">
        <f t="shared" si="8"/>
        <v>0.87</v>
      </c>
      <c r="S122" s="178">
        <f t="shared" si="11"/>
        <v>125355.68714081908</v>
      </c>
    </row>
    <row r="123" spans="1:19" ht="12.75">
      <c r="A123" s="169">
        <v>-1.81999999999997</v>
      </c>
      <c r="B123" s="172">
        <f t="shared" si="6"/>
        <v>47121.064465131465</v>
      </c>
      <c r="C123" s="177">
        <f t="shared" si="9"/>
        <v>0.9656204975541076</v>
      </c>
      <c r="D123" s="176">
        <f t="shared" si="10"/>
        <v>0.034379502445892385</v>
      </c>
      <c r="E123" s="179">
        <f t="shared" si="7"/>
        <v>68678.44</v>
      </c>
      <c r="Q123" s="169">
        <v>59000</v>
      </c>
      <c r="R123" s="181">
        <f t="shared" si="8"/>
        <v>0.87</v>
      </c>
      <c r="S123" s="178">
        <f t="shared" si="11"/>
        <v>126427.10327022779</v>
      </c>
    </row>
    <row r="124" spans="1:19" ht="12.75">
      <c r="A124" s="169">
        <v>-1.80999999999997</v>
      </c>
      <c r="B124" s="172">
        <f t="shared" si="6"/>
        <v>47377.99486611845</v>
      </c>
      <c r="C124" s="177">
        <f t="shared" si="9"/>
        <v>0.964852106415959</v>
      </c>
      <c r="D124" s="176">
        <f t="shared" si="10"/>
        <v>0.03514789358404102</v>
      </c>
      <c r="E124" s="179">
        <f t="shared" si="7"/>
        <v>68678.44</v>
      </c>
      <c r="Q124" s="169">
        <v>59500</v>
      </c>
      <c r="R124" s="181">
        <f t="shared" si="8"/>
        <v>0.87</v>
      </c>
      <c r="S124" s="178">
        <f t="shared" si="11"/>
        <v>127498.5193996365</v>
      </c>
    </row>
    <row r="125" spans="1:19" ht="12.75">
      <c r="A125" s="169">
        <v>-1.79999999999997</v>
      </c>
      <c r="B125" s="172">
        <f t="shared" si="6"/>
        <v>47636.32619536758</v>
      </c>
      <c r="C125" s="177">
        <f t="shared" si="9"/>
        <v>0.9640696808870717</v>
      </c>
      <c r="D125" s="176">
        <f t="shared" si="10"/>
        <v>0.03593031911292832</v>
      </c>
      <c r="E125" s="179">
        <f t="shared" si="7"/>
        <v>68678.44</v>
      </c>
      <c r="Q125" s="169">
        <v>60000</v>
      </c>
      <c r="R125" s="181">
        <f t="shared" si="8"/>
        <v>0.87</v>
      </c>
      <c r="S125" s="178">
        <f t="shared" si="11"/>
        <v>128569.93552904521</v>
      </c>
    </row>
    <row r="126" spans="1:19" ht="12.75">
      <c r="A126" s="169">
        <v>-1.78999999999997</v>
      </c>
      <c r="B126" s="172">
        <f t="shared" si="6"/>
        <v>47896.06609152345</v>
      </c>
      <c r="C126" s="177">
        <f t="shared" si="9"/>
        <v>0.9632730443012714</v>
      </c>
      <c r="D126" s="176">
        <f t="shared" si="10"/>
        <v>0.036726955698728636</v>
      </c>
      <c r="E126" s="179">
        <f t="shared" si="7"/>
        <v>68678.44</v>
      </c>
      <c r="Q126" s="169">
        <v>60500</v>
      </c>
      <c r="R126" s="181">
        <f t="shared" si="8"/>
        <v>0.87</v>
      </c>
      <c r="S126" s="178">
        <f t="shared" si="11"/>
        <v>129641.35165845392</v>
      </c>
    </row>
    <row r="127" spans="1:19" ht="12.75">
      <c r="A127" s="169">
        <v>-1.77999999999997</v>
      </c>
      <c r="B127" s="172">
        <f t="shared" si="6"/>
        <v>48157.22223488054</v>
      </c>
      <c r="C127" s="177">
        <f t="shared" si="9"/>
        <v>0.9624620196514806</v>
      </c>
      <c r="D127" s="176">
        <f t="shared" si="10"/>
        <v>0.037537980348519406</v>
      </c>
      <c r="E127" s="179">
        <f t="shared" si="7"/>
        <v>68678.44</v>
      </c>
      <c r="Q127" s="169">
        <v>61000</v>
      </c>
      <c r="R127" s="181">
        <f t="shared" si="8"/>
        <v>0.87</v>
      </c>
      <c r="S127" s="178">
        <f t="shared" si="11"/>
        <v>130712.76778786263</v>
      </c>
    </row>
    <row r="128" spans="1:19" ht="12.75">
      <c r="A128" s="169">
        <v>-1.76999999999997</v>
      </c>
      <c r="B128" s="172">
        <f t="shared" si="6"/>
        <v>48419.80234761095</v>
      </c>
      <c r="C128" s="177">
        <f t="shared" si="9"/>
        <v>0.961636429637126</v>
      </c>
      <c r="D128" s="176">
        <f t="shared" si="10"/>
        <v>0.03836357036287397</v>
      </c>
      <c r="E128" s="179">
        <f t="shared" si="7"/>
        <v>68678.44</v>
      </c>
      <c r="Q128" s="169">
        <v>61500</v>
      </c>
      <c r="R128" s="181">
        <f t="shared" si="8"/>
        <v>0.87</v>
      </c>
      <c r="S128" s="178">
        <f t="shared" si="11"/>
        <v>131784.18391727135</v>
      </c>
    </row>
    <row r="129" spans="1:19" ht="12.75">
      <c r="A129" s="169">
        <v>-1.75999999999997</v>
      </c>
      <c r="B129" s="172">
        <f t="shared" si="6"/>
        <v>48683.81419399206</v>
      </c>
      <c r="C129" s="177">
        <f t="shared" si="9"/>
        <v>0.9607960967125148</v>
      </c>
      <c r="D129" s="176">
        <f t="shared" si="10"/>
        <v>0.03920390328748524</v>
      </c>
      <c r="E129" s="179">
        <f t="shared" si="7"/>
        <v>68678.44</v>
      </c>
      <c r="Q129" s="169">
        <v>62000</v>
      </c>
      <c r="R129" s="181">
        <f t="shared" si="8"/>
        <v>0.87</v>
      </c>
      <c r="S129" s="178">
        <f t="shared" si="11"/>
        <v>132855.60004668008</v>
      </c>
    </row>
    <row r="130" spans="1:19" ht="12.75">
      <c r="A130" s="169">
        <v>-1.74999999999997</v>
      </c>
      <c r="B130" s="172">
        <f t="shared" si="6"/>
        <v>48949.26558063665</v>
      </c>
      <c r="C130" s="177">
        <f t="shared" si="9"/>
        <v>0.9599408431361802</v>
      </c>
      <c r="D130" s="176">
        <f t="shared" si="10"/>
        <v>0.04005915686381978</v>
      </c>
      <c r="E130" s="179">
        <f t="shared" si="7"/>
        <v>68678.44</v>
      </c>
      <c r="Q130" s="169">
        <v>62500</v>
      </c>
      <c r="R130" s="181">
        <f t="shared" si="8"/>
        <v>0.87</v>
      </c>
      <c r="S130" s="178">
        <f t="shared" si="11"/>
        <v>133927.0161760888</v>
      </c>
    </row>
    <row r="131" spans="1:19" ht="12.75">
      <c r="A131" s="169">
        <v>-1.73999999999997</v>
      </c>
      <c r="B131" s="172">
        <f t="shared" si="6"/>
        <v>49216.16435672356</v>
      </c>
      <c r="C131" s="177">
        <f t="shared" si="9"/>
        <v>0.9590704910211899</v>
      </c>
      <c r="D131" s="176">
        <f t="shared" si="10"/>
        <v>0.04092950897881009</v>
      </c>
      <c r="E131" s="179">
        <f t="shared" si="7"/>
        <v>68678.44</v>
      </c>
      <c r="Q131" s="169">
        <v>63000</v>
      </c>
      <c r="R131" s="181">
        <f t="shared" si="8"/>
        <v>0.87</v>
      </c>
      <c r="S131" s="178">
        <f t="shared" si="11"/>
        <v>134998.43230549752</v>
      </c>
    </row>
    <row r="132" spans="1:19" ht="12.75">
      <c r="A132" s="169">
        <v>-1.72999999999997</v>
      </c>
      <c r="B132" s="172">
        <f t="shared" si="6"/>
        <v>49484.51841422945</v>
      </c>
      <c r="C132" s="177">
        <f t="shared" si="9"/>
        <v>0.9581848623864024</v>
      </c>
      <c r="D132" s="176">
        <f t="shared" si="10"/>
        <v>0.041815137613597564</v>
      </c>
      <c r="E132" s="179">
        <f t="shared" si="7"/>
        <v>68678.44</v>
      </c>
      <c r="Q132" s="169">
        <v>63500</v>
      </c>
      <c r="R132" s="181">
        <f t="shared" si="8"/>
        <v>0.87</v>
      </c>
      <c r="S132" s="178">
        <f t="shared" si="11"/>
        <v>136069.84843490625</v>
      </c>
    </row>
    <row r="133" spans="1:19" ht="12.75">
      <c r="A133" s="169">
        <v>-1.71999999999997</v>
      </c>
      <c r="B133" s="172">
        <f aca="true" t="shared" si="12" ref="B133:B196">EXP(A133*SQRT($H$10)+SUMPRODUCT($H$20:$H$27,$N$20:$N$27))</f>
        <v>49754.33568816282</v>
      </c>
      <c r="C133" s="177">
        <f t="shared" si="9"/>
        <v>0.9572837792086684</v>
      </c>
      <c r="D133" s="176">
        <f t="shared" si="10"/>
        <v>0.04271622079133164</v>
      </c>
      <c r="E133" s="179">
        <f aca="true" t="shared" si="13" ref="E133:E196">$P$3</f>
        <v>68678.44</v>
      </c>
      <c r="Q133" s="169">
        <v>64000</v>
      </c>
      <c r="R133" s="181">
        <f aca="true" t="shared" si="14" ref="R133:R196">+$S$3</f>
        <v>0.87</v>
      </c>
      <c r="S133" s="178">
        <f t="shared" si="11"/>
        <v>137141.26456431497</v>
      </c>
    </row>
    <row r="134" spans="1:19" ht="12.75">
      <c r="A134" s="169">
        <v>-1.70999999999997</v>
      </c>
      <c r="B134" s="172">
        <f t="shared" si="12"/>
        <v>50025.62415679791</v>
      </c>
      <c r="C134" s="177">
        <f aca="true" t="shared" si="15" ref="C134:C197">1-(NORMDIST(A134*SQRT($H$10),0,SQRT($H$10),TRUE))</f>
        <v>0.9563670634759653</v>
      </c>
      <c r="D134" s="176">
        <f aca="true" t="shared" si="16" ref="D134:D197">1-C134</f>
        <v>0.04363293652403466</v>
      </c>
      <c r="E134" s="179">
        <f t="shared" si="13"/>
        <v>68678.44</v>
      </c>
      <c r="Q134" s="169">
        <v>64500</v>
      </c>
      <c r="R134" s="181">
        <f t="shared" si="14"/>
        <v>0.87</v>
      </c>
      <c r="S134" s="178">
        <f t="shared" si="11"/>
        <v>138212.6806937237</v>
      </c>
    </row>
    <row r="135" spans="1:19" ht="12.75">
      <c r="A135" s="169">
        <v>-1.69999999999997</v>
      </c>
      <c r="B135" s="172">
        <f t="shared" si="12"/>
        <v>50298.39184191135</v>
      </c>
      <c r="C135" s="177">
        <f t="shared" si="15"/>
        <v>0.9554345372414541</v>
      </c>
      <c r="D135" s="176">
        <f t="shared" si="16"/>
        <v>0.04456546275854589</v>
      </c>
      <c r="E135" s="179">
        <f t="shared" si="13"/>
        <v>68678.44</v>
      </c>
      <c r="Q135" s="169">
        <v>65000</v>
      </c>
      <c r="R135" s="181">
        <f t="shared" si="14"/>
        <v>0.87</v>
      </c>
      <c r="S135" s="178">
        <f t="shared" si="11"/>
        <v>139284.09682313242</v>
      </c>
    </row>
    <row r="136" spans="1:19" ht="12.75">
      <c r="A136" s="169">
        <v>-1.68999999999997</v>
      </c>
      <c r="B136" s="172">
        <f t="shared" si="12"/>
        <v>50572.646809018595</v>
      </c>
      <c r="C136" s="177">
        <f t="shared" si="15"/>
        <v>0.9544860226784473</v>
      </c>
      <c r="D136" s="176">
        <f t="shared" si="16"/>
        <v>0.04551397732155271</v>
      </c>
      <c r="E136" s="179">
        <f t="shared" si="13"/>
        <v>68678.44</v>
      </c>
      <c r="Q136" s="169">
        <v>65500</v>
      </c>
      <c r="R136" s="181">
        <f t="shared" si="14"/>
        <v>0.87</v>
      </c>
      <c r="S136" s="178">
        <f aca="true" t="shared" si="17" ref="S136:S199">S135+$S$6</f>
        <v>140355.51295254115</v>
      </c>
    </row>
    <row r="137" spans="1:19" ht="12.75">
      <c r="A137" s="169">
        <v>-1.67999999999997</v>
      </c>
      <c r="B137" s="172">
        <f t="shared" si="12"/>
        <v>50848.3971676131</v>
      </c>
      <c r="C137" s="177">
        <f t="shared" si="15"/>
        <v>0.953521342136277</v>
      </c>
      <c r="D137" s="176">
        <f t="shared" si="16"/>
        <v>0.04647865786372296</v>
      </c>
      <c r="E137" s="179">
        <f t="shared" si="13"/>
        <v>68678.44</v>
      </c>
      <c r="Q137" s="169">
        <v>66000</v>
      </c>
      <c r="R137" s="181">
        <f t="shared" si="14"/>
        <v>0.87</v>
      </c>
      <c r="S137" s="178">
        <f t="shared" si="17"/>
        <v>141426.92908194987</v>
      </c>
    </row>
    <row r="138" spans="1:19" ht="12.75">
      <c r="A138" s="169">
        <v>-1.66999999999997</v>
      </c>
      <c r="B138" s="172">
        <f t="shared" si="12"/>
        <v>51125.65107140579</v>
      </c>
      <c r="C138" s="177">
        <f t="shared" si="15"/>
        <v>0.9525403181970498</v>
      </c>
      <c r="D138" s="176">
        <f t="shared" si="16"/>
        <v>0.04745968180295024</v>
      </c>
      <c r="E138" s="179">
        <f t="shared" si="13"/>
        <v>68678.44</v>
      </c>
      <c r="Q138" s="169">
        <v>66500</v>
      </c>
      <c r="R138" s="181">
        <f t="shared" si="14"/>
        <v>0.87</v>
      </c>
      <c r="S138" s="178">
        <f t="shared" si="17"/>
        <v>142498.3452113586</v>
      </c>
    </row>
    <row r="139" spans="1:19" ht="12.75">
      <c r="A139" s="169">
        <v>-1.65999999999997</v>
      </c>
      <c r="B139" s="172">
        <f t="shared" si="12"/>
        <v>51404.41671856593</v>
      </c>
      <c r="C139" s="177">
        <f t="shared" si="15"/>
        <v>0.9515427737332741</v>
      </c>
      <c r="D139" s="176">
        <f t="shared" si="16"/>
        <v>0.048457226266725884</v>
      </c>
      <c r="E139" s="179">
        <f t="shared" si="13"/>
        <v>68678.44</v>
      </c>
      <c r="Q139" s="169">
        <v>67000</v>
      </c>
      <c r="R139" s="181">
        <f t="shared" si="14"/>
        <v>0.87</v>
      </c>
      <c r="S139" s="178">
        <f t="shared" si="17"/>
        <v>143569.76134076732</v>
      </c>
    </row>
    <row r="140" spans="1:19" ht="12.75">
      <c r="A140" s="169">
        <v>-1.64999999999997</v>
      </c>
      <c r="B140" s="172">
        <f t="shared" si="12"/>
        <v>51684.70235196415</v>
      </c>
      <c r="C140" s="177">
        <f t="shared" si="15"/>
        <v>0.9505285319663488</v>
      </c>
      <c r="D140" s="176">
        <f t="shared" si="16"/>
        <v>0.04947146803365121</v>
      </c>
      <c r="E140" s="179">
        <f t="shared" si="13"/>
        <v>68678.44</v>
      </c>
      <c r="Q140" s="169">
        <v>67500</v>
      </c>
      <c r="R140" s="181">
        <f t="shared" si="14"/>
        <v>0.87</v>
      </c>
      <c r="S140" s="178">
        <f t="shared" si="17"/>
        <v>144641.17747017604</v>
      </c>
    </row>
    <row r="141" spans="1:19" ht="12.75">
      <c r="A141" s="169">
        <v>-1.63999999999997</v>
      </c>
      <c r="B141" s="172">
        <f t="shared" si="12"/>
        <v>51966.51625941545</v>
      </c>
      <c r="C141" s="177">
        <f t="shared" si="15"/>
        <v>0.9494974165258929</v>
      </c>
      <c r="D141" s="176">
        <f t="shared" si="16"/>
        <v>0.05050258347410708</v>
      </c>
      <c r="E141" s="179">
        <f t="shared" si="13"/>
        <v>68678.44</v>
      </c>
      <c r="Q141" s="169">
        <v>68000</v>
      </c>
      <c r="R141" s="181">
        <f t="shared" si="14"/>
        <v>0.87</v>
      </c>
      <c r="S141" s="178">
        <f t="shared" si="17"/>
        <v>145712.59359958477</v>
      </c>
    </row>
    <row r="142" spans="1:19" ht="12.75">
      <c r="A142" s="169">
        <v>-1.62999999999997</v>
      </c>
      <c r="B142" s="172">
        <f t="shared" si="12"/>
        <v>52249.86677392492</v>
      </c>
      <c r="C142" s="177">
        <f t="shared" si="15"/>
        <v>0.9484492515099074</v>
      </c>
      <c r="D142" s="176">
        <f t="shared" si="16"/>
        <v>0.05155074849009256</v>
      </c>
      <c r="E142" s="179">
        <f t="shared" si="13"/>
        <v>68678.44</v>
      </c>
      <c r="Q142" s="169">
        <v>68500</v>
      </c>
      <c r="R142" s="181">
        <f t="shared" si="14"/>
        <v>0.87</v>
      </c>
      <c r="S142" s="178">
        <f t="shared" si="17"/>
        <v>146784.0097289935</v>
      </c>
    </row>
    <row r="143" spans="1:19" ht="12.75">
      <c r="A143" s="169">
        <v>-1.61999999999997</v>
      </c>
      <c r="B143" s="172">
        <f t="shared" si="12"/>
        <v>52534.76227393383</v>
      </c>
      <c r="C143" s="177">
        <f t="shared" si="15"/>
        <v>0.9473838615457448</v>
      </c>
      <c r="D143" s="176">
        <f t="shared" si="16"/>
        <v>0.05261613845425517</v>
      </c>
      <c r="E143" s="179">
        <f t="shared" si="13"/>
        <v>68678.44</v>
      </c>
      <c r="Q143" s="169">
        <v>69000</v>
      </c>
      <c r="R143" s="181">
        <f t="shared" si="14"/>
        <v>0.87</v>
      </c>
      <c r="S143" s="178">
        <f t="shared" si="17"/>
        <v>147855.42585840222</v>
      </c>
    </row>
    <row r="144" spans="1:19" ht="12.75">
      <c r="A144" s="169">
        <v>-1.60999999999997</v>
      </c>
      <c r="B144" s="172">
        <f t="shared" si="12"/>
        <v>52821.211183567146</v>
      </c>
      <c r="C144" s="177">
        <f t="shared" si="15"/>
        <v>0.9463010718518771</v>
      </c>
      <c r="D144" s="176">
        <f t="shared" si="16"/>
        <v>0.05369892814812294</v>
      </c>
      <c r="E144" s="179">
        <f t="shared" si="13"/>
        <v>68678.44</v>
      </c>
      <c r="Q144" s="169">
        <v>69500</v>
      </c>
      <c r="R144" s="181">
        <f t="shared" si="14"/>
        <v>0.87</v>
      </c>
      <c r="S144" s="178">
        <f t="shared" si="17"/>
        <v>148926.84198781094</v>
      </c>
    </row>
    <row r="145" spans="1:19" ht="12.75">
      <c r="A145" s="169">
        <v>-1.59999999999997</v>
      </c>
      <c r="B145" s="172">
        <f t="shared" si="12"/>
        <v>53109.221972883235</v>
      </c>
      <c r="C145" s="177">
        <f t="shared" si="15"/>
        <v>0.9452007083004387</v>
      </c>
      <c r="D145" s="176">
        <f t="shared" si="16"/>
        <v>0.054799291699561326</v>
      </c>
      <c r="E145" s="179">
        <f t="shared" si="13"/>
        <v>68678.44</v>
      </c>
      <c r="Q145" s="169">
        <v>70000</v>
      </c>
      <c r="R145" s="181">
        <f t="shared" si="14"/>
        <v>0.87</v>
      </c>
      <c r="S145" s="178">
        <f t="shared" si="17"/>
        <v>149998.25811721967</v>
      </c>
    </row>
    <row r="146" spans="1:19" ht="12.75">
      <c r="A146" s="169">
        <v>-1.58999999999997</v>
      </c>
      <c r="B146" s="172">
        <f t="shared" si="12"/>
        <v>53398.80315812359</v>
      </c>
      <c r="C146" s="177">
        <f t="shared" si="15"/>
        <v>0.9440825974805271</v>
      </c>
      <c r="D146" s="176">
        <f t="shared" si="16"/>
        <v>0.05591740251947286</v>
      </c>
      <c r="E146" s="179">
        <f t="shared" si="13"/>
        <v>68678.44</v>
      </c>
      <c r="Q146" s="169">
        <v>70500</v>
      </c>
      <c r="R146" s="181">
        <f t="shared" si="14"/>
        <v>0.87</v>
      </c>
      <c r="S146" s="178">
        <f t="shared" si="17"/>
        <v>151069.6742466284</v>
      </c>
    </row>
    <row r="147" spans="1:19" ht="12.75">
      <c r="A147" s="169">
        <v>-1.57999999999997</v>
      </c>
      <c r="B147" s="172">
        <f t="shared" si="12"/>
        <v>53689.9633019653</v>
      </c>
      <c r="C147" s="177">
        <f t="shared" si="15"/>
        <v>0.9429465667622424</v>
      </c>
      <c r="D147" s="176">
        <f t="shared" si="16"/>
        <v>0.05705343323775758</v>
      </c>
      <c r="E147" s="179">
        <f t="shared" si="13"/>
        <v>68678.44</v>
      </c>
      <c r="Q147" s="169">
        <v>71000</v>
      </c>
      <c r="R147" s="181">
        <f t="shared" si="14"/>
        <v>0.87</v>
      </c>
      <c r="S147" s="178">
        <f t="shared" si="17"/>
        <v>152141.09037603711</v>
      </c>
    </row>
    <row r="148" spans="1:19" ht="12.75">
      <c r="A148" s="169">
        <v>-1.56999999999997</v>
      </c>
      <c r="B148" s="172">
        <f t="shared" si="12"/>
        <v>53982.71101377395</v>
      </c>
      <c r="C148" s="177">
        <f t="shared" si="15"/>
        <v>0.9417924443614434</v>
      </c>
      <c r="D148" s="176">
        <f t="shared" si="16"/>
        <v>0.05820755563855662</v>
      </c>
      <c r="E148" s="179">
        <f t="shared" si="13"/>
        <v>68678.44</v>
      </c>
      <c r="Q148" s="169">
        <v>71500</v>
      </c>
      <c r="R148" s="181">
        <f t="shared" si="14"/>
        <v>0.87</v>
      </c>
      <c r="S148" s="178">
        <f t="shared" si="17"/>
        <v>153212.50650544584</v>
      </c>
    </row>
    <row r="149" spans="1:19" ht="12.75">
      <c r="A149" s="169">
        <v>-1.55999999999997</v>
      </c>
      <c r="B149" s="172">
        <f t="shared" si="12"/>
        <v>54277.054949857935</v>
      </c>
      <c r="C149" s="177">
        <f t="shared" si="15"/>
        <v>0.9406200594052035</v>
      </c>
      <c r="D149" s="176">
        <f t="shared" si="16"/>
        <v>0.059379940594796454</v>
      </c>
      <c r="E149" s="179">
        <f t="shared" si="13"/>
        <v>68678.44</v>
      </c>
      <c r="Q149" s="169">
        <v>72000</v>
      </c>
      <c r="R149" s="181">
        <f t="shared" si="14"/>
        <v>0.87</v>
      </c>
      <c r="S149" s="178">
        <f t="shared" si="17"/>
        <v>154283.92263485456</v>
      </c>
    </row>
    <row r="150" spans="1:19" ht="12.75">
      <c r="A150" s="169">
        <v>-1.54999999999997</v>
      </c>
      <c r="B150" s="172">
        <f t="shared" si="12"/>
        <v>54573.003813725045</v>
      </c>
      <c r="C150" s="177">
        <f t="shared" si="15"/>
        <v>0.9394292419979374</v>
      </c>
      <c r="D150" s="176">
        <f t="shared" si="16"/>
        <v>0.060570758002062575</v>
      </c>
      <c r="E150" s="179">
        <f t="shared" si="13"/>
        <v>68678.44</v>
      </c>
      <c r="Q150" s="169">
        <v>72500</v>
      </c>
      <c r="R150" s="181">
        <f t="shared" si="14"/>
        <v>0.87</v>
      </c>
      <c r="S150" s="178">
        <f t="shared" si="17"/>
        <v>155355.3387642633</v>
      </c>
    </row>
    <row r="151" spans="1:19" ht="12.75">
      <c r="A151" s="169">
        <v>-1.53999999999997</v>
      </c>
      <c r="B151" s="172">
        <f t="shared" si="12"/>
        <v>54870.56635633909</v>
      </c>
      <c r="C151" s="177">
        <f t="shared" si="15"/>
        <v>0.9382198232881844</v>
      </c>
      <c r="D151" s="176">
        <f t="shared" si="16"/>
        <v>0.06178017671181557</v>
      </c>
      <c r="E151" s="179">
        <f t="shared" si="13"/>
        <v>68678.44</v>
      </c>
      <c r="Q151" s="169">
        <v>73000</v>
      </c>
      <c r="R151" s="181">
        <f t="shared" si="14"/>
        <v>0.87</v>
      </c>
      <c r="S151" s="178">
        <f t="shared" si="17"/>
        <v>156426.754893672</v>
      </c>
    </row>
    <row r="152" spans="1:19" ht="12.75">
      <c r="A152" s="169">
        <v>-1.52999999999997</v>
      </c>
      <c r="B152" s="172">
        <f t="shared" si="12"/>
        <v>55169.751376379325</v>
      </c>
      <c r="C152" s="177">
        <f t="shared" si="15"/>
        <v>0.9369916355360177</v>
      </c>
      <c r="D152" s="176">
        <f t="shared" si="16"/>
        <v>0.06300836446398228</v>
      </c>
      <c r="E152" s="179">
        <f t="shared" si="13"/>
        <v>68678.44</v>
      </c>
      <c r="Q152" s="169">
        <v>73500</v>
      </c>
      <c r="R152" s="181">
        <f t="shared" si="14"/>
        <v>0.87</v>
      </c>
      <c r="S152" s="178">
        <f t="shared" si="17"/>
        <v>157498.17102308074</v>
      </c>
    </row>
    <row r="153" spans="1:19" ht="12.75">
      <c r="A153" s="169">
        <v>-1.51999999999997</v>
      </c>
      <c r="B153" s="172">
        <f t="shared" si="12"/>
        <v>55470.567720500316</v>
      </c>
      <c r="C153" s="177">
        <f t="shared" si="15"/>
        <v>0.9357445121810605</v>
      </c>
      <c r="D153" s="176">
        <f t="shared" si="16"/>
        <v>0.06425548781893953</v>
      </c>
      <c r="E153" s="179">
        <f t="shared" si="13"/>
        <v>68678.44</v>
      </c>
      <c r="Q153" s="169">
        <v>74000</v>
      </c>
      <c r="R153" s="181">
        <f t="shared" si="14"/>
        <v>0.87</v>
      </c>
      <c r="S153" s="178">
        <f t="shared" si="17"/>
        <v>158569.58715248946</v>
      </c>
    </row>
    <row r="154" spans="1:19" ht="12.75">
      <c r="A154" s="169">
        <v>-1.50999999999997</v>
      </c>
      <c r="B154" s="172">
        <f t="shared" si="12"/>
        <v>55773.024283593244</v>
      </c>
      <c r="C154" s="177">
        <f t="shared" si="15"/>
        <v>0.9344782879110798</v>
      </c>
      <c r="D154" s="176">
        <f t="shared" si="16"/>
        <v>0.06552171208892021</v>
      </c>
      <c r="E154" s="179">
        <f t="shared" si="13"/>
        <v>68678.44</v>
      </c>
      <c r="Q154" s="169">
        <v>74500</v>
      </c>
      <c r="R154" s="181">
        <f t="shared" si="14"/>
        <v>0.87</v>
      </c>
      <c r="S154" s="178">
        <f t="shared" si="17"/>
        <v>159641.00328189819</v>
      </c>
    </row>
    <row r="155" spans="1:19" ht="12.75">
      <c r="A155" s="169">
        <v>-1.49999999999997</v>
      </c>
      <c r="B155" s="172">
        <f t="shared" si="12"/>
        <v>56077.13000904962</v>
      </c>
      <c r="C155" s="177">
        <f t="shared" si="15"/>
        <v>0.9331927987311379</v>
      </c>
      <c r="D155" s="176">
        <f t="shared" si="16"/>
        <v>0.06680720126886208</v>
      </c>
      <c r="E155" s="179">
        <f t="shared" si="13"/>
        <v>68678.44</v>
      </c>
      <c r="Q155" s="169">
        <v>75000</v>
      </c>
      <c r="R155" s="181">
        <f t="shared" si="14"/>
        <v>0.87</v>
      </c>
      <c r="S155" s="178">
        <f t="shared" si="17"/>
        <v>160712.4194113069</v>
      </c>
    </row>
    <row r="156" spans="1:19" ht="12.75">
      <c r="A156" s="169">
        <v>-1.48999999999997</v>
      </c>
      <c r="B156" s="172">
        <f t="shared" si="12"/>
        <v>56382.89388902492</v>
      </c>
      <c r="C156" s="177">
        <f t="shared" si="15"/>
        <v>0.9318878820332707</v>
      </c>
      <c r="D156" s="176">
        <f t="shared" si="16"/>
        <v>0.06811211796672934</v>
      </c>
      <c r="E156" s="179">
        <f t="shared" si="13"/>
        <v>68678.44</v>
      </c>
      <c r="Q156" s="169">
        <v>75500</v>
      </c>
      <c r="R156" s="181">
        <f t="shared" si="14"/>
        <v>0.87</v>
      </c>
      <c r="S156" s="178">
        <f t="shared" si="17"/>
        <v>161783.83554071563</v>
      </c>
    </row>
    <row r="157" spans="1:19" ht="12.75">
      <c r="A157" s="169">
        <v>-1.47999999999997</v>
      </c>
      <c r="B157" s="172">
        <f t="shared" si="12"/>
        <v>56690.32496470518</v>
      </c>
      <c r="C157" s="177">
        <f t="shared" si="15"/>
        <v>0.9305633766666643</v>
      </c>
      <c r="D157" s="176">
        <f t="shared" si="16"/>
        <v>0.06943662333333567</v>
      </c>
      <c r="E157" s="179">
        <f t="shared" si="13"/>
        <v>68678.44</v>
      </c>
      <c r="Q157" s="169">
        <v>76000</v>
      </c>
      <c r="R157" s="181">
        <f t="shared" si="14"/>
        <v>0.87</v>
      </c>
      <c r="S157" s="178">
        <f t="shared" si="17"/>
        <v>162855.25167012436</v>
      </c>
    </row>
    <row r="158" spans="1:19" ht="12.75">
      <c r="A158" s="169">
        <v>-1.46999999999996</v>
      </c>
      <c r="B158" s="172">
        <f t="shared" si="12"/>
        <v>56999.432326574344</v>
      </c>
      <c r="C158" s="177">
        <f t="shared" si="15"/>
        <v>0.929219123008309</v>
      </c>
      <c r="D158" s="176">
        <f t="shared" si="16"/>
        <v>0.070780876991691</v>
      </c>
      <c r="E158" s="179">
        <f t="shared" si="13"/>
        <v>68678.44</v>
      </c>
      <c r="Q158" s="169">
        <v>76500</v>
      </c>
      <c r="R158" s="181">
        <f t="shared" si="14"/>
        <v>0.87</v>
      </c>
      <c r="S158" s="178">
        <f t="shared" si="17"/>
        <v>163926.66779953308</v>
      </c>
    </row>
    <row r="159" spans="1:19" ht="12.75">
      <c r="A159" s="169">
        <v>-1.45999999999996</v>
      </c>
      <c r="B159" s="172">
        <f t="shared" si="12"/>
        <v>57310.22511468155</v>
      </c>
      <c r="C159" s="177">
        <f t="shared" si="15"/>
        <v>0.9278549630341006</v>
      </c>
      <c r="D159" s="176">
        <f t="shared" si="16"/>
        <v>0.07214503696589936</v>
      </c>
      <c r="E159" s="179">
        <f t="shared" si="13"/>
        <v>68678.44</v>
      </c>
      <c r="Q159" s="169">
        <v>77000</v>
      </c>
      <c r="R159" s="181">
        <f t="shared" si="14"/>
        <v>0.87</v>
      </c>
      <c r="S159" s="178">
        <f t="shared" si="17"/>
        <v>164998.0839289418</v>
      </c>
    </row>
    <row r="160" spans="1:19" ht="12.75">
      <c r="A160" s="169">
        <v>-1.44999999999996</v>
      </c>
      <c r="B160" s="172">
        <f t="shared" si="12"/>
        <v>57622.71251891391</v>
      </c>
      <c r="C160" s="177">
        <f t="shared" si="15"/>
        <v>0.9264707403903459</v>
      </c>
      <c r="D160" s="176">
        <f t="shared" si="16"/>
        <v>0.07352925960965406</v>
      </c>
      <c r="E160" s="179">
        <f t="shared" si="13"/>
        <v>68678.44</v>
      </c>
      <c r="Q160" s="169">
        <v>77500</v>
      </c>
      <c r="R160" s="181">
        <f t="shared" si="14"/>
        <v>0.87</v>
      </c>
      <c r="S160" s="178">
        <f t="shared" si="17"/>
        <v>166069.50005835053</v>
      </c>
    </row>
    <row r="161" spans="1:19" ht="12.75">
      <c r="A161" s="169">
        <v>-1.43999999999996</v>
      </c>
      <c r="B161" s="172">
        <f t="shared" si="12"/>
        <v>57936.90377926623</v>
      </c>
      <c r="C161" s="177">
        <f t="shared" si="15"/>
        <v>0.9250663004656672</v>
      </c>
      <c r="D161" s="176">
        <f t="shared" si="16"/>
        <v>0.07493369953433282</v>
      </c>
      <c r="E161" s="179">
        <f t="shared" si="13"/>
        <v>68678.44</v>
      </c>
      <c r="Q161" s="169">
        <v>78000</v>
      </c>
      <c r="R161" s="181">
        <f t="shared" si="14"/>
        <v>0.87</v>
      </c>
      <c r="S161" s="178">
        <f t="shared" si="17"/>
        <v>167140.91618775926</v>
      </c>
    </row>
    <row r="162" spans="1:19" ht="12.75">
      <c r="A162" s="169">
        <v>-1.42999999999996</v>
      </c>
      <c r="B162" s="172">
        <f t="shared" si="12"/>
        <v>58252.808186115246</v>
      </c>
      <c r="C162" s="177">
        <f t="shared" si="15"/>
        <v>0.923641490463255</v>
      </c>
      <c r="D162" s="176">
        <f t="shared" si="16"/>
        <v>0.07635850953674495</v>
      </c>
      <c r="E162" s="179">
        <f t="shared" si="13"/>
        <v>68678.44</v>
      </c>
      <c r="Q162" s="169">
        <v>78500</v>
      </c>
      <c r="R162" s="181">
        <f t="shared" si="14"/>
        <v>0.87</v>
      </c>
      <c r="S162" s="178">
        <f t="shared" si="17"/>
        <v>168212.33231716798</v>
      </c>
    </row>
    <row r="163" spans="1:19" ht="12.75">
      <c r="A163" s="169">
        <v>-1.41999999999996</v>
      </c>
      <c r="B163" s="172">
        <f t="shared" si="12"/>
        <v>58570.43508049402</v>
      </c>
      <c r="C163" s="177">
        <f t="shared" si="15"/>
        <v>0.9221961594734478</v>
      </c>
      <c r="D163" s="176">
        <f t="shared" si="16"/>
        <v>0.0778038405265522</v>
      </c>
      <c r="E163" s="179">
        <f t="shared" si="13"/>
        <v>68678.44</v>
      </c>
      <c r="Q163" s="169">
        <v>79000</v>
      </c>
      <c r="R163" s="181">
        <f t="shared" si="14"/>
        <v>0.87</v>
      </c>
      <c r="S163" s="178">
        <f t="shared" si="17"/>
        <v>169283.7484465767</v>
      </c>
    </row>
    <row r="164" spans="1:19" ht="12.75">
      <c r="A164" s="169">
        <v>-1.40999999999996</v>
      </c>
      <c r="B164" s="172">
        <f t="shared" si="12"/>
        <v>58889.79385436785</v>
      </c>
      <c r="C164" s="177">
        <f t="shared" si="15"/>
        <v>0.9207301585466017</v>
      </c>
      <c r="D164" s="176">
        <f t="shared" si="16"/>
        <v>0.07926984145339833</v>
      </c>
      <c r="E164" s="179">
        <f t="shared" si="13"/>
        <v>68678.44</v>
      </c>
      <c r="Q164" s="169">
        <v>79500</v>
      </c>
      <c r="R164" s="181">
        <f t="shared" si="14"/>
        <v>0.87</v>
      </c>
      <c r="S164" s="178">
        <f t="shared" si="17"/>
        <v>170355.16457598543</v>
      </c>
    </row>
    <row r="165" spans="1:19" ht="12.75">
      <c r="A165" s="169">
        <v>-1.39999999999996</v>
      </c>
      <c r="B165" s="172">
        <f t="shared" si="12"/>
        <v>59210.89395091268</v>
      </c>
      <c r="C165" s="177">
        <f t="shared" si="15"/>
        <v>0.9192433407662228</v>
      </c>
      <c r="D165" s="176">
        <f t="shared" si="16"/>
        <v>0.08075665923377717</v>
      </c>
      <c r="E165" s="179">
        <f t="shared" si="13"/>
        <v>68678.44</v>
      </c>
      <c r="Q165" s="169">
        <v>80000</v>
      </c>
      <c r="R165" s="181">
        <f t="shared" si="14"/>
        <v>0.87</v>
      </c>
      <c r="S165" s="178">
        <f t="shared" si="17"/>
        <v>171426.58070539415</v>
      </c>
    </row>
    <row r="166" spans="1:19" ht="12.75">
      <c r="A166" s="169">
        <v>-1.38999999999996</v>
      </c>
      <c r="B166" s="172">
        <f t="shared" si="12"/>
        <v>59533.74486479353</v>
      </c>
      <c r="C166" s="177">
        <f t="shared" si="15"/>
        <v>0.9177355613223249</v>
      </c>
      <c r="D166" s="176">
        <f t="shared" si="16"/>
        <v>0.08226443867767508</v>
      </c>
      <c r="E166" s="179">
        <f t="shared" si="13"/>
        <v>68678.44</v>
      </c>
      <c r="Q166" s="169">
        <v>80500</v>
      </c>
      <c r="R166" s="181">
        <f t="shared" si="14"/>
        <v>0.87</v>
      </c>
      <c r="S166" s="178">
        <f t="shared" si="17"/>
        <v>172497.99683480288</v>
      </c>
    </row>
    <row r="167" spans="1:19" ht="12.75">
      <c r="A167" s="169">
        <v>-1.37999999999996</v>
      </c>
      <c r="B167" s="172">
        <f t="shared" si="12"/>
        <v>59858.35614244606</v>
      </c>
      <c r="C167" s="177">
        <f t="shared" si="15"/>
        <v>0.9162066775849795</v>
      </c>
      <c r="D167" s="176">
        <f t="shared" si="16"/>
        <v>0.08379332241502047</v>
      </c>
      <c r="E167" s="179">
        <f t="shared" si="13"/>
        <v>68678.44</v>
      </c>
      <c r="Q167" s="169">
        <v>81000</v>
      </c>
      <c r="R167" s="181">
        <f t="shared" si="14"/>
        <v>0.87</v>
      </c>
      <c r="S167" s="178">
        <f t="shared" si="17"/>
        <v>173569.4129642116</v>
      </c>
    </row>
    <row r="168" spans="1:19" ht="12.75">
      <c r="A168" s="169">
        <v>-1.36999999999996</v>
      </c>
      <c r="B168" s="172">
        <f t="shared" si="12"/>
        <v>60184.73738235801</v>
      </c>
      <c r="C168" s="177">
        <f t="shared" si="15"/>
        <v>0.9146565491780267</v>
      </c>
      <c r="D168" s="176">
        <f t="shared" si="16"/>
        <v>0.08534345082197325</v>
      </c>
      <c r="E168" s="179">
        <f t="shared" si="13"/>
        <v>68678.44</v>
      </c>
      <c r="Q168" s="169">
        <v>81500</v>
      </c>
      <c r="R168" s="181">
        <f t="shared" si="14"/>
        <v>0.87</v>
      </c>
      <c r="S168" s="178">
        <f t="shared" si="17"/>
        <v>174640.82909362033</v>
      </c>
    </row>
    <row r="169" spans="1:19" ht="12.75">
      <c r="A169" s="169">
        <v>-1.35999999999996</v>
      </c>
      <c r="B169" s="172">
        <f t="shared" si="12"/>
        <v>60512.89823535378</v>
      </c>
      <c r="C169" s="177">
        <f t="shared" si="15"/>
        <v>0.9130850380529086</v>
      </c>
      <c r="D169" s="176">
        <f t="shared" si="16"/>
        <v>0.08691496194709136</v>
      </c>
      <c r="E169" s="179">
        <f t="shared" si="13"/>
        <v>68678.44</v>
      </c>
      <c r="Q169" s="169">
        <v>82000</v>
      </c>
      <c r="R169" s="181">
        <f t="shared" si="14"/>
        <v>0.87</v>
      </c>
      <c r="S169" s="178">
        <f t="shared" si="17"/>
        <v>175712.24522302905</v>
      </c>
    </row>
    <row r="170" spans="1:19" ht="12.75">
      <c r="A170" s="169">
        <v>-1.34999999999996</v>
      </c>
      <c r="B170" s="172">
        <f t="shared" si="12"/>
        <v>60842.848404879434</v>
      </c>
      <c r="C170" s="177">
        <f t="shared" si="15"/>
        <v>0.9114920085625915</v>
      </c>
      <c r="D170" s="176">
        <f t="shared" si="16"/>
        <v>0.0885079914374085</v>
      </c>
      <c r="E170" s="179">
        <f t="shared" si="13"/>
        <v>68678.44</v>
      </c>
      <c r="Q170" s="169">
        <v>82500</v>
      </c>
      <c r="R170" s="181">
        <f t="shared" si="14"/>
        <v>0.87</v>
      </c>
      <c r="S170" s="178">
        <f t="shared" si="17"/>
        <v>176783.66135243778</v>
      </c>
    </row>
    <row r="171" spans="1:19" ht="12.75">
      <c r="A171" s="169">
        <v>-1.33999999999996</v>
      </c>
      <c r="B171" s="172">
        <f t="shared" si="12"/>
        <v>61174.59764728935</v>
      </c>
      <c r="C171" s="177">
        <f t="shared" si="15"/>
        <v>0.909877327535541</v>
      </c>
      <c r="D171" s="176">
        <f t="shared" si="16"/>
        <v>0.09012267246445904</v>
      </c>
      <c r="E171" s="179">
        <f t="shared" si="13"/>
        <v>68678.44</v>
      </c>
      <c r="Q171" s="169">
        <v>83000</v>
      </c>
      <c r="R171" s="181">
        <f t="shared" si="14"/>
        <v>0.87</v>
      </c>
      <c r="S171" s="178">
        <f t="shared" si="17"/>
        <v>177855.0774818465</v>
      </c>
    </row>
    <row r="172" spans="1:19" ht="12.75">
      <c r="A172" s="169">
        <v>-1.32999999999996</v>
      </c>
      <c r="B172" s="172">
        <f t="shared" si="12"/>
        <v>61508.15577213534</v>
      </c>
      <c r="C172" s="177">
        <f t="shared" si="15"/>
        <v>0.9082408643497126</v>
      </c>
      <c r="D172" s="176">
        <f t="shared" si="16"/>
        <v>0.09175913565028737</v>
      </c>
      <c r="E172" s="179">
        <f t="shared" si="13"/>
        <v>68678.44</v>
      </c>
      <c r="Q172" s="169">
        <v>83500</v>
      </c>
      <c r="R172" s="181">
        <f t="shared" si="14"/>
        <v>0.87</v>
      </c>
      <c r="S172" s="178">
        <f t="shared" si="17"/>
        <v>178926.49361125522</v>
      </c>
    </row>
    <row r="173" spans="1:19" ht="12.75">
      <c r="A173" s="169">
        <v>-1.31999999999996</v>
      </c>
      <c r="B173" s="172">
        <f t="shared" si="12"/>
        <v>61843.53264245635</v>
      </c>
      <c r="C173" s="177">
        <f t="shared" si="15"/>
        <v>0.9065824910065217</v>
      </c>
      <c r="D173" s="176">
        <f t="shared" si="16"/>
        <v>0.09341750899347834</v>
      </c>
      <c r="E173" s="179">
        <f t="shared" si="13"/>
        <v>68678.44</v>
      </c>
      <c r="Q173" s="169">
        <v>84000</v>
      </c>
      <c r="R173" s="181">
        <f t="shared" si="14"/>
        <v>0.87</v>
      </c>
      <c r="S173" s="178">
        <f t="shared" si="17"/>
        <v>179997.90974066395</v>
      </c>
    </row>
    <row r="174" spans="1:19" ht="12.75">
      <c r="A174" s="169">
        <v>-1.30999999999996</v>
      </c>
      <c r="B174" s="172">
        <f t="shared" si="12"/>
        <v>62180.73817506981</v>
      </c>
      <c r="C174" s="177">
        <f t="shared" si="15"/>
        <v>0.9049020822047542</v>
      </c>
      <c r="D174" s="176">
        <f t="shared" si="16"/>
        <v>0.09509791779524579</v>
      </c>
      <c r="E174" s="179">
        <f t="shared" si="13"/>
        <v>68678.44</v>
      </c>
      <c r="Q174" s="169">
        <v>84500</v>
      </c>
      <c r="R174" s="181">
        <f t="shared" si="14"/>
        <v>0.87</v>
      </c>
      <c r="S174" s="178">
        <f t="shared" si="17"/>
        <v>181069.32587007267</v>
      </c>
    </row>
    <row r="175" spans="1:19" ht="12.75">
      <c r="A175" s="169">
        <v>-1.29999999999996</v>
      </c>
      <c r="B175" s="172">
        <f t="shared" si="12"/>
        <v>62519.78234086566</v>
      </c>
      <c r="C175" s="177">
        <f t="shared" si="15"/>
        <v>0.9031995154143828</v>
      </c>
      <c r="D175" s="176">
        <f t="shared" si="16"/>
        <v>0.09680048458561719</v>
      </c>
      <c r="E175" s="179">
        <f t="shared" si="13"/>
        <v>68678.44</v>
      </c>
      <c r="Q175" s="169">
        <v>85000</v>
      </c>
      <c r="R175" s="181">
        <f t="shared" si="14"/>
        <v>0.87</v>
      </c>
      <c r="S175" s="178">
        <f t="shared" si="17"/>
        <v>182140.7419994814</v>
      </c>
    </row>
    <row r="176" spans="1:19" ht="12.75">
      <c r="A176" s="169">
        <v>-1.28999999999996</v>
      </c>
      <c r="B176" s="172">
        <f t="shared" si="12"/>
        <v>62860.675165100234</v>
      </c>
      <c r="C176" s="177">
        <f t="shared" si="15"/>
        <v>0.9014746709502452</v>
      </c>
      <c r="D176" s="176">
        <f t="shared" si="16"/>
        <v>0.09852532904975475</v>
      </c>
      <c r="E176" s="179">
        <f t="shared" si="13"/>
        <v>68678.44</v>
      </c>
      <c r="Q176" s="169">
        <v>85500</v>
      </c>
      <c r="R176" s="181">
        <f t="shared" si="14"/>
        <v>0.87</v>
      </c>
      <c r="S176" s="178">
        <f t="shared" si="17"/>
        <v>183212.15812889012</v>
      </c>
    </row>
    <row r="177" spans="1:19" ht="12.75">
      <c r="A177" s="169">
        <v>-1.27999999999996</v>
      </c>
      <c r="B177" s="172">
        <f t="shared" si="12"/>
        <v>63203.42672769362</v>
      </c>
      <c r="C177" s="177">
        <f t="shared" si="15"/>
        <v>0.8997274320455508</v>
      </c>
      <c r="D177" s="176">
        <f t="shared" si="16"/>
        <v>0.10027256795444917</v>
      </c>
      <c r="E177" s="179">
        <f t="shared" si="13"/>
        <v>68678.44</v>
      </c>
      <c r="Q177" s="169">
        <v>86000</v>
      </c>
      <c r="R177" s="181">
        <f t="shared" si="14"/>
        <v>0.87</v>
      </c>
      <c r="S177" s="178">
        <f t="shared" si="17"/>
        <v>184283.57425829885</v>
      </c>
    </row>
    <row r="178" spans="1:19" ht="12.75">
      <c r="A178" s="169">
        <v>-1.26999999999996</v>
      </c>
      <c r="B178" s="172">
        <f t="shared" si="12"/>
        <v>63548.047163526826</v>
      </c>
      <c r="C178" s="177">
        <f t="shared" si="15"/>
        <v>0.8979576849251737</v>
      </c>
      <c r="D178" s="176">
        <f t="shared" si="16"/>
        <v>0.1020423150748263</v>
      </c>
      <c r="E178" s="179">
        <f t="shared" si="13"/>
        <v>68678.44</v>
      </c>
      <c r="Q178" s="169">
        <v>86500</v>
      </c>
      <c r="R178" s="181">
        <f t="shared" si="14"/>
        <v>0.87</v>
      </c>
      <c r="S178" s="178">
        <f t="shared" si="17"/>
        <v>185354.99038770757</v>
      </c>
    </row>
    <row r="179" spans="1:19" ht="12.75">
      <c r="A179" s="169">
        <v>-1.25999999999996</v>
      </c>
      <c r="B179" s="172">
        <f t="shared" si="12"/>
        <v>63894.54666274224</v>
      </c>
      <c r="C179" s="177">
        <f t="shared" si="15"/>
        <v>0.8961653188786924</v>
      </c>
      <c r="D179" s="176">
        <f t="shared" si="16"/>
        <v>0.10383468112130756</v>
      </c>
      <c r="E179" s="179">
        <f t="shared" si="13"/>
        <v>68678.44</v>
      </c>
      <c r="Q179" s="169">
        <v>87000</v>
      </c>
      <c r="R179" s="181">
        <f t="shared" si="14"/>
        <v>0.87</v>
      </c>
      <c r="S179" s="178">
        <f t="shared" si="17"/>
        <v>186426.4065171163</v>
      </c>
    </row>
    <row r="180" spans="1:19" ht="12.75">
      <c r="A180" s="169">
        <v>-1.24999999999996</v>
      </c>
      <c r="B180" s="172">
        <f t="shared" si="12"/>
        <v>64242.9354710446</v>
      </c>
      <c r="C180" s="177">
        <f t="shared" si="15"/>
        <v>0.8943502263331374</v>
      </c>
      <c r="D180" s="176">
        <f t="shared" si="16"/>
        <v>0.10564977366686257</v>
      </c>
      <c r="E180" s="179">
        <f t="shared" si="13"/>
        <v>68678.44</v>
      </c>
      <c r="Q180" s="169">
        <v>87500</v>
      </c>
      <c r="R180" s="181">
        <f t="shared" si="14"/>
        <v>0.87</v>
      </c>
      <c r="S180" s="178">
        <f t="shared" si="17"/>
        <v>187497.82264652502</v>
      </c>
    </row>
    <row r="181" spans="1:19" ht="12.75">
      <c r="A181" s="169">
        <v>-1.23999999999996</v>
      </c>
      <c r="B181" s="172">
        <f t="shared" si="12"/>
        <v>64593.22389000362</v>
      </c>
      <c r="C181" s="177">
        <f t="shared" si="15"/>
        <v>0.8925123029254058</v>
      </c>
      <c r="D181" s="176">
        <f t="shared" si="16"/>
        <v>0.10748769707459416</v>
      </c>
      <c r="E181" s="179">
        <f t="shared" si="13"/>
        <v>68678.44</v>
      </c>
      <c r="Q181" s="169">
        <v>88000</v>
      </c>
      <c r="R181" s="181">
        <f t="shared" si="14"/>
        <v>0.87</v>
      </c>
      <c r="S181" s="178">
        <f t="shared" si="17"/>
        <v>188569.23877593374</v>
      </c>
    </row>
    <row r="182" spans="1:19" ht="12.75">
      <c r="A182" s="169">
        <v>-1.22999999999996</v>
      </c>
      <c r="B182" s="172">
        <f t="shared" si="12"/>
        <v>64945.42227735939</v>
      </c>
      <c r="C182" s="177">
        <f t="shared" si="15"/>
        <v>0.8906514475743006</v>
      </c>
      <c r="D182" s="176">
        <f t="shared" si="16"/>
        <v>0.10934855242569941</v>
      </c>
      <c r="E182" s="179">
        <f t="shared" si="13"/>
        <v>68678.44</v>
      </c>
      <c r="Q182" s="169">
        <v>88500</v>
      </c>
      <c r="R182" s="181">
        <f t="shared" si="14"/>
        <v>0.87</v>
      </c>
      <c r="S182" s="178">
        <f t="shared" si="17"/>
        <v>189640.65490534247</v>
      </c>
    </row>
    <row r="183" spans="1:19" ht="12.75">
      <c r="A183" s="169">
        <v>-1.21999999999996</v>
      </c>
      <c r="B183" s="172">
        <f t="shared" si="12"/>
        <v>65299.54104732773</v>
      </c>
      <c r="C183" s="177">
        <f t="shared" si="15"/>
        <v>0.8887675625521576</v>
      </c>
      <c r="D183" s="176">
        <f t="shared" si="16"/>
        <v>0.11123243744784239</v>
      </c>
      <c r="E183" s="179">
        <f t="shared" si="13"/>
        <v>68678.44</v>
      </c>
      <c r="Q183" s="169">
        <v>89000</v>
      </c>
      <c r="R183" s="181">
        <f t="shared" si="14"/>
        <v>0.87</v>
      </c>
      <c r="S183" s="178">
        <f t="shared" si="17"/>
        <v>190712.0710347512</v>
      </c>
    </row>
    <row r="184" spans="1:19" ht="12.75">
      <c r="A184" s="169">
        <v>-1.20999999999996</v>
      </c>
      <c r="B184" s="172">
        <f t="shared" si="12"/>
        <v>65655.59067090895</v>
      </c>
      <c r="C184" s="177">
        <f t="shared" si="15"/>
        <v>0.886860553556015</v>
      </c>
      <c r="D184" s="176">
        <f t="shared" si="16"/>
        <v>0.11313944644398499</v>
      </c>
      <c r="E184" s="179">
        <f t="shared" si="13"/>
        <v>68678.44</v>
      </c>
      <c r="Q184" s="169">
        <v>89500</v>
      </c>
      <c r="R184" s="181">
        <f t="shared" si="14"/>
        <v>0.87</v>
      </c>
      <c r="S184" s="178">
        <f t="shared" si="17"/>
        <v>191783.48716415992</v>
      </c>
    </row>
    <row r="185" spans="1:19" ht="12.75">
      <c r="A185" s="169">
        <v>-1.19999999999996</v>
      </c>
      <c r="B185" s="172">
        <f t="shared" si="12"/>
        <v>66013.5816761971</v>
      </c>
      <c r="C185" s="177">
        <f t="shared" si="15"/>
        <v>0.8849303297782839</v>
      </c>
      <c r="D185" s="176">
        <f t="shared" si="16"/>
        <v>0.1150696702217161</v>
      </c>
      <c r="E185" s="179">
        <f t="shared" si="13"/>
        <v>68678.44</v>
      </c>
      <c r="Q185" s="169">
        <v>90000</v>
      </c>
      <c r="R185" s="181">
        <f t="shared" si="14"/>
        <v>0.87</v>
      </c>
      <c r="S185" s="178">
        <f t="shared" si="17"/>
        <v>192854.90329356864</v>
      </c>
    </row>
    <row r="186" spans="1:19" ht="12.75">
      <c r="A186" s="169">
        <v>-1.18999999999996</v>
      </c>
      <c r="B186" s="172">
        <f t="shared" si="12"/>
        <v>66373.52464869092</v>
      </c>
      <c r="C186" s="177">
        <f t="shared" si="15"/>
        <v>0.8829768039768835</v>
      </c>
      <c r="D186" s="176">
        <f t="shared" si="16"/>
        <v>0.1170231960231165</v>
      </c>
      <c r="E186" s="179">
        <f t="shared" si="13"/>
        <v>68678.44</v>
      </c>
      <c r="Q186" s="169">
        <v>90500</v>
      </c>
      <c r="R186" s="181">
        <f t="shared" si="14"/>
        <v>0.87</v>
      </c>
      <c r="S186" s="178">
        <f t="shared" si="17"/>
        <v>193926.31942297737</v>
      </c>
    </row>
    <row r="187" spans="1:19" ht="12.75">
      <c r="A187" s="169">
        <v>-1.17999999999996</v>
      </c>
      <c r="B187" s="172">
        <f t="shared" si="12"/>
        <v>66735.43023160772</v>
      </c>
      <c r="C187" s="177">
        <f t="shared" si="15"/>
        <v>0.8809998925447913</v>
      </c>
      <c r="D187" s="176">
        <f t="shared" si="16"/>
        <v>0.11900010745520873</v>
      </c>
      <c r="E187" s="179">
        <f t="shared" si="13"/>
        <v>68678.44</v>
      </c>
      <c r="Q187" s="169">
        <v>91000</v>
      </c>
      <c r="R187" s="181">
        <f t="shared" si="14"/>
        <v>0.87</v>
      </c>
      <c r="S187" s="178">
        <f t="shared" si="17"/>
        <v>194997.7355523861</v>
      </c>
    </row>
    <row r="188" spans="1:19" ht="12.75">
      <c r="A188" s="169">
        <v>-1.16999999999996</v>
      </c>
      <c r="B188" s="172">
        <f t="shared" si="12"/>
        <v>67099.30912619708</v>
      </c>
      <c r="C188" s="177">
        <f t="shared" si="15"/>
        <v>0.8789995155789738</v>
      </c>
      <c r="D188" s="176">
        <f t="shared" si="16"/>
        <v>0.12100048442102618</v>
      </c>
      <c r="E188" s="179">
        <f t="shared" si="13"/>
        <v>68678.44</v>
      </c>
      <c r="Q188" s="169">
        <v>91500</v>
      </c>
      <c r="R188" s="181">
        <f t="shared" si="14"/>
        <v>0.87</v>
      </c>
      <c r="S188" s="178">
        <f t="shared" si="17"/>
        <v>196069.1516817948</v>
      </c>
    </row>
    <row r="189" spans="1:19" ht="12.75">
      <c r="A189" s="169">
        <v>-1.15999999999996</v>
      </c>
      <c r="B189" s="172">
        <f t="shared" si="12"/>
        <v>67465.17209205816</v>
      </c>
      <c r="C189" s="177">
        <f t="shared" si="15"/>
        <v>0.8769755969486484</v>
      </c>
      <c r="D189" s="176">
        <f t="shared" si="16"/>
        <v>0.12302440305135165</v>
      </c>
      <c r="E189" s="179">
        <f t="shared" si="13"/>
        <v>68678.44</v>
      </c>
      <c r="Q189" s="169">
        <v>92000</v>
      </c>
      <c r="R189" s="181">
        <f t="shared" si="14"/>
        <v>0.87</v>
      </c>
      <c r="S189" s="178">
        <f t="shared" si="17"/>
        <v>197140.56781120354</v>
      </c>
    </row>
    <row r="190" spans="1:19" ht="12.75">
      <c r="A190" s="169">
        <v>-1.14999999999996</v>
      </c>
      <c r="B190" s="172">
        <f t="shared" si="12"/>
        <v>67833.02994745744</v>
      </c>
      <c r="C190" s="177">
        <f t="shared" si="15"/>
        <v>0.8749280643628415</v>
      </c>
      <c r="D190" s="176">
        <f t="shared" si="16"/>
        <v>0.12507193563715846</v>
      </c>
      <c r="E190" s="179">
        <f t="shared" si="13"/>
        <v>68678.44</v>
      </c>
      <c r="Q190" s="169">
        <v>92500</v>
      </c>
      <c r="R190" s="181">
        <f t="shared" si="14"/>
        <v>0.87</v>
      </c>
      <c r="S190" s="178">
        <f t="shared" si="17"/>
        <v>198211.98394061226</v>
      </c>
    </row>
    <row r="191" spans="1:19" ht="12.75">
      <c r="A191" s="169">
        <v>-1.13999999999996</v>
      </c>
      <c r="B191" s="172">
        <f t="shared" si="12"/>
        <v>68202.89356964831</v>
      </c>
      <c r="C191" s="177">
        <f t="shared" si="15"/>
        <v>0.8728568494371934</v>
      </c>
      <c r="D191" s="176">
        <f t="shared" si="16"/>
        <v>0.12714315056280656</v>
      </c>
      <c r="E191" s="179">
        <f t="shared" si="13"/>
        <v>68678.44</v>
      </c>
      <c r="Q191" s="169">
        <v>93000</v>
      </c>
      <c r="R191" s="181">
        <f t="shared" si="14"/>
        <v>0.87</v>
      </c>
      <c r="S191" s="178">
        <f t="shared" si="17"/>
        <v>199283.400070021</v>
      </c>
    </row>
    <row r="192" spans="1:19" ht="12.75">
      <c r="A192" s="169">
        <v>-1.12999999999996</v>
      </c>
      <c r="B192" s="172">
        <f t="shared" si="12"/>
        <v>68574.77389519349</v>
      </c>
      <c r="C192" s="177">
        <f t="shared" si="15"/>
        <v>0.8707618877599739</v>
      </c>
      <c r="D192" s="176">
        <f t="shared" si="16"/>
        <v>0.12923811224002613</v>
      </c>
      <c r="E192" s="179">
        <f t="shared" si="13"/>
        <v>68678.44</v>
      </c>
      <c r="Q192" s="169">
        <v>93500</v>
      </c>
      <c r="R192" s="181">
        <f t="shared" si="14"/>
        <v>0.87</v>
      </c>
      <c r="S192" s="178">
        <f t="shared" si="17"/>
        <v>200354.8161994297</v>
      </c>
    </row>
    <row r="193" spans="1:19" ht="12.75">
      <c r="A193" s="169">
        <v>-1.11999999999996</v>
      </c>
      <c r="B193" s="172">
        <f t="shared" si="12"/>
        <v>68948.68192028749</v>
      </c>
      <c r="C193" s="177">
        <f t="shared" si="15"/>
        <v>0.8686431189572608</v>
      </c>
      <c r="D193" s="176">
        <f t="shared" si="16"/>
        <v>0.13135688104273924</v>
      </c>
      <c r="E193" s="179">
        <f t="shared" si="13"/>
        <v>68678.44</v>
      </c>
      <c r="Q193" s="169">
        <v>94000</v>
      </c>
      <c r="R193" s="181">
        <f t="shared" si="14"/>
        <v>0.87</v>
      </c>
      <c r="S193" s="178">
        <f t="shared" si="17"/>
        <v>201426.23232883844</v>
      </c>
    </row>
    <row r="194" spans="1:19" ht="12.75">
      <c r="A194" s="169">
        <v>-1.10999999999996</v>
      </c>
      <c r="B194" s="172">
        <f t="shared" si="12"/>
        <v>69324.62870108258</v>
      </c>
      <c r="C194" s="177">
        <f t="shared" si="15"/>
        <v>0.8665004867572441</v>
      </c>
      <c r="D194" s="176">
        <f t="shared" si="16"/>
        <v>0.13349951324275589</v>
      </c>
      <c r="E194" s="179">
        <f t="shared" si="13"/>
        <v>68678.44</v>
      </c>
      <c r="Q194" s="169">
        <v>94500</v>
      </c>
      <c r="R194" s="181">
        <f t="shared" si="14"/>
        <v>0.87</v>
      </c>
      <c r="S194" s="178">
        <f t="shared" si="17"/>
        <v>202497.64845824716</v>
      </c>
    </row>
    <row r="195" spans="1:19" ht="12.75">
      <c r="A195" s="169">
        <v>-1.09999999999996</v>
      </c>
      <c r="B195" s="172">
        <f t="shared" si="12"/>
        <v>69702.62535401536</v>
      </c>
      <c r="C195" s="177">
        <f t="shared" si="15"/>
        <v>0.8643339390536084</v>
      </c>
      <c r="D195" s="176">
        <f t="shared" si="16"/>
        <v>0.13566606094639155</v>
      </c>
      <c r="E195" s="179">
        <f t="shared" si="13"/>
        <v>68678.44</v>
      </c>
      <c r="Q195" s="169">
        <v>95000</v>
      </c>
      <c r="R195" s="181">
        <f t="shared" si="14"/>
        <v>0.87</v>
      </c>
      <c r="S195" s="178">
        <f t="shared" si="17"/>
        <v>203569.06458765588</v>
      </c>
    </row>
    <row r="196" spans="1:19" ht="12.75">
      <c r="A196" s="169">
        <v>-1.08999999999996</v>
      </c>
      <c r="B196" s="172">
        <f t="shared" si="12"/>
        <v>70082.68305613508</v>
      </c>
      <c r="C196" s="177">
        <f t="shared" si="15"/>
        <v>0.8621434279679556</v>
      </c>
      <c r="D196" s="176">
        <f t="shared" si="16"/>
        <v>0.13785657203204438</v>
      </c>
      <c r="E196" s="179">
        <f t="shared" si="13"/>
        <v>68678.44</v>
      </c>
      <c r="Q196" s="169">
        <v>95500</v>
      </c>
      <c r="R196" s="181">
        <f t="shared" si="14"/>
        <v>0.87</v>
      </c>
      <c r="S196" s="178">
        <f t="shared" si="17"/>
        <v>204640.4807170646</v>
      </c>
    </row>
    <row r="197" spans="1:19" ht="12.75">
      <c r="A197" s="169">
        <v>-1.07999999999996</v>
      </c>
      <c r="B197" s="172">
        <f aca="true" t="shared" si="18" ref="B197:B260">EXP(A197*SQRT($H$10)+SUMPRODUCT($H$20:$H$27,$N$20:$N$27))</f>
        <v>70464.81304543502</v>
      </c>
      <c r="C197" s="177">
        <f t="shared" si="15"/>
        <v>0.859928909911222</v>
      </c>
      <c r="D197" s="176">
        <f t="shared" si="16"/>
        <v>0.14007109008877805</v>
      </c>
      <c r="E197" s="179">
        <f aca="true" t="shared" si="19" ref="E197:E260">$P$3</f>
        <v>68678.44</v>
      </c>
      <c r="Q197" s="169">
        <v>96000</v>
      </c>
      <c r="R197" s="181">
        <f aca="true" t="shared" si="20" ref="R197:R260">+$S$3</f>
        <v>0.87</v>
      </c>
      <c r="S197" s="178">
        <f t="shared" si="17"/>
        <v>205711.89684647333</v>
      </c>
    </row>
    <row r="198" spans="1:19" ht="12.75">
      <c r="A198" s="169">
        <v>-1.06999999999996</v>
      </c>
      <c r="B198" s="172">
        <f t="shared" si="18"/>
        <v>70849.0266211838</v>
      </c>
      <c r="C198" s="177">
        <f aca="true" t="shared" si="21" ref="C198:C261">1-(NORMDIST(A198*SQRT($H$10),0,SQRT($H$10),TRUE))</f>
        <v>0.8576903456440517</v>
      </c>
      <c r="D198" s="176">
        <f aca="true" t="shared" si="22" ref="D198:D261">1-C198</f>
        <v>0.14230965435594833</v>
      </c>
      <c r="E198" s="179">
        <f t="shared" si="19"/>
        <v>68678.44</v>
      </c>
      <c r="Q198" s="169">
        <v>96500</v>
      </c>
      <c r="R198" s="181">
        <f t="shared" si="20"/>
        <v>0.87</v>
      </c>
      <c r="S198" s="178">
        <f t="shared" si="17"/>
        <v>206783.31297588206</v>
      </c>
    </row>
    <row r="199" spans="1:19" ht="12.75">
      <c r="A199" s="169">
        <v>-1.05999999999996</v>
      </c>
      <c r="B199" s="172">
        <f t="shared" si="18"/>
        <v>71235.33514426033</v>
      </c>
      <c r="C199" s="177">
        <f t="shared" si="21"/>
        <v>0.8554277003360813</v>
      </c>
      <c r="D199" s="176">
        <f t="shared" si="22"/>
        <v>0.1445722996639187</v>
      </c>
      <c r="E199" s="179">
        <f t="shared" si="19"/>
        <v>68678.44</v>
      </c>
      <c r="Q199" s="169">
        <v>97000</v>
      </c>
      <c r="R199" s="181">
        <f t="shared" si="20"/>
        <v>0.87</v>
      </c>
      <c r="S199" s="178">
        <f t="shared" si="17"/>
        <v>207854.72910529078</v>
      </c>
    </row>
    <row r="200" spans="1:19" ht="12.75">
      <c r="A200" s="169">
        <v>-1.04999999999996</v>
      </c>
      <c r="B200" s="172">
        <f t="shared" si="18"/>
        <v>71623.75003748939</v>
      </c>
      <c r="C200" s="177">
        <f t="shared" si="21"/>
        <v>0.8531409436240949</v>
      </c>
      <c r="D200" s="176">
        <f t="shared" si="22"/>
        <v>0.14685905637590513</v>
      </c>
      <c r="E200" s="179">
        <f t="shared" si="19"/>
        <v>68678.44</v>
      </c>
      <c r="Q200" s="169">
        <v>97500</v>
      </c>
      <c r="R200" s="181">
        <f t="shared" si="20"/>
        <v>0.87</v>
      </c>
      <c r="S200" s="178">
        <f aca="true" t="shared" si="23" ref="S200:S263">S199+$S$6</f>
        <v>208926.1452346995</v>
      </c>
    </row>
    <row r="201" spans="1:19" ht="12.75">
      <c r="A201" s="169">
        <v>-1.03999999999995</v>
      </c>
      <c r="B201" s="172">
        <f t="shared" si="18"/>
        <v>72014.28278597939</v>
      </c>
      <c r="C201" s="177">
        <f t="shared" si="21"/>
        <v>0.850830049669007</v>
      </c>
      <c r="D201" s="176">
        <f t="shared" si="22"/>
        <v>0.149169950330993</v>
      </c>
      <c r="E201" s="179">
        <f t="shared" si="19"/>
        <v>68678.44</v>
      </c>
      <c r="Q201" s="169">
        <v>98000</v>
      </c>
      <c r="R201" s="181">
        <f t="shared" si="20"/>
        <v>0.87</v>
      </c>
      <c r="S201" s="178">
        <f t="shared" si="23"/>
        <v>209997.56136410823</v>
      </c>
    </row>
    <row r="202" spans="1:19" ht="12.75">
      <c r="A202" s="169">
        <v>-1.02999999999995</v>
      </c>
      <c r="B202" s="172">
        <f t="shared" si="18"/>
        <v>72406.94493746133</v>
      </c>
      <c r="C202" s="177">
        <f t="shared" si="21"/>
        <v>0.8484949972116446</v>
      </c>
      <c r="D202" s="176">
        <f t="shared" si="22"/>
        <v>0.15150500278835544</v>
      </c>
      <c r="E202" s="179">
        <f t="shared" si="19"/>
        <v>68678.44</v>
      </c>
      <c r="Q202" s="169">
        <v>98500</v>
      </c>
      <c r="R202" s="181">
        <f t="shared" si="20"/>
        <v>0.87</v>
      </c>
      <c r="S202" s="178">
        <f t="shared" si="23"/>
        <v>211068.97749351696</v>
      </c>
    </row>
    <row r="203" spans="1:19" ht="12.75">
      <c r="A203" s="169">
        <v>-1.01999999999995</v>
      </c>
      <c r="B203" s="172">
        <f t="shared" si="18"/>
        <v>72801.74810263158</v>
      </c>
      <c r="C203" s="177">
        <f t="shared" si="21"/>
        <v>0.8461357696272532</v>
      </c>
      <c r="D203" s="176">
        <f t="shared" si="22"/>
        <v>0.15386423037274677</v>
      </c>
      <c r="E203" s="179">
        <f t="shared" si="19"/>
        <v>68678.44</v>
      </c>
      <c r="Q203" s="169">
        <v>99000</v>
      </c>
      <c r="R203" s="181">
        <f t="shared" si="20"/>
        <v>0.87</v>
      </c>
      <c r="S203" s="178">
        <f t="shared" si="23"/>
        <v>212140.39362292568</v>
      </c>
    </row>
    <row r="204" spans="1:19" ht="12.75">
      <c r="A204" s="169">
        <v>-1.00999999999995</v>
      </c>
      <c r="B204" s="172">
        <f t="shared" si="18"/>
        <v>73198.70395549446</v>
      </c>
      <c r="C204" s="177">
        <f t="shared" si="21"/>
        <v>0.8437523549787334</v>
      </c>
      <c r="D204" s="176">
        <f t="shared" si="22"/>
        <v>0.15624764502126665</v>
      </c>
      <c r="E204" s="179">
        <f t="shared" si="19"/>
        <v>68678.44</v>
      </c>
      <c r="Q204" s="169">
        <v>99500</v>
      </c>
      <c r="R204" s="181">
        <f t="shared" si="20"/>
        <v>0.87</v>
      </c>
      <c r="S204" s="178">
        <f t="shared" si="23"/>
        <v>213211.8097523344</v>
      </c>
    </row>
    <row r="205" spans="1:19" ht="12.75">
      <c r="A205" s="169">
        <v>-0.99999999999995</v>
      </c>
      <c r="B205" s="172">
        <f t="shared" si="18"/>
        <v>73597.82423370754</v>
      </c>
      <c r="C205" s="177">
        <f t="shared" si="21"/>
        <v>0.8413447460685308</v>
      </c>
      <c r="D205" s="176">
        <f t="shared" si="22"/>
        <v>0.15865525393146918</v>
      </c>
      <c r="E205" s="179">
        <f t="shared" si="19"/>
        <v>68678.44</v>
      </c>
      <c r="Q205" s="169">
        <v>100000</v>
      </c>
      <c r="R205" s="181">
        <f t="shared" si="20"/>
        <v>0.87</v>
      </c>
      <c r="S205" s="178">
        <f t="shared" si="23"/>
        <v>214283.22588174313</v>
      </c>
    </row>
    <row r="206" spans="1:19" ht="12.75">
      <c r="A206" s="169">
        <v>-0.98999999999995</v>
      </c>
      <c r="B206" s="172">
        <f t="shared" si="18"/>
        <v>73999.12073892824</v>
      </c>
      <c r="C206" s="177">
        <f t="shared" si="21"/>
        <v>0.8389129404891569</v>
      </c>
      <c r="D206" s="176">
        <f t="shared" si="22"/>
        <v>0.16108705951084312</v>
      </c>
      <c r="E206" s="179">
        <f t="shared" si="19"/>
        <v>68678.44</v>
      </c>
      <c r="Q206" s="169">
        <v>100500</v>
      </c>
      <c r="R206" s="181">
        <f t="shared" si="20"/>
        <v>0.87</v>
      </c>
      <c r="S206" s="178">
        <f t="shared" si="23"/>
        <v>215354.64201115185</v>
      </c>
    </row>
    <row r="207" spans="1:19" ht="12.75">
      <c r="A207" s="169">
        <v>-0.97999999999995</v>
      </c>
      <c r="B207" s="172">
        <f t="shared" si="18"/>
        <v>74402.60533716375</v>
      </c>
      <c r="C207" s="177">
        <f t="shared" si="21"/>
        <v>0.8364569406722953</v>
      </c>
      <c r="D207" s="176">
        <f t="shared" si="22"/>
        <v>0.16354305932770474</v>
      </c>
      <c r="E207" s="179">
        <f t="shared" si="19"/>
        <v>68678.44</v>
      </c>
      <c r="Q207" s="169">
        <v>101000</v>
      </c>
      <c r="R207" s="181">
        <f t="shared" si="20"/>
        <v>0.87</v>
      </c>
      <c r="S207" s="178">
        <f t="shared" si="23"/>
        <v>216426.05814056058</v>
      </c>
    </row>
    <row r="208" spans="1:19" ht="12.75">
      <c r="A208" s="169">
        <v>-0.96999999999995</v>
      </c>
      <c r="B208" s="172">
        <f t="shared" si="18"/>
        <v>74808.28995912088</v>
      </c>
      <c r="C208" s="177">
        <f t="shared" si="21"/>
        <v>0.833976753936458</v>
      </c>
      <c r="D208" s="176">
        <f t="shared" si="22"/>
        <v>0.16602324606354202</v>
      </c>
      <c r="E208" s="179">
        <f t="shared" si="19"/>
        <v>68678.44</v>
      </c>
      <c r="Q208" s="169">
        <v>101500</v>
      </c>
      <c r="R208" s="181">
        <f t="shared" si="20"/>
        <v>0.87</v>
      </c>
      <c r="S208" s="178">
        <f t="shared" si="23"/>
        <v>217497.4742699693</v>
      </c>
    </row>
    <row r="209" spans="1:19" ht="12.75">
      <c r="A209" s="169">
        <v>-0.95999999999995</v>
      </c>
      <c r="B209" s="172">
        <f t="shared" si="18"/>
        <v>75216.18660055981</v>
      </c>
      <c r="C209" s="177">
        <f t="shared" si="21"/>
        <v>0.8314723925331495</v>
      </c>
      <c r="D209" s="176">
        <f t="shared" si="22"/>
        <v>0.16852760746685047</v>
      </c>
      <c r="E209" s="179">
        <f t="shared" si="19"/>
        <v>68678.44</v>
      </c>
      <c r="Q209" s="169">
        <v>102000</v>
      </c>
      <c r="R209" s="181">
        <f t="shared" si="20"/>
        <v>0.87</v>
      </c>
      <c r="S209" s="178">
        <f t="shared" si="23"/>
        <v>218568.89039937803</v>
      </c>
    </row>
    <row r="210" spans="1:19" ht="12.75">
      <c r="A210" s="169">
        <v>-0.94999999999995</v>
      </c>
      <c r="B210" s="172">
        <f t="shared" si="18"/>
        <v>75626.30732264779</v>
      </c>
      <c r="C210" s="177">
        <f t="shared" si="21"/>
        <v>0.8289438736915055</v>
      </c>
      <c r="D210" s="176">
        <f t="shared" si="22"/>
        <v>0.17105612630849454</v>
      </c>
      <c r="E210" s="179">
        <f t="shared" si="19"/>
        <v>68678.44</v>
      </c>
      <c r="Q210" s="169">
        <v>102500</v>
      </c>
      <c r="R210" s="181">
        <f t="shared" si="20"/>
        <v>0.87</v>
      </c>
      <c r="S210" s="178">
        <f t="shared" si="23"/>
        <v>219640.30652878675</v>
      </c>
    </row>
    <row r="211" spans="1:19" ht="12.75">
      <c r="A211" s="169">
        <v>-0.93999999999995</v>
      </c>
      <c r="B211" s="172">
        <f t="shared" si="18"/>
        <v>76038.66425231672</v>
      </c>
      <c r="C211" s="177">
        <f t="shared" si="21"/>
        <v>0.8263912196613625</v>
      </c>
      <c r="D211" s="176">
        <f t="shared" si="22"/>
        <v>0.17360878033863747</v>
      </c>
      <c r="E211" s="179">
        <f t="shared" si="19"/>
        <v>68678.44</v>
      </c>
      <c r="Q211" s="169">
        <v>103000</v>
      </c>
      <c r="R211" s="181">
        <f t="shared" si="20"/>
        <v>0.87</v>
      </c>
      <c r="S211" s="178">
        <f t="shared" si="23"/>
        <v>220711.72265819547</v>
      </c>
    </row>
    <row r="212" spans="1:19" ht="12.75">
      <c r="A212" s="169">
        <v>-0.92999999999995</v>
      </c>
      <c r="B212" s="172">
        <f t="shared" si="18"/>
        <v>76453.2695826213</v>
      </c>
      <c r="C212" s="177">
        <f t="shared" si="21"/>
        <v>0.8238144577547291</v>
      </c>
      <c r="D212" s="176">
        <f t="shared" si="22"/>
        <v>0.17618554224527094</v>
      </c>
      <c r="E212" s="179">
        <f t="shared" si="19"/>
        <v>68678.44</v>
      </c>
      <c r="Q212" s="169">
        <v>103500</v>
      </c>
      <c r="R212" s="181">
        <f t="shared" si="20"/>
        <v>0.87</v>
      </c>
      <c r="S212" s="178">
        <f t="shared" si="23"/>
        <v>221783.1387876042</v>
      </c>
    </row>
    <row r="213" spans="1:19" ht="12.75">
      <c r="A213" s="169">
        <v>-0.91999999999995</v>
      </c>
      <c r="B213" s="172">
        <f t="shared" si="18"/>
        <v>76870.13557309919</v>
      </c>
      <c r="C213" s="177">
        <f t="shared" si="21"/>
        <v>0.8212136203856152</v>
      </c>
      <c r="D213" s="176">
        <f t="shared" si="22"/>
        <v>0.17878637961438482</v>
      </c>
      <c r="E213" s="179">
        <f t="shared" si="19"/>
        <v>68678.44</v>
      </c>
      <c r="Q213" s="169">
        <v>104000</v>
      </c>
      <c r="R213" s="181">
        <f t="shared" si="20"/>
        <v>0.87</v>
      </c>
      <c r="S213" s="178">
        <f t="shared" si="23"/>
        <v>222854.55491701292</v>
      </c>
    </row>
    <row r="214" spans="1:19" ht="12.75">
      <c r="A214" s="169">
        <v>-0.90999999999995</v>
      </c>
      <c r="B214" s="172">
        <f t="shared" si="18"/>
        <v>77289.27455013443</v>
      </c>
      <c r="C214" s="177">
        <f t="shared" si="21"/>
        <v>0.8185887451081895</v>
      </c>
      <c r="D214" s="176">
        <f t="shared" si="22"/>
        <v>0.18141125489181054</v>
      </c>
      <c r="E214" s="179">
        <f t="shared" si="19"/>
        <v>68678.44</v>
      </c>
      <c r="Q214" s="169">
        <v>104500</v>
      </c>
      <c r="R214" s="181">
        <f t="shared" si="20"/>
        <v>0.87</v>
      </c>
      <c r="S214" s="178">
        <f t="shared" si="23"/>
        <v>223925.97104642165</v>
      </c>
    </row>
    <row r="215" spans="1:19" ht="12.75">
      <c r="A215" s="169">
        <v>-0.89999999999995</v>
      </c>
      <c r="B215" s="172">
        <f t="shared" si="18"/>
        <v>77710.6989073209</v>
      </c>
      <c r="C215" s="177">
        <f t="shared" si="21"/>
        <v>0.8159398746532271</v>
      </c>
      <c r="D215" s="176">
        <f t="shared" si="22"/>
        <v>0.18406012534677285</v>
      </c>
      <c r="E215" s="179">
        <f t="shared" si="19"/>
        <v>68678.44</v>
      </c>
      <c r="Q215" s="169">
        <v>105000</v>
      </c>
      <c r="R215" s="181">
        <f t="shared" si="20"/>
        <v>0.87</v>
      </c>
      <c r="S215" s="178">
        <f t="shared" si="23"/>
        <v>224997.38717583037</v>
      </c>
    </row>
    <row r="216" spans="1:19" ht="12.75">
      <c r="A216" s="169">
        <v>-0.88999999999995</v>
      </c>
      <c r="B216" s="172">
        <f t="shared" si="18"/>
        <v>78134.42110582964</v>
      </c>
      <c r="C216" s="177">
        <f t="shared" si="21"/>
        <v>0.813267056962814</v>
      </c>
      <c r="D216" s="176">
        <f t="shared" si="22"/>
        <v>0.18673294303718602</v>
      </c>
      <c r="E216" s="179">
        <f t="shared" si="19"/>
        <v>68678.44</v>
      </c>
      <c r="Q216" s="169">
        <v>105500</v>
      </c>
      <c r="R216" s="181">
        <f t="shared" si="20"/>
        <v>0.87</v>
      </c>
      <c r="S216" s="178">
        <f t="shared" si="23"/>
        <v>226068.8033052391</v>
      </c>
    </row>
    <row r="217" spans="1:19" ht="12.75">
      <c r="A217" s="169">
        <v>-0.87999999999995</v>
      </c>
      <c r="B217" s="172">
        <f t="shared" si="18"/>
        <v>78560.45367477697</v>
      </c>
      <c r="C217" s="177">
        <f t="shared" si="21"/>
        <v>0.8105703452232744</v>
      </c>
      <c r="D217" s="176">
        <f t="shared" si="22"/>
        <v>0.18942965477672558</v>
      </c>
      <c r="E217" s="179">
        <f t="shared" si="19"/>
        <v>68678.44</v>
      </c>
      <c r="Q217" s="169">
        <v>106000</v>
      </c>
      <c r="R217" s="181">
        <f t="shared" si="20"/>
        <v>0.87</v>
      </c>
      <c r="S217" s="178">
        <f t="shared" si="23"/>
        <v>227140.21943464782</v>
      </c>
    </row>
    <row r="218" spans="1:19" ht="12.75">
      <c r="A218" s="169">
        <v>-0.86999999999995</v>
      </c>
      <c r="B218" s="172">
        <f t="shared" si="18"/>
        <v>78988.80921159463</v>
      </c>
      <c r="C218" s="177">
        <f t="shared" si="21"/>
        <v>0.8078497978962902</v>
      </c>
      <c r="D218" s="176">
        <f t="shared" si="22"/>
        <v>0.1921502021037098</v>
      </c>
      <c r="E218" s="179">
        <f t="shared" si="19"/>
        <v>68678.44</v>
      </c>
      <c r="Q218" s="169">
        <v>106500</v>
      </c>
      <c r="R218" s="181">
        <f t="shared" si="20"/>
        <v>0.87</v>
      </c>
      <c r="S218" s="178">
        <f t="shared" si="23"/>
        <v>228211.63556405655</v>
      </c>
    </row>
    <row r="219" spans="1:19" ht="12.75">
      <c r="A219" s="169">
        <v>-0.85999999999995</v>
      </c>
      <c r="B219" s="172">
        <f t="shared" si="18"/>
        <v>79419.50038240304</v>
      </c>
      <c r="C219" s="177">
        <f t="shared" si="21"/>
        <v>0.8051054787481777</v>
      </c>
      <c r="D219" s="176">
        <f t="shared" si="22"/>
        <v>0.19489452125182227</v>
      </c>
      <c r="E219" s="179">
        <f t="shared" si="19"/>
        <v>68678.44</v>
      </c>
      <c r="Q219" s="169">
        <v>107000</v>
      </c>
      <c r="R219" s="181">
        <f t="shared" si="20"/>
        <v>0.87</v>
      </c>
      <c r="S219" s="178">
        <f t="shared" si="23"/>
        <v>229283.05169346527</v>
      </c>
    </row>
    <row r="220" spans="1:19" ht="12.75">
      <c r="A220" s="169">
        <v>-0.84999999999995</v>
      </c>
      <c r="B220" s="172">
        <f t="shared" si="18"/>
        <v>79852.53992238494</v>
      </c>
      <c r="C220" s="177">
        <f t="shared" si="21"/>
        <v>0.8023374568772939</v>
      </c>
      <c r="D220" s="176">
        <f t="shared" si="22"/>
        <v>0.19766254312270615</v>
      </c>
      <c r="E220" s="179">
        <f t="shared" si="19"/>
        <v>68678.44</v>
      </c>
      <c r="Q220" s="169">
        <v>107500</v>
      </c>
      <c r="R220" s="181">
        <f t="shared" si="20"/>
        <v>0.87</v>
      </c>
      <c r="S220" s="178">
        <f t="shared" si="23"/>
        <v>230354.467822874</v>
      </c>
    </row>
    <row r="221" spans="1:19" ht="12.75">
      <c r="A221" s="169">
        <v>-0.83999999999995</v>
      </c>
      <c r="B221" s="172">
        <f t="shared" si="18"/>
        <v>80287.94063616273</v>
      </c>
      <c r="C221" s="177">
        <f t="shared" si="21"/>
        <v>0.7995458067395363</v>
      </c>
      <c r="D221" s="176">
        <f t="shared" si="22"/>
        <v>0.20045419326046365</v>
      </c>
      <c r="E221" s="179">
        <f t="shared" si="19"/>
        <v>68678.44</v>
      </c>
      <c r="Q221" s="169">
        <v>108000</v>
      </c>
      <c r="R221" s="181">
        <f t="shared" si="20"/>
        <v>0.87</v>
      </c>
      <c r="S221" s="178">
        <f t="shared" si="23"/>
        <v>231425.88395228272</v>
      </c>
    </row>
    <row r="222" spans="1:19" ht="12.75">
      <c r="A222" s="169">
        <v>-0.82999999999995</v>
      </c>
      <c r="B222" s="172">
        <f t="shared" si="18"/>
        <v>80725.71539817688</v>
      </c>
      <c r="C222" s="177">
        <f t="shared" si="21"/>
        <v>0.7967306081719174</v>
      </c>
      <c r="D222" s="176">
        <f t="shared" si="22"/>
        <v>0.20326939182808257</v>
      </c>
      <c r="E222" s="179">
        <f t="shared" si="19"/>
        <v>68678.44</v>
      </c>
      <c r="Q222" s="169">
        <v>108500</v>
      </c>
      <c r="R222" s="181">
        <f t="shared" si="20"/>
        <v>0.87</v>
      </c>
      <c r="S222" s="178">
        <f t="shared" si="23"/>
        <v>232497.30008169144</v>
      </c>
    </row>
    <row r="223" spans="1:19" ht="12.75">
      <c r="A223" s="169">
        <v>-0.81999999999995</v>
      </c>
      <c r="B223" s="172">
        <f t="shared" si="18"/>
        <v>81165.87715306599</v>
      </c>
      <c r="C223" s="177">
        <f t="shared" si="21"/>
        <v>0.7938919464141726</v>
      </c>
      <c r="D223" s="176">
        <f t="shared" si="22"/>
        <v>0.2061080535858274</v>
      </c>
      <c r="E223" s="179">
        <f t="shared" si="19"/>
        <v>68678.44</v>
      </c>
      <c r="Q223" s="169">
        <v>109000</v>
      </c>
      <c r="R223" s="181">
        <f t="shared" si="20"/>
        <v>0.87</v>
      </c>
      <c r="S223" s="178">
        <f t="shared" si="23"/>
        <v>233568.71621110017</v>
      </c>
    </row>
    <row r="224" spans="1:19" ht="12.75">
      <c r="A224" s="169">
        <v>-0.80999999999995</v>
      </c>
      <c r="B224" s="172">
        <f t="shared" si="18"/>
        <v>81608.4389160507</v>
      </c>
      <c r="C224" s="177">
        <f t="shared" si="21"/>
        <v>0.7910299121283839</v>
      </c>
      <c r="D224" s="176">
        <f t="shared" si="22"/>
        <v>0.20897008787161608</v>
      </c>
      <c r="E224" s="179">
        <f t="shared" si="19"/>
        <v>68678.44</v>
      </c>
      <c r="Q224" s="169">
        <v>109500</v>
      </c>
      <c r="R224" s="181">
        <f t="shared" si="20"/>
        <v>0.87</v>
      </c>
      <c r="S224" s="178">
        <f t="shared" si="23"/>
        <v>234640.1323405089</v>
      </c>
    </row>
    <row r="225" spans="1:19" ht="12.75">
      <c r="A225" s="169">
        <v>-0.79999999999995</v>
      </c>
      <c r="B225" s="172">
        <f t="shared" si="18"/>
        <v>82053.41377331733</v>
      </c>
      <c r="C225" s="177">
        <f t="shared" si="21"/>
        <v>0.7881446014165887</v>
      </c>
      <c r="D225" s="176">
        <f t="shared" si="22"/>
        <v>0.2118553985834113</v>
      </c>
      <c r="E225" s="179">
        <f t="shared" si="19"/>
        <v>68678.44</v>
      </c>
      <c r="Q225" s="169">
        <v>110000</v>
      </c>
      <c r="R225" s="181">
        <f t="shared" si="20"/>
        <v>0.87</v>
      </c>
      <c r="S225" s="178">
        <f t="shared" si="23"/>
        <v>235711.54846991762</v>
      </c>
    </row>
    <row r="226" spans="1:19" ht="12.75">
      <c r="A226" s="169">
        <v>-0.78999999999995</v>
      </c>
      <c r="B226" s="172">
        <f t="shared" si="18"/>
        <v>82500.81488240582</v>
      </c>
      <c r="C226" s="177">
        <f t="shared" si="21"/>
        <v>0.7852361158363483</v>
      </c>
      <c r="D226" s="176">
        <f t="shared" si="22"/>
        <v>0.21476388416365166</v>
      </c>
      <c r="E226" s="179">
        <f t="shared" si="19"/>
        <v>68678.44</v>
      </c>
      <c r="Q226" s="169">
        <v>110500</v>
      </c>
      <c r="R226" s="181">
        <f t="shared" si="20"/>
        <v>0.87</v>
      </c>
      <c r="S226" s="178">
        <f t="shared" si="23"/>
        <v>236782.96459932634</v>
      </c>
    </row>
    <row r="227" spans="1:19" ht="12.75">
      <c r="A227" s="169">
        <v>-0.77999999999995</v>
      </c>
      <c r="B227" s="172">
        <f t="shared" si="18"/>
        <v>82950.65547259839</v>
      </c>
      <c r="C227" s="177">
        <f t="shared" si="21"/>
        <v>0.7823045624142522</v>
      </c>
      <c r="D227" s="176">
        <f t="shared" si="22"/>
        <v>0.21769543758574783</v>
      </c>
      <c r="E227" s="179">
        <f t="shared" si="19"/>
        <v>68678.44</v>
      </c>
      <c r="Q227" s="169">
        <v>111000</v>
      </c>
      <c r="R227" s="181">
        <f t="shared" si="20"/>
        <v>0.87</v>
      </c>
      <c r="S227" s="178">
        <f t="shared" si="23"/>
        <v>237854.38072873506</v>
      </c>
    </row>
    <row r="228" spans="1:19" ht="12.75">
      <c r="A228" s="169">
        <v>-0.76999999999995</v>
      </c>
      <c r="B228" s="172">
        <f t="shared" si="18"/>
        <v>83402.94884531027</v>
      </c>
      <c r="C228" s="177">
        <f t="shared" si="21"/>
        <v>0.7793500536573357</v>
      </c>
      <c r="D228" s="176">
        <f t="shared" si="22"/>
        <v>0.22064994634266433</v>
      </c>
      <c r="E228" s="179">
        <f t="shared" si="19"/>
        <v>68678.44</v>
      </c>
      <c r="Q228" s="169">
        <v>111500</v>
      </c>
      <c r="R228" s="181">
        <f t="shared" si="20"/>
        <v>0.87</v>
      </c>
      <c r="S228" s="178">
        <f t="shared" si="23"/>
        <v>238925.7968581438</v>
      </c>
    </row>
    <row r="229" spans="1:19" ht="12.75">
      <c r="A229" s="169">
        <v>-0.75999999999995</v>
      </c>
      <c r="B229" s="172">
        <f t="shared" si="18"/>
        <v>83857.70837448403</v>
      </c>
      <c r="C229" s="177">
        <f t="shared" si="21"/>
        <v>0.7763727075623856</v>
      </c>
      <c r="D229" s="176">
        <f t="shared" si="22"/>
        <v>0.22362729243761437</v>
      </c>
      <c r="E229" s="179">
        <f t="shared" si="19"/>
        <v>68678.44</v>
      </c>
      <c r="Q229" s="169">
        <v>112000</v>
      </c>
      <c r="R229" s="181">
        <f t="shared" si="20"/>
        <v>0.87</v>
      </c>
      <c r="S229" s="178">
        <f t="shared" si="23"/>
        <v>239997.2129875525</v>
      </c>
    </row>
    <row r="230" spans="1:19" ht="12.75">
      <c r="A230" s="169">
        <v>-0.74999999999995</v>
      </c>
      <c r="B230" s="172">
        <f t="shared" si="18"/>
        <v>84314.9475069839</v>
      </c>
      <c r="C230" s="177">
        <f t="shared" si="21"/>
        <v>0.7733726476231166</v>
      </c>
      <c r="D230" s="176">
        <f t="shared" si="22"/>
        <v>0.22662735237688336</v>
      </c>
      <c r="E230" s="179">
        <f t="shared" si="19"/>
        <v>68678.44</v>
      </c>
      <c r="Q230" s="169">
        <v>112500</v>
      </c>
      <c r="R230" s="181">
        <f t="shared" si="20"/>
        <v>0.87</v>
      </c>
      <c r="S230" s="178">
        <f t="shared" si="23"/>
        <v>241068.62911696124</v>
      </c>
    </row>
    <row r="231" spans="1:19" ht="12.75">
      <c r="A231" s="169">
        <v>-0.73999999999995</v>
      </c>
      <c r="B231" s="172">
        <f t="shared" si="18"/>
        <v>84774.67976299429</v>
      </c>
      <c r="C231" s="177">
        <f t="shared" si="21"/>
        <v>0.7703500028351943</v>
      </c>
      <c r="D231" s="176">
        <f t="shared" si="22"/>
        <v>0.22964999716480572</v>
      </c>
      <c r="E231" s="179">
        <f t="shared" si="19"/>
        <v>68678.44</v>
      </c>
      <c r="Q231" s="169">
        <v>113000</v>
      </c>
      <c r="R231" s="181">
        <f t="shared" si="20"/>
        <v>0.87</v>
      </c>
      <c r="S231" s="178">
        <f t="shared" si="23"/>
        <v>242140.04524636996</v>
      </c>
    </row>
    <row r="232" spans="1:19" ht="12.75">
      <c r="A232" s="169">
        <v>-0.72999999999995</v>
      </c>
      <c r="B232" s="172">
        <f t="shared" si="18"/>
        <v>85236.91873641932</v>
      </c>
      <c r="C232" s="177">
        <f t="shared" si="21"/>
        <v>0.7673049076990872</v>
      </c>
      <c r="D232" s="176">
        <f t="shared" si="22"/>
        <v>0.2326950923009128</v>
      </c>
      <c r="E232" s="179">
        <f t="shared" si="19"/>
        <v>68678.44</v>
      </c>
      <c r="Q232" s="169">
        <v>113500</v>
      </c>
      <c r="R232" s="181">
        <f t="shared" si="20"/>
        <v>0.87</v>
      </c>
      <c r="S232" s="178">
        <f t="shared" si="23"/>
        <v>243211.4613757787</v>
      </c>
    </row>
    <row r="233" spans="1:19" ht="12.75">
      <c r="A233" s="169">
        <v>-0.71999999999995</v>
      </c>
      <c r="B233" s="172">
        <f t="shared" si="18"/>
        <v>85701.67809528417</v>
      </c>
      <c r="C233" s="177">
        <f t="shared" si="21"/>
        <v>0.7642375022207334</v>
      </c>
      <c r="D233" s="176">
        <f t="shared" si="22"/>
        <v>0.2357624977792666</v>
      </c>
      <c r="E233" s="179">
        <f t="shared" si="19"/>
        <v>68678.44</v>
      </c>
      <c r="Q233" s="169">
        <v>114000</v>
      </c>
      <c r="R233" s="181">
        <f t="shared" si="20"/>
        <v>0.87</v>
      </c>
      <c r="S233" s="178">
        <f t="shared" si="23"/>
        <v>244282.8775051874</v>
      </c>
    </row>
    <row r="234" spans="1:19" ht="12.75">
      <c r="A234" s="169">
        <v>-0.70999999999995</v>
      </c>
      <c r="B234" s="172">
        <f t="shared" si="18"/>
        <v>86168.97158214035</v>
      </c>
      <c r="C234" s="177">
        <f t="shared" si="21"/>
        <v>0.7611479319099977</v>
      </c>
      <c r="D234" s="176">
        <f t="shared" si="22"/>
        <v>0.23885206809000226</v>
      </c>
      <c r="E234" s="179">
        <f t="shared" si="19"/>
        <v>68678.44</v>
      </c>
      <c r="Q234" s="169">
        <v>114500</v>
      </c>
      <c r="R234" s="181">
        <f t="shared" si="20"/>
        <v>0.87</v>
      </c>
      <c r="S234" s="178">
        <f t="shared" si="23"/>
        <v>245354.29363459614</v>
      </c>
    </row>
    <row r="235" spans="1:19" ht="12.75">
      <c r="A235" s="169">
        <v>-0.69999999999995</v>
      </c>
      <c r="B235" s="172">
        <f t="shared" si="18"/>
        <v>86638.81301447087</v>
      </c>
      <c r="C235" s="177">
        <f t="shared" si="21"/>
        <v>0.7580363477769114</v>
      </c>
      <c r="D235" s="176">
        <f t="shared" si="22"/>
        <v>0.24196365222308858</v>
      </c>
      <c r="E235" s="179">
        <f t="shared" si="19"/>
        <v>68678.44</v>
      </c>
      <c r="Q235" s="169">
        <v>115000</v>
      </c>
      <c r="R235" s="181">
        <f t="shared" si="20"/>
        <v>0.87</v>
      </c>
      <c r="S235" s="178">
        <f t="shared" si="23"/>
        <v>246425.70976400486</v>
      </c>
    </row>
    <row r="236" spans="1:19" ht="12.75">
      <c r="A236" s="169">
        <v>-0.68999999999995</v>
      </c>
      <c r="B236" s="172">
        <f t="shared" si="18"/>
        <v>87111.21628509981</v>
      </c>
      <c r="C236" s="246">
        <f t="shared" si="21"/>
        <v>0.7549029063256748</v>
      </c>
      <c r="D236" s="176">
        <f t="shared" si="22"/>
        <v>0.2450970936743252</v>
      </c>
      <c r="E236" s="179">
        <f t="shared" si="19"/>
        <v>68678.44</v>
      </c>
      <c r="Q236" s="169">
        <v>115500</v>
      </c>
      <c r="R236" s="181">
        <f t="shared" si="20"/>
        <v>0.87</v>
      </c>
      <c r="S236" s="178">
        <f t="shared" si="23"/>
        <v>247497.12589341358</v>
      </c>
    </row>
    <row r="237" spans="1:19" ht="12.75">
      <c r="A237" s="169">
        <v>-0.67999999999995</v>
      </c>
      <c r="B237" s="172">
        <f t="shared" si="18"/>
        <v>87586.1953626027</v>
      </c>
      <c r="C237" s="246">
        <f t="shared" si="21"/>
        <v>0.7517477695464136</v>
      </c>
      <c r="D237" s="176">
        <f t="shared" si="22"/>
        <v>0.24825223045358635</v>
      </c>
      <c r="E237" s="179">
        <f t="shared" si="19"/>
        <v>68678.44</v>
      </c>
      <c r="Q237" s="169">
        <v>116000</v>
      </c>
      <c r="R237" s="181">
        <f t="shared" si="20"/>
        <v>0.87</v>
      </c>
      <c r="S237" s="178">
        <f t="shared" si="23"/>
        <v>248568.5420228223</v>
      </c>
    </row>
    <row r="238" spans="1:19" ht="12.75">
      <c r="A238" s="169">
        <v>-0.66999999999995</v>
      </c>
      <c r="B238" s="172">
        <f t="shared" si="18"/>
        <v>88063.76429171911</v>
      </c>
      <c r="C238" s="246">
        <f t="shared" si="21"/>
        <v>0.7485711049046739</v>
      </c>
      <c r="D238" s="176">
        <f t="shared" si="22"/>
        <v>0.25142889509532607</v>
      </c>
      <c r="E238" s="179">
        <f t="shared" si="19"/>
        <v>68678.44</v>
      </c>
      <c r="Q238" s="169">
        <v>116500</v>
      </c>
      <c r="R238" s="181">
        <f t="shared" si="20"/>
        <v>0.87</v>
      </c>
      <c r="S238" s="178">
        <f t="shared" si="23"/>
        <v>249639.95815223103</v>
      </c>
    </row>
    <row r="239" spans="1:19" ht="12.75">
      <c r="A239" s="169">
        <v>-0.65999999999995</v>
      </c>
      <c r="B239" s="172">
        <f t="shared" si="18"/>
        <v>88543.93719376902</v>
      </c>
      <c r="C239" s="246">
        <f t="shared" si="21"/>
        <v>0.7453730853286478</v>
      </c>
      <c r="D239" s="176">
        <f t="shared" si="22"/>
        <v>0.25462691467135223</v>
      </c>
      <c r="E239" s="179">
        <f t="shared" si="19"/>
        <v>68678.44</v>
      </c>
      <c r="Q239" s="169">
        <v>117000</v>
      </c>
      <c r="R239" s="181">
        <f t="shared" si="20"/>
        <v>0.87</v>
      </c>
      <c r="S239" s="178">
        <f t="shared" si="23"/>
        <v>250711.37428163976</v>
      </c>
    </row>
    <row r="240" spans="1:19" ht="12.75">
      <c r="A240" s="169">
        <v>-0.64999999999995</v>
      </c>
      <c r="B240" s="172">
        <f t="shared" si="18"/>
        <v>89026.72826706908</v>
      </c>
      <c r="C240" s="177">
        <f t="shared" si="21"/>
        <v>0.7421538891941191</v>
      </c>
      <c r="D240" s="176">
        <f t="shared" si="22"/>
        <v>0.25784611080588093</v>
      </c>
      <c r="E240" s="179">
        <f t="shared" si="19"/>
        <v>68678.44</v>
      </c>
      <c r="Q240" s="169">
        <v>117500</v>
      </c>
      <c r="R240" s="181">
        <f t="shared" si="20"/>
        <v>0.87</v>
      </c>
      <c r="S240" s="178">
        <f t="shared" si="23"/>
        <v>251782.79041104848</v>
      </c>
    </row>
    <row r="241" spans="1:19" ht="12.75">
      <c r="A241" s="169">
        <v>-0.63999999999995</v>
      </c>
      <c r="B241" s="172">
        <f t="shared" si="18"/>
        <v>89512.15178735359</v>
      </c>
      <c r="C241" s="177">
        <f t="shared" si="21"/>
        <v>0.7389137003071222</v>
      </c>
      <c r="D241" s="176">
        <f t="shared" si="22"/>
        <v>0.2610862996928778</v>
      </c>
      <c r="E241" s="179">
        <f t="shared" si="19"/>
        <v>68678.44</v>
      </c>
      <c r="Q241" s="169">
        <v>118000</v>
      </c>
      <c r="R241" s="181">
        <f t="shared" si="20"/>
        <v>0.87</v>
      </c>
      <c r="S241" s="178">
        <f t="shared" si="23"/>
        <v>252854.2065404572</v>
      </c>
    </row>
    <row r="242" spans="1:19" ht="12.75">
      <c r="A242" s="169">
        <v>-0.62999999999995</v>
      </c>
      <c r="B242" s="172">
        <f t="shared" si="18"/>
        <v>90000.22210819618</v>
      </c>
      <c r="C242" s="177">
        <f t="shared" si="21"/>
        <v>0.735652707884306</v>
      </c>
      <c r="D242" s="176">
        <f t="shared" si="22"/>
        <v>0.26434729211569397</v>
      </c>
      <c r="E242" s="179">
        <f t="shared" si="19"/>
        <v>68678.44</v>
      </c>
      <c r="Q242" s="169">
        <v>118500</v>
      </c>
      <c r="R242" s="181">
        <f t="shared" si="20"/>
        <v>0.87</v>
      </c>
      <c r="S242" s="178">
        <f t="shared" si="23"/>
        <v>253925.62266986593</v>
      </c>
    </row>
    <row r="243" spans="1:19" ht="12.75">
      <c r="A243" s="169">
        <v>-0.61999999999995</v>
      </c>
      <c r="B243" s="172">
        <f t="shared" si="18"/>
        <v>90490.95366143365</v>
      </c>
      <c r="C243" s="177">
        <f t="shared" si="21"/>
        <v>0.7323711065310005</v>
      </c>
      <c r="D243" s="176">
        <f t="shared" si="22"/>
        <v>0.26762889346899954</v>
      </c>
      <c r="E243" s="179">
        <f t="shared" si="19"/>
        <v>68678.44</v>
      </c>
      <c r="Q243" s="169">
        <v>119000</v>
      </c>
      <c r="R243" s="181">
        <f t="shared" si="20"/>
        <v>0.87</v>
      </c>
      <c r="S243" s="178">
        <f t="shared" si="23"/>
        <v>254997.03879927465</v>
      </c>
    </row>
    <row r="244" spans="1:19" ht="12.75">
      <c r="A244" s="169">
        <v>-0.60999999999995</v>
      </c>
      <c r="B244" s="172">
        <f t="shared" si="18"/>
        <v>90984.36095759393</v>
      </c>
      <c r="C244" s="177">
        <f t="shared" si="21"/>
        <v>0.7290690962169778</v>
      </c>
      <c r="D244" s="176">
        <f t="shared" si="22"/>
        <v>0.2709309037830222</v>
      </c>
      <c r="E244" s="179">
        <f t="shared" si="19"/>
        <v>68678.44</v>
      </c>
      <c r="Q244" s="169">
        <v>119500</v>
      </c>
      <c r="R244" s="181">
        <f t="shared" si="20"/>
        <v>0.87</v>
      </c>
      <c r="S244" s="178">
        <f t="shared" si="23"/>
        <v>256068.45492868338</v>
      </c>
    </row>
    <row r="245" spans="1:19" ht="12.75">
      <c r="A245" s="169">
        <v>-0.59999999999994</v>
      </c>
      <c r="B245" s="172">
        <f t="shared" si="18"/>
        <v>91480.4585863243</v>
      </c>
      <c r="C245" s="177">
        <f t="shared" si="21"/>
        <v>0.7257468822499065</v>
      </c>
      <c r="D245" s="176">
        <f t="shared" si="22"/>
        <v>0.27425311775009353</v>
      </c>
      <c r="E245" s="179">
        <f t="shared" si="19"/>
        <v>68678.44</v>
      </c>
      <c r="Q245" s="169">
        <v>120000</v>
      </c>
      <c r="R245" s="181">
        <f t="shared" si="20"/>
        <v>0.87</v>
      </c>
      <c r="S245" s="178">
        <f t="shared" si="23"/>
        <v>257139.8710580921</v>
      </c>
    </row>
    <row r="246" spans="1:19" ht="12.75">
      <c r="A246" s="169">
        <v>-0.58999999999994</v>
      </c>
      <c r="B246" s="172">
        <f t="shared" si="18"/>
        <v>91979.26121682214</v>
      </c>
      <c r="C246" s="177">
        <f t="shared" si="21"/>
        <v>0.722404675246515</v>
      </c>
      <c r="D246" s="176">
        <f t="shared" si="22"/>
        <v>0.27759532475348503</v>
      </c>
      <c r="E246" s="179">
        <f t="shared" si="19"/>
        <v>68678.44</v>
      </c>
      <c r="Q246" s="169">
        <v>120500</v>
      </c>
      <c r="R246" s="181">
        <f t="shared" si="20"/>
        <v>0.87</v>
      </c>
      <c r="S246" s="178">
        <f t="shared" si="23"/>
        <v>258211.28718750083</v>
      </c>
    </row>
    <row r="247" spans="1:19" ht="12.75">
      <c r="A247" s="169">
        <v>-0.57999999999994</v>
      </c>
      <c r="B247" s="172">
        <f t="shared" si="18"/>
        <v>92480.78359827031</v>
      </c>
      <c r="C247" s="177">
        <f t="shared" si="21"/>
        <v>0.7190426911014154</v>
      </c>
      <c r="D247" s="176">
        <f t="shared" si="22"/>
        <v>0.2809573088985846</v>
      </c>
      <c r="E247" s="179">
        <f t="shared" si="19"/>
        <v>68678.44</v>
      </c>
      <c r="Q247" s="169">
        <v>121000</v>
      </c>
      <c r="R247" s="181">
        <f t="shared" si="20"/>
        <v>0.87</v>
      </c>
      <c r="S247" s="178">
        <f t="shared" si="23"/>
        <v>259282.70331690955</v>
      </c>
    </row>
    <row r="248" spans="1:19" ht="12.75">
      <c r="A248" s="169">
        <v>-0.56999999999994</v>
      </c>
      <c r="B248" s="172">
        <f t="shared" si="18"/>
        <v>92985.04056027246</v>
      </c>
      <c r="C248" s="177">
        <f t="shared" si="21"/>
        <v>0.7156611509536555</v>
      </c>
      <c r="D248" s="176">
        <f t="shared" si="22"/>
        <v>0.28433884904634454</v>
      </c>
      <c r="E248" s="179">
        <f t="shared" si="19"/>
        <v>68678.44</v>
      </c>
      <c r="Q248" s="169">
        <v>121500</v>
      </c>
      <c r="R248" s="181">
        <f t="shared" si="20"/>
        <v>0.87</v>
      </c>
      <c r="S248" s="178">
        <f t="shared" si="23"/>
        <v>260354.11944631828</v>
      </c>
    </row>
    <row r="249" spans="1:19" ht="12.75">
      <c r="A249" s="169">
        <v>-0.55999999999994</v>
      </c>
      <c r="B249" s="172">
        <f t="shared" si="18"/>
        <v>93492.04701329155</v>
      </c>
      <c r="C249" s="177">
        <f t="shared" si="21"/>
        <v>0.7122602811509525</v>
      </c>
      <c r="D249" s="176">
        <f t="shared" si="22"/>
        <v>0.2877397188490475</v>
      </c>
      <c r="E249" s="179">
        <f t="shared" si="19"/>
        <v>68678.44</v>
      </c>
      <c r="Q249" s="169">
        <v>122000</v>
      </c>
      <c r="R249" s="181">
        <f t="shared" si="20"/>
        <v>0.87</v>
      </c>
      <c r="S249" s="178">
        <f t="shared" si="23"/>
        <v>261425.535575727</v>
      </c>
    </row>
    <row r="250" spans="1:19" ht="12.75">
      <c r="A250" s="169">
        <v>-0.54999999999994</v>
      </c>
      <c r="B250" s="172">
        <f t="shared" si="18"/>
        <v>94001.81794909023</v>
      </c>
      <c r="C250" s="177">
        <f t="shared" si="21"/>
        <v>0.7088403132116331</v>
      </c>
      <c r="D250" s="176">
        <f t="shared" si="22"/>
        <v>0.2911596867883669</v>
      </c>
      <c r="E250" s="179">
        <f t="shared" si="19"/>
        <v>68678.44</v>
      </c>
      <c r="Q250" s="169">
        <v>122500</v>
      </c>
      <c r="R250" s="181">
        <f t="shared" si="20"/>
        <v>0.87</v>
      </c>
      <c r="S250" s="178">
        <f t="shared" si="23"/>
        <v>262496.9517051357</v>
      </c>
    </row>
    <row r="251" spans="1:19" ht="12.75">
      <c r="A251" s="169">
        <v>-0.53999999999994</v>
      </c>
      <c r="B251" s="172">
        <f t="shared" si="18"/>
        <v>94514.36844117526</v>
      </c>
      <c r="C251" s="177">
        <f t="shared" si="21"/>
        <v>0.7054014837842812</v>
      </c>
      <c r="D251" s="176">
        <f t="shared" si="22"/>
        <v>0.29459851621571875</v>
      </c>
      <c r="E251" s="179">
        <f t="shared" si="19"/>
        <v>68678.44</v>
      </c>
      <c r="Q251" s="169">
        <v>123000</v>
      </c>
      <c r="R251" s="181">
        <f t="shared" si="20"/>
        <v>0.87</v>
      </c>
      <c r="S251" s="178">
        <f t="shared" si="23"/>
        <v>263568.3678345444</v>
      </c>
    </row>
    <row r="252" spans="1:19" ht="12.75">
      <c r="A252" s="169">
        <v>-0.52999999999994</v>
      </c>
      <c r="B252" s="172">
        <f t="shared" si="18"/>
        <v>95029.71364524195</v>
      </c>
      <c r="C252" s="177">
        <f t="shared" si="21"/>
        <v>0.7019440346051028</v>
      </c>
      <c r="D252" s="176">
        <f t="shared" si="22"/>
        <v>0.2980559653948972</v>
      </c>
      <c r="E252" s="179">
        <f t="shared" si="19"/>
        <v>68678.44</v>
      </c>
      <c r="Q252" s="169">
        <v>123500</v>
      </c>
      <c r="R252" s="181">
        <f t="shared" si="20"/>
        <v>0.87</v>
      </c>
      <c r="S252" s="178">
        <f t="shared" si="23"/>
        <v>264639.7839639531</v>
      </c>
    </row>
    <row r="253" spans="1:19" ht="12.75">
      <c r="A253" s="169">
        <v>-0.51999999999994</v>
      </c>
      <c r="B253" s="172">
        <f t="shared" si="18"/>
        <v>95547.86879962347</v>
      </c>
      <c r="C253" s="177">
        <f t="shared" si="21"/>
        <v>0.6984682124530128</v>
      </c>
      <c r="D253" s="176">
        <f t="shared" si="22"/>
        <v>0.3015317875469872</v>
      </c>
      <c r="E253" s="179">
        <f t="shared" si="19"/>
        <v>68678.44</v>
      </c>
      <c r="Q253" s="169">
        <v>124000</v>
      </c>
      <c r="R253" s="181">
        <f t="shared" si="20"/>
        <v>0.87</v>
      </c>
      <c r="S253" s="178">
        <f t="shared" si="23"/>
        <v>265711.2000933618</v>
      </c>
    </row>
    <row r="254" spans="1:19" ht="12.75">
      <c r="A254" s="169">
        <v>-0.50999999999994</v>
      </c>
      <c r="B254" s="172">
        <f t="shared" si="18"/>
        <v>96068.84922574082</v>
      </c>
      <c r="C254" s="177">
        <f t="shared" si="21"/>
        <v>0.6949742691024595</v>
      </c>
      <c r="D254" s="176">
        <f t="shared" si="22"/>
        <v>0.3050257308975405</v>
      </c>
      <c r="E254" s="179">
        <f t="shared" si="19"/>
        <v>68678.44</v>
      </c>
      <c r="Q254" s="169">
        <v>124500</v>
      </c>
      <c r="R254" s="181">
        <f t="shared" si="20"/>
        <v>0.87</v>
      </c>
      <c r="S254" s="178">
        <f t="shared" si="23"/>
        <v>266782.6162227705</v>
      </c>
    </row>
    <row r="255" spans="1:19" ht="12.75">
      <c r="A255" s="169">
        <v>-0.49999999999994</v>
      </c>
      <c r="B255" s="172">
        <f t="shared" si="18"/>
        <v>96592.67032855553</v>
      </c>
      <c r="C255" s="177">
        <f t="shared" si="21"/>
        <v>0.6914624612739919</v>
      </c>
      <c r="D255" s="176">
        <f t="shared" si="22"/>
        <v>0.3085375387260081</v>
      </c>
      <c r="E255" s="179">
        <f t="shared" si="19"/>
        <v>68678.44</v>
      </c>
      <c r="Q255" s="169">
        <v>125000</v>
      </c>
      <c r="R255" s="181">
        <f t="shared" si="20"/>
        <v>0.87</v>
      </c>
      <c r="S255" s="178">
        <f t="shared" si="23"/>
        <v>267854.0323521792</v>
      </c>
    </row>
    <row r="256" spans="1:19" ht="12.75">
      <c r="A256" s="169">
        <v>-0.48999999999994</v>
      </c>
      <c r="B256" s="172">
        <f t="shared" si="18"/>
        <v>97119.34759702625</v>
      </c>
      <c r="C256" s="177">
        <f t="shared" si="21"/>
        <v>0.6879330505825881</v>
      </c>
      <c r="D256" s="176">
        <f t="shared" si="22"/>
        <v>0.31206694941741187</v>
      </c>
      <c r="E256" s="179">
        <f t="shared" si="19"/>
        <v>68678.44</v>
      </c>
      <c r="Q256" s="169">
        <v>125500</v>
      </c>
      <c r="R256" s="181">
        <f t="shared" si="20"/>
        <v>0.87</v>
      </c>
      <c r="S256" s="178">
        <f t="shared" si="23"/>
        <v>268925.44848158787</v>
      </c>
    </row>
    <row r="257" spans="1:19" ht="12.75">
      <c r="A257" s="169">
        <v>-0.47999999999994</v>
      </c>
      <c r="B257" s="172">
        <f t="shared" si="18"/>
        <v>97648.89660456541</v>
      </c>
      <c r="C257" s="177">
        <f t="shared" si="21"/>
        <v>0.6843863034837561</v>
      </c>
      <c r="D257" s="176">
        <f t="shared" si="22"/>
        <v>0.31561369651624394</v>
      </c>
      <c r="E257" s="179">
        <f t="shared" si="19"/>
        <v>68678.44</v>
      </c>
      <c r="Q257" s="169">
        <v>126000</v>
      </c>
      <c r="R257" s="181">
        <f t="shared" si="20"/>
        <v>0.87</v>
      </c>
      <c r="S257" s="178">
        <f t="shared" si="23"/>
        <v>269996.86461099656</v>
      </c>
    </row>
    <row r="258" spans="1:19" ht="12.75">
      <c r="A258" s="169">
        <v>-0.46999999999994</v>
      </c>
      <c r="B258" s="172">
        <f t="shared" si="18"/>
        <v>98181.3330095009</v>
      </c>
      <c r="C258" s="177">
        <f t="shared" si="21"/>
        <v>0.6808224912174228</v>
      </c>
      <c r="D258" s="176">
        <f t="shared" si="22"/>
        <v>0.3191775087825772</v>
      </c>
      <c r="E258" s="179">
        <f t="shared" si="19"/>
        <v>68678.44</v>
      </c>
      <c r="Q258" s="169">
        <v>126500</v>
      </c>
      <c r="R258" s="181">
        <f t="shared" si="20"/>
        <v>0.87</v>
      </c>
      <c r="S258" s="178">
        <f t="shared" si="23"/>
        <v>271068.28074040526</v>
      </c>
    </row>
    <row r="259" spans="1:19" ht="12.75">
      <c r="A259" s="169">
        <v>-0.45999999999994</v>
      </c>
      <c r="B259" s="172">
        <f t="shared" si="18"/>
        <v>98716.6725555386</v>
      </c>
      <c r="C259" s="177">
        <f t="shared" si="21"/>
        <v>0.6772418897496307</v>
      </c>
      <c r="D259" s="176">
        <f t="shared" si="22"/>
        <v>0.32275811025036927</v>
      </c>
      <c r="E259" s="179">
        <f t="shared" si="19"/>
        <v>68678.44</v>
      </c>
      <c r="Q259" s="169">
        <v>127000</v>
      </c>
      <c r="R259" s="181">
        <f t="shared" si="20"/>
        <v>0.87</v>
      </c>
      <c r="S259" s="178">
        <f t="shared" si="23"/>
        <v>272139.69686981395</v>
      </c>
    </row>
    <row r="260" spans="1:19" ht="12.75">
      <c r="A260" s="169">
        <v>-0.44999999999994</v>
      </c>
      <c r="B260" s="172">
        <f t="shared" si="18"/>
        <v>99254.93107222734</v>
      </c>
      <c r="C260" s="177">
        <f t="shared" si="21"/>
        <v>0.6736447797120583</v>
      </c>
      <c r="D260" s="176">
        <f t="shared" si="22"/>
        <v>0.3263552202879417</v>
      </c>
      <c r="E260" s="179">
        <f t="shared" si="19"/>
        <v>68678.44</v>
      </c>
      <c r="Q260" s="169">
        <v>127500</v>
      </c>
      <c r="R260" s="181">
        <f t="shared" si="20"/>
        <v>0.87</v>
      </c>
      <c r="S260" s="178">
        <f t="shared" si="23"/>
        <v>273211.11299922265</v>
      </c>
    </row>
    <row r="261" spans="1:19" ht="12.75">
      <c r="A261" s="169">
        <v>-0.43999999999994</v>
      </c>
      <c r="B261" s="172">
        <f aca="true" t="shared" si="24" ref="B261:B324">EXP(A261*SQRT($H$10)+SUMPRODUCT($H$20:$H$27,$N$20:$N$27))</f>
        <v>99796.1244754282</v>
      </c>
      <c r="C261" s="177">
        <f t="shared" si="21"/>
        <v>0.6700314463393846</v>
      </c>
      <c r="D261" s="176">
        <f t="shared" si="22"/>
        <v>0.3299685536606154</v>
      </c>
      <c r="E261" s="179">
        <f aca="true" t="shared" si="25" ref="E261:E324">$P$3</f>
        <v>68678.44</v>
      </c>
      <c r="Q261" s="169">
        <v>128000</v>
      </c>
      <c r="R261" s="181">
        <f aca="true" t="shared" si="26" ref="R261:R324">+$S$3</f>
        <v>0.87</v>
      </c>
      <c r="S261" s="178">
        <f t="shared" si="23"/>
        <v>274282.52912863134</v>
      </c>
    </row>
    <row r="262" spans="1:19" ht="12.75">
      <c r="A262" s="169">
        <v>-0.42999999999994</v>
      </c>
      <c r="B262" s="172">
        <f t="shared" si="24"/>
        <v>100340.26876778375</v>
      </c>
      <c r="C262" s="177">
        <f aca="true" t="shared" si="27" ref="C262:C325">1-(NORMDIST(A262*SQRT($H$10),0,SQRT($H$10),TRUE))</f>
        <v>0.6664021794045205</v>
      </c>
      <c r="D262" s="176">
        <f aca="true" t="shared" si="28" ref="D262:D325">1-C262</f>
        <v>0.3335978205954795</v>
      </c>
      <c r="E262" s="179">
        <f t="shared" si="25"/>
        <v>68678.44</v>
      </c>
      <c r="Q262" s="169">
        <v>128500</v>
      </c>
      <c r="R262" s="181">
        <f t="shared" si="26"/>
        <v>0.87</v>
      </c>
      <c r="S262" s="178">
        <f t="shared" si="23"/>
        <v>275353.94525804004</v>
      </c>
    </row>
    <row r="263" spans="1:19" ht="12.75">
      <c r="A263" s="169">
        <v>-0.41999999999994</v>
      </c>
      <c r="B263" s="172">
        <f t="shared" si="24"/>
        <v>100887.38003919245</v>
      </c>
      <c r="C263" s="177">
        <f t="shared" si="27"/>
        <v>0.6627572731517285</v>
      </c>
      <c r="D263" s="176">
        <f t="shared" si="28"/>
        <v>0.3372427268482715</v>
      </c>
      <c r="E263" s="179">
        <f t="shared" si="25"/>
        <v>68678.44</v>
      </c>
      <c r="Q263" s="169">
        <v>129000</v>
      </c>
      <c r="R263" s="181">
        <f t="shared" si="26"/>
        <v>0.87</v>
      </c>
      <c r="S263" s="178">
        <f t="shared" si="23"/>
        <v>276425.36138744873</v>
      </c>
    </row>
    <row r="264" spans="1:19" ht="12.75">
      <c r="A264" s="169">
        <v>-0.40999999999994</v>
      </c>
      <c r="B264" s="172">
        <f t="shared" si="24"/>
        <v>101437.47446728386</v>
      </c>
      <c r="C264" s="177">
        <f t="shared" si="27"/>
        <v>0.6590970262276554</v>
      </c>
      <c r="D264" s="176">
        <f t="shared" si="28"/>
        <v>0.3409029737723446</v>
      </c>
      <c r="E264" s="179">
        <f t="shared" si="25"/>
        <v>68678.44</v>
      </c>
      <c r="Q264" s="169">
        <v>129500</v>
      </c>
      <c r="R264" s="181">
        <f t="shared" si="26"/>
        <v>0.87</v>
      </c>
      <c r="S264" s="178">
        <f aca="true" t="shared" si="29" ref="S264:S327">S263+$S$6</f>
        <v>277496.77751685743</v>
      </c>
    </row>
    <row r="265" spans="1:19" ht="12.75">
      <c r="A265" s="169">
        <v>-0.39999999999994</v>
      </c>
      <c r="B265" s="172">
        <f t="shared" si="24"/>
        <v>101990.56831789651</v>
      </c>
      <c r="C265" s="177">
        <f t="shared" si="27"/>
        <v>0.6554217416103021</v>
      </c>
      <c r="D265" s="176">
        <f t="shared" si="28"/>
        <v>0.3445782583896979</v>
      </c>
      <c r="E265" s="179">
        <f t="shared" si="25"/>
        <v>68678.44</v>
      </c>
      <c r="Q265" s="169">
        <v>130000</v>
      </c>
      <c r="R265" s="181">
        <f t="shared" si="26"/>
        <v>0.87</v>
      </c>
      <c r="S265" s="178">
        <f t="shared" si="29"/>
        <v>278568.1936462661</v>
      </c>
    </row>
    <row r="266" spans="1:19" ht="12.75">
      <c r="A266" s="169">
        <v>-0.38999999999994</v>
      </c>
      <c r="B266" s="172">
        <f t="shared" si="24"/>
        <v>102546.67794556012</v>
      </c>
      <c r="C266" s="177">
        <f t="shared" si="27"/>
        <v>0.6517317265359602</v>
      </c>
      <c r="D266" s="176">
        <f t="shared" si="28"/>
        <v>0.34826827346403977</v>
      </c>
      <c r="E266" s="179">
        <f t="shared" si="25"/>
        <v>68678.44</v>
      </c>
      <c r="Q266" s="169">
        <v>130500</v>
      </c>
      <c r="R266" s="181">
        <f t="shared" si="26"/>
        <v>0.87</v>
      </c>
      <c r="S266" s="178">
        <f t="shared" si="29"/>
        <v>279639.6097756748</v>
      </c>
    </row>
    <row r="267" spans="1:19" ht="12.75">
      <c r="A267" s="169">
        <v>-0.37999999999994</v>
      </c>
      <c r="B267" s="172">
        <f t="shared" si="24"/>
        <v>103105.81979397767</v>
      </c>
      <c r="C267" s="177">
        <f t="shared" si="27"/>
        <v>0.6480272924241405</v>
      </c>
      <c r="D267" s="176">
        <f t="shared" si="28"/>
        <v>0.3519727075758595</v>
      </c>
      <c r="E267" s="179">
        <f t="shared" si="25"/>
        <v>68678.44</v>
      </c>
      <c r="Q267" s="169">
        <v>131000</v>
      </c>
      <c r="R267" s="181">
        <f t="shared" si="26"/>
        <v>0.87</v>
      </c>
      <c r="S267" s="178">
        <f t="shared" si="29"/>
        <v>280711.0259050835</v>
      </c>
    </row>
    <row r="268" spans="1:19" ht="12.75">
      <c r="A268" s="169">
        <v>-0.36999999999994</v>
      </c>
      <c r="B268" s="172">
        <f t="shared" si="24"/>
        <v>103668.01039651303</v>
      </c>
      <c r="C268" s="177">
        <f t="shared" si="27"/>
        <v>0.6443087548005244</v>
      </c>
      <c r="D268" s="176">
        <f t="shared" si="28"/>
        <v>0.3556912451994756</v>
      </c>
      <c r="E268" s="179">
        <f t="shared" si="25"/>
        <v>68678.44</v>
      </c>
      <c r="Q268" s="169">
        <v>131500</v>
      </c>
      <c r="R268" s="181">
        <f t="shared" si="26"/>
        <v>0.87</v>
      </c>
      <c r="S268" s="178">
        <f t="shared" si="29"/>
        <v>281782.4420344922</v>
      </c>
    </row>
    <row r="269" spans="1:19" ht="12.75">
      <c r="A269" s="169">
        <v>-0.35999999999994</v>
      </c>
      <c r="B269" s="172">
        <f t="shared" si="24"/>
        <v>104233.26637667914</v>
      </c>
      <c r="C269" s="177">
        <f t="shared" si="27"/>
        <v>0.6405764332179689</v>
      </c>
      <c r="D269" s="176">
        <f t="shared" si="28"/>
        <v>0.35942356678203113</v>
      </c>
      <c r="E269" s="179">
        <f t="shared" si="25"/>
        <v>68678.44</v>
      </c>
      <c r="Q269" s="169">
        <v>132000</v>
      </c>
      <c r="R269" s="181">
        <f t="shared" si="26"/>
        <v>0.87</v>
      </c>
      <c r="S269" s="178">
        <f t="shared" si="29"/>
        <v>282853.8581639009</v>
      </c>
    </row>
    <row r="270" spans="1:19" ht="12.75">
      <c r="A270" s="169">
        <v>-0.34999999999994</v>
      </c>
      <c r="B270" s="172">
        <f t="shared" si="24"/>
        <v>104801.60444862912</v>
      </c>
      <c r="C270" s="177">
        <f t="shared" si="27"/>
        <v>0.6368306511755966</v>
      </c>
      <c r="D270" s="176">
        <f t="shared" si="28"/>
        <v>0.36316934882440344</v>
      </c>
      <c r="E270" s="179">
        <f t="shared" si="25"/>
        <v>68678.44</v>
      </c>
      <c r="Q270" s="169">
        <v>132500</v>
      </c>
      <c r="R270" s="181">
        <f t="shared" si="26"/>
        <v>0.87</v>
      </c>
      <c r="S270" s="178">
        <f t="shared" si="29"/>
        <v>283925.2742933096</v>
      </c>
    </row>
    <row r="271" spans="1:19" ht="12.75">
      <c r="A271" s="169">
        <v>-0.33999999999994</v>
      </c>
      <c r="B271" s="172">
        <f t="shared" si="24"/>
        <v>105373.04141765177</v>
      </c>
      <c r="C271" s="177">
        <f t="shared" si="27"/>
        <v>0.6330717360360054</v>
      </c>
      <c r="D271" s="176">
        <f t="shared" si="28"/>
        <v>0.3669282639639946</v>
      </c>
      <c r="E271" s="179">
        <f t="shared" si="25"/>
        <v>68678.44</v>
      </c>
      <c r="Q271" s="169">
        <v>133000</v>
      </c>
      <c r="R271" s="181">
        <f t="shared" si="26"/>
        <v>0.87</v>
      </c>
      <c r="S271" s="178">
        <f t="shared" si="29"/>
        <v>284996.6904227183</v>
      </c>
    </row>
    <row r="272" spans="1:19" ht="12.75">
      <c r="A272" s="169">
        <v>-0.32999999999994</v>
      </c>
      <c r="B272" s="172">
        <f t="shared" si="24"/>
        <v>105947.5941806669</v>
      </c>
      <c r="C272" s="177">
        <f t="shared" si="27"/>
        <v>0.6293000189406308</v>
      </c>
      <c r="D272" s="176">
        <f t="shared" si="28"/>
        <v>0.3706999810593692</v>
      </c>
      <c r="E272" s="179">
        <f t="shared" si="25"/>
        <v>68678.44</v>
      </c>
      <c r="Q272" s="169">
        <v>133500</v>
      </c>
      <c r="R272" s="181">
        <f t="shared" si="26"/>
        <v>0.87</v>
      </c>
      <c r="S272" s="178">
        <f t="shared" si="29"/>
        <v>286068.106552127</v>
      </c>
    </row>
    <row r="273" spans="1:19" ht="12.75">
      <c r="A273" s="169">
        <v>-0.31999999999994</v>
      </c>
      <c r="B273" s="172">
        <f t="shared" si="24"/>
        <v>106525.27972672644</v>
      </c>
      <c r="C273" s="177">
        <f t="shared" si="27"/>
        <v>0.6255158347232973</v>
      </c>
      <c r="D273" s="176">
        <f t="shared" si="28"/>
        <v>0.3744841652767027</v>
      </c>
      <c r="E273" s="179">
        <f t="shared" si="25"/>
        <v>68678.44</v>
      </c>
      <c r="Q273" s="169">
        <v>134000</v>
      </c>
      <c r="R273" s="181">
        <f t="shared" si="26"/>
        <v>0.87</v>
      </c>
      <c r="S273" s="178">
        <f t="shared" si="29"/>
        <v>287139.5226815357</v>
      </c>
    </row>
    <row r="274" spans="1:19" ht="12.75">
      <c r="A274" s="169">
        <v>-0.30999999999994</v>
      </c>
      <c r="B274" s="172">
        <f t="shared" si="24"/>
        <v>107106.11513751604</v>
      </c>
      <c r="C274" s="177">
        <f t="shared" si="27"/>
        <v>0.6217195218219964</v>
      </c>
      <c r="D274" s="176">
        <f t="shared" si="28"/>
        <v>0.3782804781780036</v>
      </c>
      <c r="E274" s="179">
        <f t="shared" si="25"/>
        <v>68678.44</v>
      </c>
      <c r="Q274" s="169">
        <v>134500</v>
      </c>
      <c r="R274" s="181">
        <f t="shared" si="26"/>
        <v>0.87</v>
      </c>
      <c r="S274" s="178">
        <f t="shared" si="29"/>
        <v>288210.9388109444</v>
      </c>
    </row>
    <row r="275" spans="1:19" ht="12.75">
      <c r="A275" s="169">
        <v>-0.29999999999994</v>
      </c>
      <c r="B275" s="172">
        <f t="shared" si="24"/>
        <v>107690.11758785976</v>
      </c>
      <c r="C275" s="177">
        <f t="shared" si="27"/>
        <v>0.6179114221889297</v>
      </c>
      <c r="D275" s="176">
        <f t="shared" si="28"/>
        <v>0.3820885778110703</v>
      </c>
      <c r="E275" s="179">
        <f t="shared" si="25"/>
        <v>68678.44</v>
      </c>
      <c r="Q275" s="169">
        <v>135000</v>
      </c>
      <c r="R275" s="181">
        <f t="shared" si="26"/>
        <v>0.87</v>
      </c>
      <c r="S275" s="178">
        <f t="shared" si="29"/>
        <v>289282.3549403531</v>
      </c>
    </row>
    <row r="276" spans="1:19" ht="12.75">
      <c r="A276" s="169">
        <v>-0.28999999999994</v>
      </c>
      <c r="B276" s="172">
        <f t="shared" si="24"/>
        <v>108277.30434622911</v>
      </c>
      <c r="C276" s="177">
        <f t="shared" si="27"/>
        <v>0.6140918811988544</v>
      </c>
      <c r="D276" s="176">
        <f t="shared" si="28"/>
        <v>0.3859081188011456</v>
      </c>
      <c r="E276" s="179">
        <f t="shared" si="25"/>
        <v>68678.44</v>
      </c>
      <c r="Q276" s="169">
        <v>135500</v>
      </c>
      <c r="R276" s="181">
        <f t="shared" si="26"/>
        <v>0.87</v>
      </c>
      <c r="S276" s="178">
        <f t="shared" si="29"/>
        <v>290353.7710697618</v>
      </c>
    </row>
    <row r="277" spans="1:19" ht="12.75">
      <c r="A277" s="169">
        <v>-0.27999999999994</v>
      </c>
      <c r="B277" s="172">
        <f t="shared" si="24"/>
        <v>108867.69277525225</v>
      </c>
      <c r="C277" s="177">
        <f t="shared" si="27"/>
        <v>0.6102612475557742</v>
      </c>
      <c r="D277" s="176">
        <f t="shared" si="28"/>
        <v>0.38973875244422584</v>
      </c>
      <c r="E277" s="179">
        <f t="shared" si="25"/>
        <v>68678.44</v>
      </c>
      <c r="Q277" s="169">
        <v>136000</v>
      </c>
      <c r="R277" s="181">
        <f t="shared" si="26"/>
        <v>0.87</v>
      </c>
      <c r="S277" s="178">
        <f t="shared" si="29"/>
        <v>291425.18719917047</v>
      </c>
    </row>
    <row r="278" spans="1:19" ht="12.75">
      <c r="A278" s="169">
        <v>-0.26999999999994</v>
      </c>
      <c r="B278" s="172">
        <f t="shared" si="24"/>
        <v>109461.30033222865</v>
      </c>
      <c r="C278" s="177">
        <f t="shared" si="27"/>
        <v>0.6064198731980164</v>
      </c>
      <c r="D278" s="176">
        <f t="shared" si="28"/>
        <v>0.3935801268019836</v>
      </c>
      <c r="E278" s="179">
        <f t="shared" si="25"/>
        <v>68678.44</v>
      </c>
      <c r="Q278" s="169">
        <v>136500</v>
      </c>
      <c r="R278" s="181">
        <f t="shared" si="26"/>
        <v>0.87</v>
      </c>
      <c r="S278" s="178">
        <f t="shared" si="29"/>
        <v>292496.60332857916</v>
      </c>
    </row>
    <row r="279" spans="1:19" ht="12.75">
      <c r="A279" s="169">
        <v>-0.25999999999994</v>
      </c>
      <c r="B279" s="172">
        <f t="shared" si="24"/>
        <v>110058.14456964475</v>
      </c>
      <c r="C279" s="177">
        <f t="shared" si="27"/>
        <v>0.6025681132017373</v>
      </c>
      <c r="D279" s="176">
        <f t="shared" si="28"/>
        <v>0.3974318867982627</v>
      </c>
      <c r="E279" s="179">
        <f t="shared" si="25"/>
        <v>68678.44</v>
      </c>
      <c r="Q279" s="169">
        <v>137000</v>
      </c>
      <c r="R279" s="181">
        <f t="shared" si="26"/>
        <v>0.87</v>
      </c>
      <c r="S279" s="178">
        <f t="shared" si="29"/>
        <v>293568.01945798786</v>
      </c>
    </row>
    <row r="280" spans="1:19" ht="12.75">
      <c r="A280" s="169">
        <v>-0.24999999999994</v>
      </c>
      <c r="B280" s="172">
        <f t="shared" si="24"/>
        <v>110658.24313569236</v>
      </c>
      <c r="C280" s="177">
        <f t="shared" si="27"/>
        <v>0.5987063256829005</v>
      </c>
      <c r="D280" s="176">
        <f t="shared" si="28"/>
        <v>0.4012936743170995</v>
      </c>
      <c r="E280" s="179">
        <f t="shared" si="25"/>
        <v>68678.44</v>
      </c>
      <c r="Q280" s="169">
        <v>137500</v>
      </c>
      <c r="R280" s="181">
        <f t="shared" si="26"/>
        <v>0.87</v>
      </c>
      <c r="S280" s="178">
        <f t="shared" si="29"/>
        <v>294639.43558739655</v>
      </c>
    </row>
    <row r="281" spans="1:19" ht="12.75">
      <c r="A281" s="169">
        <v>-0.23999999999994</v>
      </c>
      <c r="B281" s="172">
        <f t="shared" si="24"/>
        <v>111261.61377479194</v>
      </c>
      <c r="C281" s="177">
        <f t="shared" si="27"/>
        <v>0.5948348716977726</v>
      </c>
      <c r="D281" s="176">
        <f t="shared" si="28"/>
        <v>0.4051651283022274</v>
      </c>
      <c r="E281" s="179">
        <f t="shared" si="25"/>
        <v>68678.44</v>
      </c>
      <c r="Q281" s="169">
        <v>138000</v>
      </c>
      <c r="R281" s="181">
        <f t="shared" si="26"/>
        <v>0.87</v>
      </c>
      <c r="S281" s="178">
        <f t="shared" si="29"/>
        <v>295710.85171680525</v>
      </c>
    </row>
    <row r="282" spans="1:19" ht="12.75">
      <c r="A282" s="169">
        <v>-0.22999999999994</v>
      </c>
      <c r="B282" s="172">
        <f t="shared" si="24"/>
        <v>111868.27432811561</v>
      </c>
      <c r="C282" s="177">
        <f t="shared" si="27"/>
        <v>0.5909541151419826</v>
      </c>
      <c r="D282" s="176">
        <f t="shared" si="28"/>
        <v>0.4090458848580174</v>
      </c>
      <c r="E282" s="179">
        <f t="shared" si="25"/>
        <v>68678.44</v>
      </c>
      <c r="Q282" s="169">
        <v>138500</v>
      </c>
      <c r="R282" s="181">
        <f t="shared" si="26"/>
        <v>0.87</v>
      </c>
      <c r="S282" s="178">
        <f t="shared" si="29"/>
        <v>296782.26784621394</v>
      </c>
    </row>
    <row r="283" spans="1:19" ht="12.75">
      <c r="A283" s="169">
        <v>-0.21999999999994</v>
      </c>
      <c r="B283" s="172">
        <f t="shared" si="24"/>
        <v>112478.24273411617</v>
      </c>
      <c r="C283" s="177">
        <f t="shared" si="27"/>
        <v>0.5870644226481913</v>
      </c>
      <c r="D283" s="176">
        <f t="shared" si="28"/>
        <v>0.41293557735180875</v>
      </c>
      <c r="E283" s="179">
        <f t="shared" si="25"/>
        <v>68678.44</v>
      </c>
      <c r="Q283" s="169">
        <v>139000</v>
      </c>
      <c r="R283" s="181">
        <f t="shared" si="26"/>
        <v>0.87</v>
      </c>
      <c r="S283" s="178">
        <f t="shared" si="29"/>
        <v>297853.68397562264</v>
      </c>
    </row>
    <row r="284" spans="1:19" ht="12.75">
      <c r="A284" s="169">
        <v>-0.20999999999994</v>
      </c>
      <c r="B284" s="172">
        <f t="shared" si="24"/>
        <v>113091.53702905687</v>
      </c>
      <c r="C284" s="177">
        <f t="shared" si="27"/>
        <v>0.5831661634824189</v>
      </c>
      <c r="D284" s="176">
        <f t="shared" si="28"/>
        <v>0.4168338365175811</v>
      </c>
      <c r="E284" s="179">
        <f t="shared" si="25"/>
        <v>68678.44</v>
      </c>
      <c r="Q284" s="169">
        <v>139500</v>
      </c>
      <c r="R284" s="181">
        <f t="shared" si="26"/>
        <v>0.87</v>
      </c>
      <c r="S284" s="178">
        <f t="shared" si="29"/>
        <v>298925.10010503134</v>
      </c>
    </row>
    <row r="285" spans="1:19" ht="12.75">
      <c r="A285" s="169">
        <v>-0.19999999999994</v>
      </c>
      <c r="B285" s="172">
        <f t="shared" si="24"/>
        <v>113708.17534754417</v>
      </c>
      <c r="C285" s="177">
        <f t="shared" si="27"/>
        <v>0.5792597094390796</v>
      </c>
      <c r="D285" s="176">
        <f t="shared" si="28"/>
        <v>0.42074029056092044</v>
      </c>
      <c r="E285" s="179">
        <f t="shared" si="25"/>
        <v>68678.44</v>
      </c>
      <c r="Q285" s="169">
        <v>140000</v>
      </c>
      <c r="R285" s="181">
        <f t="shared" si="26"/>
        <v>0.87</v>
      </c>
      <c r="S285" s="178">
        <f t="shared" si="29"/>
        <v>299996.51623444003</v>
      </c>
    </row>
    <row r="286" spans="1:19" ht="12.75">
      <c r="A286" s="169">
        <v>-0.18999999999994</v>
      </c>
      <c r="B286" s="172">
        <f t="shared" si="24"/>
        <v>114328.17592306537</v>
      </c>
      <c r="C286" s="177">
        <f t="shared" si="27"/>
        <v>0.575345434734772</v>
      </c>
      <c r="D286" s="176">
        <f t="shared" si="28"/>
        <v>0.42465456526522805</v>
      </c>
      <c r="E286" s="179">
        <f t="shared" si="25"/>
        <v>68678.44</v>
      </c>
      <c r="Q286" s="169">
        <v>140500</v>
      </c>
      <c r="R286" s="181">
        <f t="shared" si="26"/>
        <v>0.87</v>
      </c>
      <c r="S286" s="178">
        <f t="shared" si="29"/>
        <v>301067.9323638487</v>
      </c>
    </row>
    <row r="287" spans="1:19" ht="12.75">
      <c r="A287" s="169">
        <v>-0.17999999999994</v>
      </c>
      <c r="B287" s="172">
        <f t="shared" si="24"/>
        <v>114951.55708852611</v>
      </c>
      <c r="C287" s="177">
        <f t="shared" si="27"/>
        <v>0.5714237159008771</v>
      </c>
      <c r="D287" s="176">
        <f t="shared" si="28"/>
        <v>0.42857628409912285</v>
      </c>
      <c r="E287" s="179">
        <f t="shared" si="25"/>
        <v>68678.44</v>
      </c>
      <c r="Q287" s="169">
        <v>141000</v>
      </c>
      <c r="R287" s="181">
        <f t="shared" si="26"/>
        <v>0.87</v>
      </c>
      <c r="S287" s="178">
        <f t="shared" si="29"/>
        <v>302139.3484932574</v>
      </c>
    </row>
    <row r="288" spans="1:19" ht="12.75">
      <c r="A288" s="169">
        <v>-0.16999999999993</v>
      </c>
      <c r="B288" s="172">
        <f t="shared" si="24"/>
        <v>115578.33727679473</v>
      </c>
      <c r="C288" s="177">
        <f t="shared" si="27"/>
        <v>0.5674949316750109</v>
      </c>
      <c r="D288" s="176">
        <f t="shared" si="28"/>
        <v>0.43250506832498914</v>
      </c>
      <c r="E288" s="179">
        <f t="shared" si="25"/>
        <v>68678.44</v>
      </c>
      <c r="Q288" s="169">
        <v>141500</v>
      </c>
      <c r="R288" s="181">
        <f t="shared" si="26"/>
        <v>0.87</v>
      </c>
      <c r="S288" s="178">
        <f t="shared" si="29"/>
        <v>303210.7646226661</v>
      </c>
    </row>
    <row r="289" spans="1:19" ht="12.75">
      <c r="A289" s="169">
        <v>-0.15999999999993</v>
      </c>
      <c r="B289" s="172">
        <f t="shared" si="24"/>
        <v>116208.5350212432</v>
      </c>
      <c r="C289" s="177">
        <f t="shared" si="27"/>
        <v>0.5635594628914052</v>
      </c>
      <c r="D289" s="176">
        <f t="shared" si="28"/>
        <v>0.43644053710859476</v>
      </c>
      <c r="E289" s="179">
        <f t="shared" si="25"/>
        <v>68678.44</v>
      </c>
      <c r="Q289" s="169">
        <v>142000</v>
      </c>
      <c r="R289" s="181">
        <f t="shared" si="26"/>
        <v>0.87</v>
      </c>
      <c r="S289" s="178">
        <f t="shared" si="29"/>
        <v>304282.1807520748</v>
      </c>
    </row>
    <row r="290" spans="1:19" ht="12.75">
      <c r="A290" s="169">
        <v>-0.14999999999993</v>
      </c>
      <c r="B290" s="172">
        <f t="shared" si="24"/>
        <v>116842.16895630026</v>
      </c>
      <c r="C290" s="177">
        <f t="shared" si="27"/>
        <v>0.5596176923702149</v>
      </c>
      <c r="D290" s="176">
        <f t="shared" si="28"/>
        <v>0.44038230762978514</v>
      </c>
      <c r="E290" s="179">
        <f t="shared" si="25"/>
        <v>68678.44</v>
      </c>
      <c r="Q290" s="169">
        <v>142500</v>
      </c>
      <c r="R290" s="181">
        <f t="shared" si="26"/>
        <v>0.87</v>
      </c>
      <c r="S290" s="178">
        <f t="shared" si="29"/>
        <v>305353.5968814835</v>
      </c>
    </row>
    <row r="291" spans="1:19" ht="12.75">
      <c r="A291" s="169">
        <v>-0.13999999999993</v>
      </c>
      <c r="B291" s="172">
        <f t="shared" si="24"/>
        <v>117479.25781799939</v>
      </c>
      <c r="C291" s="177">
        <f t="shared" si="27"/>
        <v>0.5556700048058788</v>
      </c>
      <c r="D291" s="176">
        <f t="shared" si="28"/>
        <v>0.4443299951941212</v>
      </c>
      <c r="E291" s="179">
        <f t="shared" si="25"/>
        <v>68678.44</v>
      </c>
      <c r="Q291" s="169">
        <v>143000</v>
      </c>
      <c r="R291" s="181">
        <f t="shared" si="26"/>
        <v>0.87</v>
      </c>
      <c r="S291" s="178">
        <f t="shared" si="29"/>
        <v>306425.0130108922</v>
      </c>
    </row>
    <row r="292" spans="1:19" ht="12.75">
      <c r="A292" s="169">
        <v>-0.12999999999993</v>
      </c>
      <c r="B292" s="172">
        <f t="shared" si="24"/>
        <v>118119.82044453274</v>
      </c>
      <c r="C292" s="177">
        <f t="shared" si="27"/>
        <v>0.5517167866545334</v>
      </c>
      <c r="D292" s="176">
        <f t="shared" si="28"/>
        <v>0.4482832133454666</v>
      </c>
      <c r="E292" s="179">
        <f t="shared" si="25"/>
        <v>68678.44</v>
      </c>
      <c r="Q292" s="169">
        <v>143500</v>
      </c>
      <c r="R292" s="181">
        <f t="shared" si="26"/>
        <v>0.87</v>
      </c>
      <c r="S292" s="178">
        <f t="shared" si="29"/>
        <v>307496.4291403009</v>
      </c>
    </row>
    <row r="293" spans="1:19" ht="12.75">
      <c r="A293" s="169">
        <v>-0.11999999999993</v>
      </c>
      <c r="B293" s="172">
        <f t="shared" si="24"/>
        <v>118763.87577680973</v>
      </c>
      <c r="C293" s="177">
        <f t="shared" si="27"/>
        <v>0.5477584260205561</v>
      </c>
      <c r="D293" s="176">
        <f t="shared" si="28"/>
        <v>0.45224157397944387</v>
      </c>
      <c r="E293" s="179">
        <f t="shared" si="25"/>
        <v>68678.44</v>
      </c>
      <c r="Q293" s="169">
        <v>144000</v>
      </c>
      <c r="R293" s="181">
        <f t="shared" si="26"/>
        <v>0.87</v>
      </c>
      <c r="S293" s="178">
        <f t="shared" si="29"/>
        <v>308567.8452697096</v>
      </c>
    </row>
    <row r="294" spans="1:19" ht="12.75">
      <c r="A294" s="169">
        <v>-0.10999999999993</v>
      </c>
      <c r="B294" s="172">
        <f t="shared" si="24"/>
        <v>119411.44285901528</v>
      </c>
      <c r="C294" s="177">
        <f t="shared" si="27"/>
        <v>0.543795312542289</v>
      </c>
      <c r="D294" s="176">
        <f t="shared" si="28"/>
        <v>0.45620468745771103</v>
      </c>
      <c r="E294" s="179">
        <f t="shared" si="25"/>
        <v>68678.44</v>
      </c>
      <c r="Q294" s="169">
        <v>144500</v>
      </c>
      <c r="R294" s="181">
        <f t="shared" si="26"/>
        <v>0.87</v>
      </c>
      <c r="S294" s="178">
        <f t="shared" si="29"/>
        <v>309639.2613991183</v>
      </c>
    </row>
    <row r="295" spans="1:19" ht="12.75">
      <c r="A295" s="169">
        <v>-0.0999999999999304</v>
      </c>
      <c r="B295" s="172">
        <f t="shared" si="24"/>
        <v>120062.54083917454</v>
      </c>
      <c r="C295" s="177">
        <f t="shared" si="27"/>
        <v>0.5398278372770013</v>
      </c>
      <c r="D295" s="176">
        <f t="shared" si="28"/>
        <v>0.46017216272299866</v>
      </c>
      <c r="E295" s="179">
        <f t="shared" si="25"/>
        <v>68678.44</v>
      </c>
      <c r="Q295" s="169">
        <v>145000</v>
      </c>
      <c r="R295" s="181">
        <f t="shared" si="26"/>
        <v>0.87</v>
      </c>
      <c r="S295" s="178">
        <f t="shared" si="29"/>
        <v>310710.677528527</v>
      </c>
    </row>
    <row r="296" spans="1:19" ht="12.75">
      <c r="A296" s="169">
        <v>-0.0899999999999301</v>
      </c>
      <c r="B296" s="172">
        <f t="shared" si="24"/>
        <v>120717.18896971844</v>
      </c>
      <c r="C296" s="177">
        <f t="shared" si="27"/>
        <v>0.5358563925851443</v>
      </c>
      <c r="D296" s="176">
        <f t="shared" si="28"/>
        <v>0.4641436074148557</v>
      </c>
      <c r="E296" s="179">
        <f t="shared" si="25"/>
        <v>68678.44</v>
      </c>
      <c r="Q296" s="169">
        <v>145500</v>
      </c>
      <c r="R296" s="181">
        <f t="shared" si="26"/>
        <v>0.87</v>
      </c>
      <c r="S296" s="178">
        <f t="shared" si="29"/>
        <v>311782.0936579357</v>
      </c>
    </row>
    <row r="297" spans="1:19" ht="12.75">
      <c r="A297" s="169">
        <v>-0.0799999999999303</v>
      </c>
      <c r="B297" s="172">
        <f t="shared" si="24"/>
        <v>121375.4066080522</v>
      </c>
      <c r="C297" s="177">
        <f t="shared" si="27"/>
        <v>0.5318813720139597</v>
      </c>
      <c r="D297" s="176">
        <f t="shared" si="28"/>
        <v>0.4681186279860403</v>
      </c>
      <c r="E297" s="179">
        <f t="shared" si="25"/>
        <v>68678.44</v>
      </c>
      <c r="Q297" s="169">
        <v>146000</v>
      </c>
      <c r="R297" s="181">
        <f t="shared" si="26"/>
        <v>0.87</v>
      </c>
      <c r="S297" s="178">
        <f t="shared" si="29"/>
        <v>312853.5097873444</v>
      </c>
    </row>
    <row r="298" spans="1:19" ht="12.75">
      <c r="A298" s="169">
        <v>-0.0699999999999301</v>
      </c>
      <c r="B298" s="172">
        <f t="shared" si="24"/>
        <v>122037.21321712939</v>
      </c>
      <c r="C298" s="177">
        <f t="shared" si="27"/>
        <v>0.5279031701804933</v>
      </c>
      <c r="D298" s="176">
        <f t="shared" si="28"/>
        <v>0.47209682981950674</v>
      </c>
      <c r="E298" s="179">
        <f t="shared" si="25"/>
        <v>68678.44</v>
      </c>
      <c r="Q298" s="169">
        <v>146500</v>
      </c>
      <c r="R298" s="181">
        <f t="shared" si="26"/>
        <v>0.87</v>
      </c>
      <c r="S298" s="178">
        <f t="shared" si="29"/>
        <v>313924.92591675307</v>
      </c>
    </row>
    <row r="299" spans="1:19" ht="12.75">
      <c r="A299" s="169">
        <v>-0.0599999999999303</v>
      </c>
      <c r="B299" s="172">
        <f t="shared" si="24"/>
        <v>122702.62836602557</v>
      </c>
      <c r="C299" s="177">
        <f t="shared" si="27"/>
        <v>0.5239221826540791</v>
      </c>
      <c r="D299" s="176">
        <f t="shared" si="28"/>
        <v>0.4760778173459209</v>
      </c>
      <c r="E299" s="179">
        <f t="shared" si="25"/>
        <v>68678.44</v>
      </c>
      <c r="Q299" s="169">
        <v>147000</v>
      </c>
      <c r="R299" s="181">
        <f t="shared" si="26"/>
        <v>0.87</v>
      </c>
      <c r="S299" s="178">
        <f t="shared" si="29"/>
        <v>314996.34204616176</v>
      </c>
    </row>
    <row r="300" spans="1:19" ht="12.75">
      <c r="A300" s="169">
        <v>-0.0499999999999301</v>
      </c>
      <c r="B300" s="172">
        <f t="shared" si="24"/>
        <v>123371.67173051852</v>
      </c>
      <c r="C300" s="177">
        <f t="shared" si="27"/>
        <v>0.5199388058383446</v>
      </c>
      <c r="D300" s="176">
        <f t="shared" si="28"/>
        <v>0.4800611941616554</v>
      </c>
      <c r="E300" s="179">
        <f t="shared" si="25"/>
        <v>68678.44</v>
      </c>
      <c r="Q300" s="169">
        <v>147500</v>
      </c>
      <c r="R300" s="181">
        <f t="shared" si="26"/>
        <v>0.87</v>
      </c>
      <c r="S300" s="178">
        <f t="shared" si="29"/>
        <v>316067.75817557046</v>
      </c>
    </row>
    <row r="301" spans="1:19" ht="12.75">
      <c r="A301" s="169">
        <v>-0.0399999999999303</v>
      </c>
      <c r="B301" s="172">
        <f t="shared" si="24"/>
        <v>124044.36309366935</v>
      </c>
      <c r="C301" s="177">
        <f t="shared" si="27"/>
        <v>0.5159534368528029</v>
      </c>
      <c r="D301" s="176">
        <f t="shared" si="28"/>
        <v>0.4840465631471971</v>
      </c>
      <c r="E301" s="179">
        <f t="shared" si="25"/>
        <v>68678.44</v>
      </c>
      <c r="Q301" s="169">
        <v>148000</v>
      </c>
      <c r="R301" s="181">
        <f t="shared" si="26"/>
        <v>0.87</v>
      </c>
      <c r="S301" s="178">
        <f t="shared" si="29"/>
        <v>317139.17430497915</v>
      </c>
    </row>
    <row r="302" spans="1:19" ht="12.75">
      <c r="A302" s="169">
        <v>-0.0299999999999301</v>
      </c>
      <c r="B302" s="172">
        <f t="shared" si="24"/>
        <v>124720.72234640687</v>
      </c>
      <c r="C302" s="177">
        <f t="shared" si="27"/>
        <v>0.5119664734140847</v>
      </c>
      <c r="D302" s="176">
        <f t="shared" si="28"/>
        <v>0.48803352658591526</v>
      </c>
      <c r="E302" s="179">
        <f t="shared" si="25"/>
        <v>68678.44</v>
      </c>
      <c r="Q302" s="169">
        <v>148500</v>
      </c>
      <c r="R302" s="181">
        <f t="shared" si="26"/>
        <v>0.87</v>
      </c>
      <c r="S302" s="178">
        <f t="shared" si="29"/>
        <v>318210.59043438785</v>
      </c>
    </row>
    <row r="303" spans="1:19" ht="12.75">
      <c r="A303" s="169">
        <v>-0.0199999999999303</v>
      </c>
      <c r="B303" s="172">
        <f t="shared" si="24"/>
        <v>125400.76948811718</v>
      </c>
      <c r="C303" s="177">
        <f t="shared" si="27"/>
        <v>0.5079783137168742</v>
      </c>
      <c r="D303" s="176">
        <f t="shared" si="28"/>
        <v>0.4920216862831258</v>
      </c>
      <c r="E303" s="179">
        <f t="shared" si="25"/>
        <v>68678.44</v>
      </c>
      <c r="Q303" s="169">
        <v>149000</v>
      </c>
      <c r="R303" s="181">
        <f t="shared" si="26"/>
        <v>0.87</v>
      </c>
      <c r="S303" s="178">
        <f t="shared" si="29"/>
        <v>319282.00656379655</v>
      </c>
    </row>
    <row r="304" spans="1:19" ht="12.75">
      <c r="A304" s="169">
        <v>-0.00999999999993006</v>
      </c>
      <c r="B304" s="172">
        <f t="shared" si="24"/>
        <v>126084.52462723338</v>
      </c>
      <c r="C304" s="177">
        <f t="shared" si="27"/>
        <v>0.5039893563146037</v>
      </c>
      <c r="D304" s="176">
        <f t="shared" si="28"/>
        <v>0.49601064368539627</v>
      </c>
      <c r="E304" s="179">
        <f t="shared" si="25"/>
        <v>68678.44</v>
      </c>
      <c r="Q304" s="169">
        <v>149500</v>
      </c>
      <c r="R304" s="181">
        <f t="shared" si="26"/>
        <v>0.87</v>
      </c>
      <c r="S304" s="178">
        <f t="shared" si="29"/>
        <v>320353.42269320524</v>
      </c>
    </row>
    <row r="305" spans="1:19" ht="12.75">
      <c r="A305" s="169">
        <v>6.97220059464598E-14</v>
      </c>
      <c r="B305" s="172">
        <f t="shared" si="24"/>
        <v>126772.00798183163</v>
      </c>
      <c r="C305" s="177">
        <f t="shared" si="27"/>
        <v>0.49999999999997213</v>
      </c>
      <c r="D305" s="176">
        <f t="shared" si="28"/>
        <v>0.5000000000000279</v>
      </c>
      <c r="E305" s="179">
        <f t="shared" si="25"/>
        <v>68678.44</v>
      </c>
      <c r="Q305" s="169">
        <v>150000</v>
      </c>
      <c r="R305" s="181">
        <f t="shared" si="26"/>
        <v>0.87</v>
      </c>
      <c r="S305" s="178">
        <f t="shared" si="29"/>
        <v>321424.83882261394</v>
      </c>
    </row>
    <row r="306" spans="1:19" ht="12.75">
      <c r="A306" s="169">
        <v>0.01000000000007</v>
      </c>
      <c r="B306" s="172">
        <f t="shared" si="24"/>
        <v>127463.23988022839</v>
      </c>
      <c r="C306" s="177">
        <f t="shared" si="27"/>
        <v>0.4960106436853404</v>
      </c>
      <c r="D306" s="176">
        <f t="shared" si="28"/>
        <v>0.5039893563146596</v>
      </c>
      <c r="E306" s="179">
        <f t="shared" si="25"/>
        <v>68678.44</v>
      </c>
      <c r="Q306" s="169">
        <v>150500</v>
      </c>
      <c r="R306" s="181">
        <f t="shared" si="26"/>
        <v>0.87</v>
      </c>
      <c r="S306" s="178">
        <f t="shared" si="29"/>
        <v>322496.25495202263</v>
      </c>
    </row>
    <row r="307" spans="1:19" ht="12.75">
      <c r="A307" s="169">
        <v>0.0200000000000697</v>
      </c>
      <c r="B307" s="172">
        <f t="shared" si="24"/>
        <v>128158.24076158075</v>
      </c>
      <c r="C307" s="177">
        <f t="shared" si="27"/>
        <v>0.4920216862830702</v>
      </c>
      <c r="D307" s="176">
        <f t="shared" si="28"/>
        <v>0.5079783137169298</v>
      </c>
      <c r="E307" s="179">
        <f t="shared" si="25"/>
        <v>68678.44</v>
      </c>
      <c r="Q307" s="169">
        <v>151000</v>
      </c>
      <c r="R307" s="181">
        <f t="shared" si="26"/>
        <v>0.87</v>
      </c>
      <c r="S307" s="178">
        <f t="shared" si="29"/>
        <v>323567.6710814313</v>
      </c>
    </row>
    <row r="308" spans="1:19" ht="12.75">
      <c r="A308" s="169">
        <v>0.03000000000007</v>
      </c>
      <c r="B308" s="172">
        <f t="shared" si="24"/>
        <v>128857.03117649247</v>
      </c>
      <c r="C308" s="177">
        <f t="shared" si="27"/>
        <v>0.4880335265858594</v>
      </c>
      <c r="D308" s="176">
        <f t="shared" si="28"/>
        <v>0.5119664734141406</v>
      </c>
      <c r="E308" s="179">
        <f t="shared" si="25"/>
        <v>68678.44</v>
      </c>
      <c r="Q308" s="169">
        <v>151500</v>
      </c>
      <c r="R308" s="181">
        <f t="shared" si="26"/>
        <v>0.87</v>
      </c>
      <c r="S308" s="178">
        <f t="shared" si="29"/>
        <v>324639.08721084</v>
      </c>
    </row>
    <row r="309" spans="1:19" ht="12.75">
      <c r="A309" s="169">
        <v>0.0400000000000698</v>
      </c>
      <c r="B309" s="172">
        <f t="shared" si="24"/>
        <v>129559.63178761974</v>
      </c>
      <c r="C309" s="177">
        <f t="shared" si="27"/>
        <v>0.48404656314714145</v>
      </c>
      <c r="D309" s="176">
        <f t="shared" si="28"/>
        <v>0.5159534368528585</v>
      </c>
      <c r="E309" s="179">
        <f t="shared" si="25"/>
        <v>68678.44</v>
      </c>
      <c r="Q309" s="169">
        <v>152000</v>
      </c>
      <c r="R309" s="181">
        <f t="shared" si="26"/>
        <v>0.87</v>
      </c>
      <c r="S309" s="178">
        <f t="shared" si="29"/>
        <v>325710.5033402487</v>
      </c>
    </row>
    <row r="310" spans="1:19" ht="12.75">
      <c r="A310" s="169">
        <v>0.05000000000007</v>
      </c>
      <c r="B310" s="172">
        <f t="shared" si="24"/>
        <v>130266.06337028385</v>
      </c>
      <c r="C310" s="177">
        <f t="shared" si="27"/>
        <v>0.48006119416159965</v>
      </c>
      <c r="D310" s="176">
        <f t="shared" si="28"/>
        <v>0.5199388058384004</v>
      </c>
      <c r="E310" s="179">
        <f t="shared" si="25"/>
        <v>68678.44</v>
      </c>
      <c r="Q310" s="169">
        <v>152500</v>
      </c>
      <c r="R310" s="181">
        <f t="shared" si="26"/>
        <v>0.87</v>
      </c>
      <c r="S310" s="178">
        <f t="shared" si="29"/>
        <v>326781.9194696574</v>
      </c>
    </row>
    <row r="311" spans="1:19" ht="12.75">
      <c r="A311" s="169">
        <v>0.0600000000000698</v>
      </c>
      <c r="B311" s="172">
        <f t="shared" si="24"/>
        <v>130976.3468130847</v>
      </c>
      <c r="C311" s="177">
        <f t="shared" si="27"/>
        <v>0.4760778173458654</v>
      </c>
      <c r="D311" s="176">
        <f t="shared" si="28"/>
        <v>0.5239221826541346</v>
      </c>
      <c r="E311" s="179">
        <f t="shared" si="25"/>
        <v>68678.44</v>
      </c>
      <c r="Q311" s="169">
        <v>153000</v>
      </c>
      <c r="R311" s="181">
        <f t="shared" si="26"/>
        <v>0.87</v>
      </c>
      <c r="S311" s="178">
        <f t="shared" si="29"/>
        <v>327853.3355990661</v>
      </c>
    </row>
    <row r="312" spans="1:19" ht="12.75">
      <c r="A312" s="169">
        <v>0.07000000000007</v>
      </c>
      <c r="B312" s="172">
        <f t="shared" si="24"/>
        <v>131690.5031185179</v>
      </c>
      <c r="C312" s="177">
        <f t="shared" si="27"/>
        <v>0.472096829819451</v>
      </c>
      <c r="D312" s="176">
        <f t="shared" si="28"/>
        <v>0.527903170180549</v>
      </c>
      <c r="E312" s="179">
        <f t="shared" si="25"/>
        <v>68678.44</v>
      </c>
      <c r="Q312" s="169">
        <v>153500</v>
      </c>
      <c r="R312" s="181">
        <f t="shared" si="26"/>
        <v>0.87</v>
      </c>
      <c r="S312" s="178">
        <f t="shared" si="29"/>
        <v>328924.7517284748</v>
      </c>
    </row>
    <row r="313" spans="1:19" ht="12.75">
      <c r="A313" s="169">
        <v>0.08000000000006979</v>
      </c>
      <c r="B313" s="172">
        <f t="shared" si="24"/>
        <v>132408.55340359724</v>
      </c>
      <c r="C313" s="177">
        <f t="shared" si="27"/>
        <v>0.4681186279859849</v>
      </c>
      <c r="D313" s="176">
        <f t="shared" si="28"/>
        <v>0.5318813720140151</v>
      </c>
      <c r="E313" s="179">
        <f t="shared" si="25"/>
        <v>68678.44</v>
      </c>
      <c r="Q313" s="169">
        <v>154000</v>
      </c>
      <c r="R313" s="181">
        <f t="shared" si="26"/>
        <v>0.87</v>
      </c>
      <c r="S313" s="178">
        <f t="shared" si="29"/>
        <v>329996.1678578835</v>
      </c>
    </row>
    <row r="314" spans="1:19" ht="12.75">
      <c r="A314" s="169">
        <v>0.0900000000000696</v>
      </c>
      <c r="B314" s="172">
        <f t="shared" si="24"/>
        <v>133130.51890047747</v>
      </c>
      <c r="C314" s="177">
        <f t="shared" si="27"/>
        <v>0.4641436074148002</v>
      </c>
      <c r="D314" s="176">
        <f t="shared" si="28"/>
        <v>0.5358563925851998</v>
      </c>
      <c r="E314" s="179">
        <f t="shared" si="25"/>
        <v>68678.44</v>
      </c>
      <c r="Q314" s="169">
        <v>154500</v>
      </c>
      <c r="R314" s="181">
        <f t="shared" si="26"/>
        <v>0.87</v>
      </c>
      <c r="S314" s="178">
        <f t="shared" si="29"/>
        <v>331067.5839872922</v>
      </c>
    </row>
    <row r="315" spans="1:19" ht="12.75">
      <c r="A315" s="169">
        <v>0.10000000000007</v>
      </c>
      <c r="B315" s="172">
        <f t="shared" si="24"/>
        <v>133856.42095708352</v>
      </c>
      <c r="C315" s="177">
        <f t="shared" si="27"/>
        <v>0.46017216272294326</v>
      </c>
      <c r="D315" s="176">
        <f t="shared" si="28"/>
        <v>0.5398278372770567</v>
      </c>
      <c r="E315" s="179">
        <f t="shared" si="25"/>
        <v>68678.44</v>
      </c>
      <c r="Q315" s="169">
        <v>155000</v>
      </c>
      <c r="R315" s="181">
        <f t="shared" si="26"/>
        <v>0.87</v>
      </c>
      <c r="S315" s="178">
        <f t="shared" si="29"/>
        <v>332139.0001167009</v>
      </c>
    </row>
    <row r="316" spans="1:19" ht="12.75">
      <c r="A316" s="169">
        <v>0.11000000000007</v>
      </c>
      <c r="B316" s="172">
        <f t="shared" si="24"/>
        <v>134586.28103774125</v>
      </c>
      <c r="C316" s="177">
        <f t="shared" si="27"/>
        <v>0.4562046874576555</v>
      </c>
      <c r="D316" s="176">
        <f t="shared" si="28"/>
        <v>0.5437953125423445</v>
      </c>
      <c r="E316" s="179">
        <f t="shared" si="25"/>
        <v>68678.44</v>
      </c>
      <c r="Q316" s="169">
        <v>155500</v>
      </c>
      <c r="R316" s="181">
        <f t="shared" si="26"/>
        <v>0.87</v>
      </c>
      <c r="S316" s="178">
        <f t="shared" si="29"/>
        <v>333210.4162461096</v>
      </c>
    </row>
    <row r="317" spans="1:19" ht="12.75">
      <c r="A317" s="169">
        <v>0.12000000000007</v>
      </c>
      <c r="B317" s="172">
        <f t="shared" si="24"/>
        <v>135320.1207238112</v>
      </c>
      <c r="C317" s="177">
        <f t="shared" si="27"/>
        <v>0.45224157397938847</v>
      </c>
      <c r="D317" s="176">
        <f t="shared" si="28"/>
        <v>0.5477584260206115</v>
      </c>
      <c r="E317" s="179">
        <f t="shared" si="25"/>
        <v>68678.44</v>
      </c>
      <c r="Q317" s="169">
        <v>156000</v>
      </c>
      <c r="R317" s="181">
        <f t="shared" si="26"/>
        <v>0.87</v>
      </c>
      <c r="S317" s="178">
        <f t="shared" si="29"/>
        <v>334281.8323755183</v>
      </c>
    </row>
    <row r="318" spans="1:19" ht="12.75">
      <c r="A318" s="169">
        <v>0.13000000000007</v>
      </c>
      <c r="B318" s="172">
        <f t="shared" si="24"/>
        <v>136057.96171432865</v>
      </c>
      <c r="C318" s="177">
        <f t="shared" si="27"/>
        <v>0.4482832133454112</v>
      </c>
      <c r="D318" s="176">
        <f t="shared" si="28"/>
        <v>0.5517167866545888</v>
      </c>
      <c r="E318" s="179">
        <f t="shared" si="25"/>
        <v>68678.44</v>
      </c>
      <c r="Q318" s="169">
        <v>156500</v>
      </c>
      <c r="R318" s="181">
        <f t="shared" si="26"/>
        <v>0.87</v>
      </c>
      <c r="S318" s="178">
        <f t="shared" si="29"/>
        <v>335353.248504927</v>
      </c>
    </row>
    <row r="319" spans="1:19" ht="12.75">
      <c r="A319" s="169">
        <v>0.14000000000007</v>
      </c>
      <c r="B319" s="172">
        <f t="shared" si="24"/>
        <v>136799.82582664306</v>
      </c>
      <c r="C319" s="177">
        <f t="shared" si="27"/>
        <v>0.4443299951940659</v>
      </c>
      <c r="D319" s="176">
        <f t="shared" si="28"/>
        <v>0.5556700048059341</v>
      </c>
      <c r="E319" s="179">
        <f t="shared" si="25"/>
        <v>68678.44</v>
      </c>
      <c r="Q319" s="169">
        <v>157000</v>
      </c>
      <c r="R319" s="181">
        <f t="shared" si="26"/>
        <v>0.87</v>
      </c>
      <c r="S319" s="178">
        <f t="shared" si="29"/>
        <v>336424.66463433567</v>
      </c>
    </row>
    <row r="320" spans="1:19" ht="12.75">
      <c r="A320" s="169">
        <v>0.15000000000007</v>
      </c>
      <c r="B320" s="172">
        <f t="shared" si="24"/>
        <v>137545.7349970651</v>
      </c>
      <c r="C320" s="177">
        <f t="shared" si="27"/>
        <v>0.44038230762972985</v>
      </c>
      <c r="D320" s="176">
        <f t="shared" si="28"/>
        <v>0.5596176923702701</v>
      </c>
      <c r="E320" s="179">
        <f t="shared" si="25"/>
        <v>68678.44</v>
      </c>
      <c r="Q320" s="169">
        <v>157500</v>
      </c>
      <c r="R320" s="181">
        <f t="shared" si="26"/>
        <v>0.87</v>
      </c>
      <c r="S320" s="178">
        <f t="shared" si="29"/>
        <v>337496.08076374436</v>
      </c>
    </row>
    <row r="321" spans="1:19" ht="12.75">
      <c r="A321" s="169">
        <v>0.16000000000007</v>
      </c>
      <c r="B321" s="172">
        <f t="shared" si="24"/>
        <v>138295.71128151446</v>
      </c>
      <c r="C321" s="177">
        <f t="shared" si="27"/>
        <v>0.4364405371085396</v>
      </c>
      <c r="D321" s="176">
        <f t="shared" si="28"/>
        <v>0.5635594628914604</v>
      </c>
      <c r="E321" s="179">
        <f t="shared" si="25"/>
        <v>68678.44</v>
      </c>
      <c r="Q321" s="169">
        <v>158000</v>
      </c>
      <c r="R321" s="181">
        <f t="shared" si="26"/>
        <v>0.87</v>
      </c>
      <c r="S321" s="178">
        <f t="shared" si="29"/>
        <v>338567.49689315306</v>
      </c>
    </row>
    <row r="322" spans="1:19" ht="12.75">
      <c r="A322" s="169">
        <v>0.17000000000007</v>
      </c>
      <c r="B322" s="172">
        <f t="shared" si="24"/>
        <v>139049.7768561713</v>
      </c>
      <c r="C322" s="177">
        <f t="shared" si="27"/>
        <v>0.43250506832493407</v>
      </c>
      <c r="D322" s="176">
        <f t="shared" si="28"/>
        <v>0.5674949316750659</v>
      </c>
      <c r="E322" s="179">
        <f t="shared" si="25"/>
        <v>68678.44</v>
      </c>
      <c r="Q322" s="169">
        <v>158500</v>
      </c>
      <c r="R322" s="181">
        <f t="shared" si="26"/>
        <v>0.87</v>
      </c>
      <c r="S322" s="178">
        <f t="shared" si="29"/>
        <v>339638.91302256176</v>
      </c>
    </row>
    <row r="323" spans="1:19" ht="12.75">
      <c r="A323" s="169">
        <v>0.18000000000007</v>
      </c>
      <c r="B323" s="172">
        <f t="shared" si="24"/>
        <v>139807.95401813363</v>
      </c>
      <c r="C323" s="177">
        <f t="shared" si="27"/>
        <v>0.4285762840990718</v>
      </c>
      <c r="D323" s="176">
        <f t="shared" si="28"/>
        <v>0.5714237159009282</v>
      </c>
      <c r="E323" s="179">
        <f t="shared" si="25"/>
        <v>68678.44</v>
      </c>
      <c r="Q323" s="169">
        <v>159000</v>
      </c>
      <c r="R323" s="181">
        <f t="shared" si="26"/>
        <v>0.87</v>
      </c>
      <c r="S323" s="178">
        <f t="shared" si="29"/>
        <v>340710.32915197045</v>
      </c>
    </row>
    <row r="324" spans="1:19" ht="12.75">
      <c r="A324" s="169">
        <v>0.19000000000007</v>
      </c>
      <c r="B324" s="172">
        <f t="shared" si="24"/>
        <v>140570.26518607492</v>
      </c>
      <c r="C324" s="177">
        <f t="shared" si="27"/>
        <v>0.4246545652651772</v>
      </c>
      <c r="D324" s="176">
        <f t="shared" si="28"/>
        <v>0.5753454347348228</v>
      </c>
      <c r="E324" s="179">
        <f t="shared" si="25"/>
        <v>68678.44</v>
      </c>
      <c r="Q324" s="169">
        <v>159500</v>
      </c>
      <c r="R324" s="181">
        <f t="shared" si="26"/>
        <v>0.87</v>
      </c>
      <c r="S324" s="178">
        <f t="shared" si="29"/>
        <v>341781.74528137915</v>
      </c>
    </row>
    <row r="325" spans="1:19" ht="12.75">
      <c r="A325" s="169">
        <v>0.20000000000007</v>
      </c>
      <c r="B325" s="172">
        <f aca="true" t="shared" si="30" ref="B325:B388">EXP(A325*SQRT($H$10)+SUMPRODUCT($H$20:$H$27,$N$20:$N$27))</f>
        <v>141336.73290090854</v>
      </c>
      <c r="C325" s="177">
        <f t="shared" si="27"/>
        <v>0.4207402905608696</v>
      </c>
      <c r="D325" s="176">
        <f t="shared" si="28"/>
        <v>0.5792597094391304</v>
      </c>
      <c r="E325" s="179">
        <f aca="true" t="shared" si="31" ref="E325:E388">$P$3</f>
        <v>68678.44</v>
      </c>
      <c r="Q325" s="169">
        <v>160000</v>
      </c>
      <c r="R325" s="181">
        <f aca="true" t="shared" si="32" ref="R325:R388">+$S$3</f>
        <v>0.87</v>
      </c>
      <c r="S325" s="178">
        <f t="shared" si="29"/>
        <v>342853.16141078784</v>
      </c>
    </row>
    <row r="326" spans="1:19" ht="12.75">
      <c r="A326" s="169">
        <v>0.21000000000007</v>
      </c>
      <c r="B326" s="172">
        <f t="shared" si="30"/>
        <v>142107.3798264527</v>
      </c>
      <c r="C326" s="177">
        <f aca="true" t="shared" si="33" ref="C326:C389">1-(NORMDIST(A326*SQRT($H$10),0,SQRT($H$10),TRUE))</f>
        <v>0.41683383651753037</v>
      </c>
      <c r="D326" s="176">
        <f aca="true" t="shared" si="34" ref="D326:D389">1-C326</f>
        <v>0.5831661634824696</v>
      </c>
      <c r="E326" s="179">
        <f t="shared" si="31"/>
        <v>68678.44</v>
      </c>
      <c r="Q326" s="169">
        <v>160500</v>
      </c>
      <c r="R326" s="181">
        <f t="shared" si="32"/>
        <v>0.87</v>
      </c>
      <c r="S326" s="178">
        <f t="shared" si="29"/>
        <v>343924.57754019654</v>
      </c>
    </row>
    <row r="327" spans="1:19" ht="12.75">
      <c r="A327" s="169">
        <v>0.22000000000007</v>
      </c>
      <c r="B327" s="172">
        <f t="shared" si="30"/>
        <v>142882.2287501021</v>
      </c>
      <c r="C327" s="177">
        <f t="shared" si="33"/>
        <v>0.4129355773517581</v>
      </c>
      <c r="D327" s="176">
        <f t="shared" si="34"/>
        <v>0.5870644226482419</v>
      </c>
      <c r="E327" s="179">
        <f t="shared" si="31"/>
        <v>68678.44</v>
      </c>
      <c r="Q327" s="169">
        <v>161000</v>
      </c>
      <c r="R327" s="181">
        <f t="shared" si="32"/>
        <v>0.87</v>
      </c>
      <c r="S327" s="178">
        <f t="shared" si="29"/>
        <v>344995.99366960523</v>
      </c>
    </row>
    <row r="328" spans="1:19" ht="12.75">
      <c r="A328" s="169">
        <v>0.23000000000007</v>
      </c>
      <c r="B328" s="172">
        <f t="shared" si="30"/>
        <v>143661.3025835011</v>
      </c>
      <c r="C328" s="177">
        <f t="shared" si="33"/>
        <v>0.409045884857967</v>
      </c>
      <c r="D328" s="176">
        <f t="shared" si="34"/>
        <v>0.590954115142033</v>
      </c>
      <c r="E328" s="179">
        <f t="shared" si="31"/>
        <v>68678.44</v>
      </c>
      <c r="Q328" s="169">
        <v>161500</v>
      </c>
      <c r="R328" s="181">
        <f t="shared" si="32"/>
        <v>0.87</v>
      </c>
      <c r="S328" s="178">
        <f aca="true" t="shared" si="35" ref="S328:S391">S327+$S$6</f>
        <v>346067.4097990139</v>
      </c>
    </row>
    <row r="329" spans="1:19" ht="12.75">
      <c r="A329" s="169">
        <v>0.24000000000007</v>
      </c>
      <c r="B329" s="172">
        <f t="shared" si="30"/>
        <v>144444.62436322033</v>
      </c>
      <c r="C329" s="177">
        <f t="shared" si="33"/>
        <v>0.405165128302177</v>
      </c>
      <c r="D329" s="176">
        <f t="shared" si="34"/>
        <v>0.594834871697823</v>
      </c>
      <c r="E329" s="179">
        <f t="shared" si="31"/>
        <v>68678.44</v>
      </c>
      <c r="Q329" s="169">
        <v>162000</v>
      </c>
      <c r="R329" s="181">
        <f t="shared" si="32"/>
        <v>0.87</v>
      </c>
      <c r="S329" s="178">
        <f t="shared" si="35"/>
        <v>347138.8259284226</v>
      </c>
    </row>
    <row r="330" spans="1:19" ht="12.75">
      <c r="A330" s="169">
        <v>0.25000000000007</v>
      </c>
      <c r="B330" s="172">
        <f t="shared" si="30"/>
        <v>145232.21725143984</v>
      </c>
      <c r="C330" s="177">
        <f t="shared" si="33"/>
        <v>0.4012936743170492</v>
      </c>
      <c r="D330" s="176">
        <f t="shared" si="34"/>
        <v>0.5987063256829508</v>
      </c>
      <c r="E330" s="179">
        <f t="shared" si="31"/>
        <v>68678.44</v>
      </c>
      <c r="Q330" s="169">
        <v>162500</v>
      </c>
      <c r="R330" s="181">
        <f t="shared" si="32"/>
        <v>0.87</v>
      </c>
      <c r="S330" s="178">
        <f t="shared" si="35"/>
        <v>348210.2420578313</v>
      </c>
    </row>
    <row r="331" spans="1:19" ht="12.75">
      <c r="A331" s="169">
        <v>0.26000000000008</v>
      </c>
      <c r="B331" s="172">
        <f t="shared" si="30"/>
        <v>146024.10453663243</v>
      </c>
      <c r="C331" s="177">
        <f t="shared" si="33"/>
        <v>0.3974318867982086</v>
      </c>
      <c r="D331" s="176">
        <f t="shared" si="34"/>
        <v>0.6025681132017914</v>
      </c>
      <c r="E331" s="179">
        <f t="shared" si="31"/>
        <v>68678.44</v>
      </c>
      <c r="Q331" s="169">
        <v>163000</v>
      </c>
      <c r="R331" s="181">
        <f t="shared" si="32"/>
        <v>0.87</v>
      </c>
      <c r="S331" s="178">
        <f t="shared" si="35"/>
        <v>349281.65818724</v>
      </c>
    </row>
    <row r="332" spans="1:19" ht="12.75">
      <c r="A332" s="169">
        <v>0.27000000000008</v>
      </c>
      <c r="B332" s="172">
        <f t="shared" si="30"/>
        <v>146820.30963425126</v>
      </c>
      <c r="C332" s="177">
        <f t="shared" si="33"/>
        <v>0.39358012680192966</v>
      </c>
      <c r="D332" s="176">
        <f t="shared" si="34"/>
        <v>0.6064198731980703</v>
      </c>
      <c r="E332" s="179">
        <f t="shared" si="31"/>
        <v>68678.44</v>
      </c>
      <c r="Q332" s="169">
        <v>163500</v>
      </c>
      <c r="R332" s="181">
        <f t="shared" si="32"/>
        <v>0.87</v>
      </c>
      <c r="S332" s="178">
        <f t="shared" si="35"/>
        <v>350353.0743166487</v>
      </c>
    </row>
    <row r="333" spans="1:19" ht="12.75">
      <c r="A333" s="169">
        <v>0.28000000000008</v>
      </c>
      <c r="B333" s="172">
        <f t="shared" si="30"/>
        <v>147620.8560874259</v>
      </c>
      <c r="C333" s="177">
        <f t="shared" si="33"/>
        <v>0.3897387524441721</v>
      </c>
      <c r="D333" s="176">
        <f t="shared" si="34"/>
        <v>0.6102612475558279</v>
      </c>
      <c r="E333" s="179">
        <f t="shared" si="31"/>
        <v>68678.44</v>
      </c>
      <c r="Q333" s="169">
        <v>164000</v>
      </c>
      <c r="R333" s="181">
        <f t="shared" si="32"/>
        <v>0.87</v>
      </c>
      <c r="S333" s="178">
        <f t="shared" si="35"/>
        <v>351424.4904460574</v>
      </c>
    </row>
    <row r="334" spans="1:19" ht="12.75">
      <c r="A334" s="169">
        <v>0.29000000000008</v>
      </c>
      <c r="B334" s="172">
        <f t="shared" si="30"/>
        <v>148425.7675676547</v>
      </c>
      <c r="C334" s="177">
        <f t="shared" si="33"/>
        <v>0.3859081188010921</v>
      </c>
      <c r="D334" s="176">
        <f t="shared" si="34"/>
        <v>0.6140918811989079</v>
      </c>
      <c r="E334" s="179">
        <f t="shared" si="31"/>
        <v>68678.44</v>
      </c>
      <c r="Q334" s="169">
        <v>164500</v>
      </c>
      <c r="R334" s="181">
        <f t="shared" si="32"/>
        <v>0.87</v>
      </c>
      <c r="S334" s="178">
        <f t="shared" si="35"/>
        <v>352495.9065754661</v>
      </c>
    </row>
    <row r="335" spans="1:19" ht="12.75">
      <c r="A335" s="169">
        <v>0.30000000000008</v>
      </c>
      <c r="B335" s="172">
        <f t="shared" si="30"/>
        <v>149235.0678755073</v>
      </c>
      <c r="C335" s="177">
        <f t="shared" si="33"/>
        <v>0.3820885778110169</v>
      </c>
      <c r="D335" s="176">
        <f t="shared" si="34"/>
        <v>0.6179114221889831</v>
      </c>
      <c r="E335" s="179">
        <f t="shared" si="31"/>
        <v>68678.44</v>
      </c>
      <c r="Q335" s="169">
        <v>165000</v>
      </c>
      <c r="R335" s="181">
        <f t="shared" si="32"/>
        <v>0.87</v>
      </c>
      <c r="S335" s="178">
        <f t="shared" si="35"/>
        <v>353567.3227048748</v>
      </c>
    </row>
    <row r="336" spans="1:19" ht="12.75">
      <c r="A336" s="169">
        <v>0.31000000000008</v>
      </c>
      <c r="B336" s="172">
        <f t="shared" si="30"/>
        <v>150048.78094132623</v>
      </c>
      <c r="C336" s="177">
        <f t="shared" si="33"/>
        <v>0.3782804781779503</v>
      </c>
      <c r="D336" s="176">
        <f t="shared" si="34"/>
        <v>0.6217195218220497</v>
      </c>
      <c r="E336" s="179">
        <f t="shared" si="31"/>
        <v>68678.44</v>
      </c>
      <c r="Q336" s="169">
        <v>165500</v>
      </c>
      <c r="R336" s="181">
        <f t="shared" si="32"/>
        <v>0.87</v>
      </c>
      <c r="S336" s="178">
        <f t="shared" si="35"/>
        <v>354638.7388342835</v>
      </c>
    </row>
    <row r="337" spans="1:19" ht="12.75">
      <c r="A337" s="169">
        <v>0.32000000000008</v>
      </c>
      <c r="B337" s="172">
        <f t="shared" si="30"/>
        <v>150866.93082593658</v>
      </c>
      <c r="C337" s="177">
        <f t="shared" si="33"/>
        <v>0.3744841652766496</v>
      </c>
      <c r="D337" s="176">
        <f t="shared" si="34"/>
        <v>0.6255158347233504</v>
      </c>
      <c r="E337" s="179">
        <f t="shared" si="31"/>
        <v>68678.44</v>
      </c>
      <c r="Q337" s="169">
        <v>166000</v>
      </c>
      <c r="R337" s="181">
        <f t="shared" si="32"/>
        <v>0.87</v>
      </c>
      <c r="S337" s="178">
        <f t="shared" si="35"/>
        <v>355710.1549636922</v>
      </c>
    </row>
    <row r="338" spans="1:19" ht="12.75">
      <c r="A338" s="169">
        <v>0.33000000000008</v>
      </c>
      <c r="B338" s="172">
        <f t="shared" si="30"/>
        <v>151689.5417213564</v>
      </c>
      <c r="C338" s="177">
        <f t="shared" si="33"/>
        <v>0.37069998105931623</v>
      </c>
      <c r="D338" s="176">
        <f t="shared" si="34"/>
        <v>0.6293000189406838</v>
      </c>
      <c r="E338" s="179">
        <f t="shared" si="31"/>
        <v>68678.44</v>
      </c>
      <c r="Q338" s="169">
        <v>166500</v>
      </c>
      <c r="R338" s="181">
        <f t="shared" si="32"/>
        <v>0.87</v>
      </c>
      <c r="S338" s="178">
        <f t="shared" si="35"/>
        <v>356781.5710931009</v>
      </c>
    </row>
    <row r="339" spans="1:19" ht="12.75">
      <c r="A339" s="169">
        <v>0.34000000000008</v>
      </c>
      <c r="B339" s="172">
        <f t="shared" si="30"/>
        <v>152516.6379515114</v>
      </c>
      <c r="C339" s="177">
        <f t="shared" si="33"/>
        <v>0.36692826396394185</v>
      </c>
      <c r="D339" s="176">
        <f t="shared" si="34"/>
        <v>0.6330717360360582</v>
      </c>
      <c r="E339" s="179">
        <f t="shared" si="31"/>
        <v>68678.44</v>
      </c>
      <c r="Q339" s="169">
        <v>167000</v>
      </c>
      <c r="R339" s="181">
        <f t="shared" si="32"/>
        <v>0.87</v>
      </c>
      <c r="S339" s="178">
        <f t="shared" si="35"/>
        <v>357852.9872225096</v>
      </c>
    </row>
    <row r="340" spans="1:19" ht="12.75">
      <c r="A340" s="169">
        <v>0.35000000000008</v>
      </c>
      <c r="B340" s="172">
        <f t="shared" si="30"/>
        <v>153348.243972956</v>
      </c>
      <c r="C340" s="177">
        <f t="shared" si="33"/>
        <v>0.3631693488243509</v>
      </c>
      <c r="D340" s="176">
        <f t="shared" si="34"/>
        <v>0.6368306511756491</v>
      </c>
      <c r="E340" s="179">
        <f t="shared" si="31"/>
        <v>68678.44</v>
      </c>
      <c r="Q340" s="169">
        <v>167500</v>
      </c>
      <c r="R340" s="181">
        <f t="shared" si="32"/>
        <v>0.87</v>
      </c>
      <c r="S340" s="178">
        <f t="shared" si="35"/>
        <v>358924.40335191827</v>
      </c>
    </row>
    <row r="341" spans="1:19" ht="12.75">
      <c r="A341" s="169">
        <v>0.36000000000008</v>
      </c>
      <c r="B341" s="172">
        <f t="shared" si="30"/>
        <v>154184.38437559435</v>
      </c>
      <c r="C341" s="177">
        <f t="shared" si="33"/>
        <v>0.35942356678197884</v>
      </c>
      <c r="D341" s="176">
        <f t="shared" si="34"/>
        <v>0.6405764332180212</v>
      </c>
      <c r="E341" s="179">
        <f t="shared" si="31"/>
        <v>68678.44</v>
      </c>
      <c r="Q341" s="169">
        <v>168000</v>
      </c>
      <c r="R341" s="181">
        <f t="shared" si="32"/>
        <v>0.87</v>
      </c>
      <c r="S341" s="178">
        <f t="shared" si="35"/>
        <v>359995.81948132697</v>
      </c>
    </row>
    <row r="342" spans="1:19" ht="12.75">
      <c r="A342" s="169">
        <v>0.37000000000008</v>
      </c>
      <c r="B342" s="172">
        <f t="shared" si="30"/>
        <v>155025.08388340933</v>
      </c>
      <c r="C342" s="177">
        <f t="shared" si="33"/>
        <v>0.3556912451994234</v>
      </c>
      <c r="D342" s="176">
        <f t="shared" si="34"/>
        <v>0.6443087548005766</v>
      </c>
      <c r="E342" s="179">
        <f t="shared" si="31"/>
        <v>68678.44</v>
      </c>
      <c r="Q342" s="169">
        <v>168500</v>
      </c>
      <c r="R342" s="181">
        <f t="shared" si="32"/>
        <v>0.87</v>
      </c>
      <c r="S342" s="178">
        <f t="shared" si="35"/>
        <v>361067.23561073566</v>
      </c>
    </row>
    <row r="343" spans="1:19" ht="12.75">
      <c r="A343" s="169">
        <v>0.38000000000008</v>
      </c>
      <c r="B343" s="172">
        <f t="shared" si="30"/>
        <v>155870.3673551928</v>
      </c>
      <c r="C343" s="177">
        <f t="shared" si="33"/>
        <v>0.35197270757580745</v>
      </c>
      <c r="D343" s="176">
        <f t="shared" si="34"/>
        <v>0.6480272924241925</v>
      </c>
      <c r="E343" s="179">
        <f t="shared" si="31"/>
        <v>68678.44</v>
      </c>
      <c r="Q343" s="169">
        <v>169000</v>
      </c>
      <c r="R343" s="181">
        <f t="shared" si="32"/>
        <v>0.87</v>
      </c>
      <c r="S343" s="178">
        <f t="shared" si="35"/>
        <v>362138.65174014436</v>
      </c>
    </row>
    <row r="344" spans="1:19" ht="12.75">
      <c r="A344" s="169">
        <v>0.39000000000008</v>
      </c>
      <c r="B344" s="172">
        <f t="shared" si="30"/>
        <v>156720.25978527986</v>
      </c>
      <c r="C344" s="177">
        <f t="shared" si="33"/>
        <v>0.34826827346398803</v>
      </c>
      <c r="D344" s="176">
        <f t="shared" si="34"/>
        <v>0.651731726536012</v>
      </c>
      <c r="E344" s="179">
        <f t="shared" si="31"/>
        <v>68678.44</v>
      </c>
      <c r="Q344" s="169">
        <v>169500</v>
      </c>
      <c r="R344" s="181">
        <f t="shared" si="32"/>
        <v>0.87</v>
      </c>
      <c r="S344" s="178">
        <f t="shared" si="35"/>
        <v>363210.06786955305</v>
      </c>
    </row>
    <row r="345" spans="1:19" ht="12.75">
      <c r="A345" s="169">
        <v>0.40000000000008</v>
      </c>
      <c r="B345" s="172">
        <f t="shared" si="30"/>
        <v>157574.78630428977</v>
      </c>
      <c r="C345" s="177">
        <f t="shared" si="33"/>
        <v>0.3445782583896464</v>
      </c>
      <c r="D345" s="176">
        <f t="shared" si="34"/>
        <v>0.6554217416103536</v>
      </c>
      <c r="E345" s="179">
        <f t="shared" si="31"/>
        <v>68678.44</v>
      </c>
      <c r="Q345" s="169">
        <v>170000</v>
      </c>
      <c r="R345" s="181">
        <f t="shared" si="32"/>
        <v>0.87</v>
      </c>
      <c r="S345" s="178">
        <f t="shared" si="35"/>
        <v>364281.48399896175</v>
      </c>
    </row>
    <row r="346" spans="1:19" ht="12.75">
      <c r="A346" s="169">
        <v>0.41000000000008</v>
      </c>
      <c r="B346" s="172">
        <f t="shared" si="30"/>
        <v>158433.9721798669</v>
      </c>
      <c r="C346" s="177">
        <f t="shared" si="33"/>
        <v>0.3409029737722933</v>
      </c>
      <c r="D346" s="176">
        <f t="shared" si="34"/>
        <v>0.6590970262277067</v>
      </c>
      <c r="E346" s="179">
        <f t="shared" si="31"/>
        <v>68678.44</v>
      </c>
      <c r="Q346" s="169">
        <v>170500</v>
      </c>
      <c r="R346" s="181">
        <f t="shared" si="32"/>
        <v>0.87</v>
      </c>
      <c r="S346" s="178">
        <f t="shared" si="35"/>
        <v>365352.90012837044</v>
      </c>
    </row>
    <row r="347" spans="1:19" ht="12.75">
      <c r="A347" s="169">
        <v>0.42000000000008</v>
      </c>
      <c r="B347" s="172">
        <f t="shared" si="30"/>
        <v>159297.84281742977</v>
      </c>
      <c r="C347" s="177">
        <f t="shared" si="33"/>
        <v>0.3372427268482203</v>
      </c>
      <c r="D347" s="176">
        <f t="shared" si="34"/>
        <v>0.6627572731517797</v>
      </c>
      <c r="E347" s="179">
        <f t="shared" si="31"/>
        <v>68678.44</v>
      </c>
      <c r="Q347" s="169">
        <v>171000</v>
      </c>
      <c r="R347" s="181">
        <f t="shared" si="32"/>
        <v>0.87</v>
      </c>
      <c r="S347" s="178">
        <f t="shared" si="35"/>
        <v>366424.31625777914</v>
      </c>
    </row>
    <row r="348" spans="1:19" ht="12.75">
      <c r="A348" s="169">
        <v>0.43000000000008</v>
      </c>
      <c r="B348" s="172">
        <f t="shared" si="30"/>
        <v>160166.42376092152</v>
      </c>
      <c r="C348" s="177">
        <f t="shared" si="33"/>
        <v>0.33359782059542864</v>
      </c>
      <c r="D348" s="176">
        <f t="shared" si="34"/>
        <v>0.6664021794045714</v>
      </c>
      <c r="E348" s="179">
        <f t="shared" si="31"/>
        <v>68678.44</v>
      </c>
      <c r="Q348" s="169">
        <v>171500</v>
      </c>
      <c r="R348" s="181">
        <f t="shared" si="32"/>
        <v>0.87</v>
      </c>
      <c r="S348" s="178">
        <f t="shared" si="35"/>
        <v>367495.73238718783</v>
      </c>
    </row>
    <row r="349" spans="1:19" ht="12.75">
      <c r="A349" s="169">
        <v>0.44000000000008</v>
      </c>
      <c r="B349" s="172">
        <f t="shared" si="30"/>
        <v>161039.74069356418</v>
      </c>
      <c r="C349" s="177">
        <f t="shared" si="33"/>
        <v>0.32996855366056477</v>
      </c>
      <c r="D349" s="176">
        <f t="shared" si="34"/>
        <v>0.6700314463394352</v>
      </c>
      <c r="E349" s="179">
        <f t="shared" si="31"/>
        <v>68678.44</v>
      </c>
      <c r="Q349" s="169">
        <v>172000</v>
      </c>
      <c r="R349" s="181">
        <f t="shared" si="32"/>
        <v>0.87</v>
      </c>
      <c r="S349" s="178">
        <f t="shared" si="35"/>
        <v>368567.1485165965</v>
      </c>
    </row>
    <row r="350" spans="1:19" ht="12.75">
      <c r="A350" s="169">
        <v>0.45000000000008</v>
      </c>
      <c r="B350" s="172">
        <f t="shared" si="30"/>
        <v>161917.81943862032</v>
      </c>
      <c r="C350" s="177">
        <f t="shared" si="33"/>
        <v>0.3263552202878912</v>
      </c>
      <c r="D350" s="176">
        <f t="shared" si="34"/>
        <v>0.6736447797121088</v>
      </c>
      <c r="E350" s="179">
        <f t="shared" si="31"/>
        <v>68678.44</v>
      </c>
      <c r="Q350" s="169">
        <v>172500</v>
      </c>
      <c r="R350" s="181">
        <f t="shared" si="32"/>
        <v>0.87</v>
      </c>
      <c r="S350" s="178">
        <f t="shared" si="35"/>
        <v>369638.5646460052</v>
      </c>
    </row>
    <row r="351" spans="1:19" ht="12.75">
      <c r="A351" s="169">
        <v>0.46000000000008</v>
      </c>
      <c r="B351" s="172">
        <f t="shared" si="30"/>
        <v>162800.6859601542</v>
      </c>
      <c r="C351" s="177">
        <f t="shared" si="33"/>
        <v>0.3227581102503191</v>
      </c>
      <c r="D351" s="176">
        <f t="shared" si="34"/>
        <v>0.6772418897496809</v>
      </c>
      <c r="E351" s="179">
        <f t="shared" si="31"/>
        <v>68678.44</v>
      </c>
      <c r="Q351" s="169">
        <v>173000</v>
      </c>
      <c r="R351" s="181">
        <f t="shared" si="32"/>
        <v>0.87</v>
      </c>
      <c r="S351" s="178">
        <f t="shared" si="35"/>
        <v>370709.9807754139</v>
      </c>
    </row>
    <row r="352" spans="1:19" ht="12.75">
      <c r="A352" s="169">
        <v>0.47000000000008</v>
      </c>
      <c r="B352" s="172">
        <f t="shared" si="30"/>
        <v>163688.3663638015</v>
      </c>
      <c r="C352" s="177">
        <f t="shared" si="33"/>
        <v>0.31917750878252726</v>
      </c>
      <c r="D352" s="176">
        <f t="shared" si="34"/>
        <v>0.6808224912174727</v>
      </c>
      <c r="E352" s="179">
        <f t="shared" si="31"/>
        <v>68678.44</v>
      </c>
      <c r="Q352" s="169">
        <v>173500</v>
      </c>
      <c r="R352" s="181">
        <f t="shared" si="32"/>
        <v>0.87</v>
      </c>
      <c r="S352" s="178">
        <f t="shared" si="35"/>
        <v>371781.3969048226</v>
      </c>
    </row>
    <row r="353" spans="1:19" ht="12.75">
      <c r="A353" s="169">
        <v>0.48000000000008</v>
      </c>
      <c r="B353" s="172">
        <f t="shared" si="30"/>
        <v>164580.88689754053</v>
      </c>
      <c r="C353" s="177">
        <f t="shared" si="33"/>
        <v>0.3156136965161942</v>
      </c>
      <c r="D353" s="176">
        <f t="shared" si="34"/>
        <v>0.6843863034838058</v>
      </c>
      <c r="E353" s="179">
        <f t="shared" si="31"/>
        <v>68678.44</v>
      </c>
      <c r="Q353" s="169">
        <v>174000</v>
      </c>
      <c r="R353" s="181">
        <f t="shared" si="32"/>
        <v>0.87</v>
      </c>
      <c r="S353" s="178">
        <f t="shared" si="35"/>
        <v>372852.8130342313</v>
      </c>
    </row>
    <row r="354" spans="1:19" ht="12.75">
      <c r="A354" s="169">
        <v>0.49000000000008</v>
      </c>
      <c r="B354" s="172">
        <f t="shared" si="30"/>
        <v>165478.27395246734</v>
      </c>
      <c r="C354" s="177">
        <f t="shared" si="33"/>
        <v>0.31206694941736224</v>
      </c>
      <c r="D354" s="176">
        <f t="shared" si="34"/>
        <v>0.6879330505826378</v>
      </c>
      <c r="E354" s="179">
        <f t="shared" si="31"/>
        <v>68678.44</v>
      </c>
      <c r="Q354" s="169">
        <v>174500</v>
      </c>
      <c r="R354" s="181">
        <f t="shared" si="32"/>
        <v>0.87</v>
      </c>
      <c r="S354" s="178">
        <f t="shared" si="35"/>
        <v>373924.22916364</v>
      </c>
    </row>
    <row r="355" spans="1:19" ht="12.75">
      <c r="A355" s="169">
        <v>0.50000000000008</v>
      </c>
      <c r="B355" s="172">
        <f t="shared" si="30"/>
        <v>166380.5540635781</v>
      </c>
      <c r="C355" s="177">
        <f t="shared" si="33"/>
        <v>0.3085375387259588</v>
      </c>
      <c r="D355" s="176">
        <f t="shared" si="34"/>
        <v>0.6914624612740412</v>
      </c>
      <c r="E355" s="179">
        <f t="shared" si="31"/>
        <v>68678.44</v>
      </c>
      <c r="Q355" s="169">
        <v>175000</v>
      </c>
      <c r="R355" s="181">
        <f t="shared" si="32"/>
        <v>0.87</v>
      </c>
      <c r="S355" s="178">
        <f t="shared" si="35"/>
        <v>374995.6452930487</v>
      </c>
    </row>
    <row r="356" spans="1:19" ht="12.75">
      <c r="A356" s="169">
        <v>0.51000000000008</v>
      </c>
      <c r="B356" s="172">
        <f t="shared" si="30"/>
        <v>167287.75391055155</v>
      </c>
      <c r="C356" s="177">
        <f t="shared" si="33"/>
        <v>0.3050257308974914</v>
      </c>
      <c r="D356" s="176">
        <f t="shared" si="34"/>
        <v>0.6949742691025086</v>
      </c>
      <c r="E356" s="179">
        <f t="shared" si="31"/>
        <v>68678.44</v>
      </c>
      <c r="Q356" s="169">
        <v>175500</v>
      </c>
      <c r="R356" s="181">
        <f t="shared" si="32"/>
        <v>0.87</v>
      </c>
      <c r="S356" s="178">
        <f t="shared" si="35"/>
        <v>376067.0614224574</v>
      </c>
    </row>
    <row r="357" spans="1:19" ht="12.75">
      <c r="A357" s="169">
        <v>0.52000000000008</v>
      </c>
      <c r="B357" s="172">
        <f t="shared" si="30"/>
        <v>168199.90031853976</v>
      </c>
      <c r="C357" s="177">
        <f t="shared" si="33"/>
        <v>0.3015317875469383</v>
      </c>
      <c r="D357" s="176">
        <f t="shared" si="34"/>
        <v>0.6984682124530617</v>
      </c>
      <c r="E357" s="179">
        <f t="shared" si="31"/>
        <v>68678.44</v>
      </c>
      <c r="Q357" s="169">
        <v>176000</v>
      </c>
      <c r="R357" s="181">
        <f t="shared" si="32"/>
        <v>0.87</v>
      </c>
      <c r="S357" s="178">
        <f t="shared" si="35"/>
        <v>377138.4775518661</v>
      </c>
    </row>
    <row r="358" spans="1:19" ht="12.75">
      <c r="A358" s="169">
        <v>0.53000000000008</v>
      </c>
      <c r="B358" s="172">
        <f t="shared" si="30"/>
        <v>169117.0202589606</v>
      </c>
      <c r="C358" s="177">
        <f t="shared" si="33"/>
        <v>0.2980559653948487</v>
      </c>
      <c r="D358" s="176">
        <f t="shared" si="34"/>
        <v>0.7019440346051513</v>
      </c>
      <c r="E358" s="179">
        <f t="shared" si="31"/>
        <v>68678.44</v>
      </c>
      <c r="Q358" s="169">
        <v>176500</v>
      </c>
      <c r="R358" s="181">
        <f t="shared" si="32"/>
        <v>0.87</v>
      </c>
      <c r="S358" s="178">
        <f t="shared" si="35"/>
        <v>378209.8936812748</v>
      </c>
    </row>
    <row r="359" spans="1:19" ht="12.75">
      <c r="A359" s="169">
        <v>0.54000000000008</v>
      </c>
      <c r="B359" s="172">
        <f t="shared" si="30"/>
        <v>170039.1408502943</v>
      </c>
      <c r="C359" s="177">
        <f t="shared" si="33"/>
        <v>0.29459851621567057</v>
      </c>
      <c r="D359" s="176">
        <f t="shared" si="34"/>
        <v>0.7054014837843294</v>
      </c>
      <c r="E359" s="179">
        <f t="shared" si="31"/>
        <v>68678.44</v>
      </c>
      <c r="Q359" s="169">
        <v>177000</v>
      </c>
      <c r="R359" s="181">
        <f t="shared" si="32"/>
        <v>0.87</v>
      </c>
      <c r="S359" s="178">
        <f t="shared" si="35"/>
        <v>379281.3098106835</v>
      </c>
    </row>
    <row r="360" spans="1:19" ht="12.75">
      <c r="A360" s="169">
        <v>0.55000000000008</v>
      </c>
      <c r="B360" s="172">
        <f t="shared" si="30"/>
        <v>170966.28935888736</v>
      </c>
      <c r="C360" s="177">
        <f t="shared" si="33"/>
        <v>0.29115968678831883</v>
      </c>
      <c r="D360" s="176">
        <f t="shared" si="34"/>
        <v>0.7088403132116812</v>
      </c>
      <c r="E360" s="179">
        <f t="shared" si="31"/>
        <v>68678.44</v>
      </c>
      <c r="Q360" s="169">
        <v>177500</v>
      </c>
      <c r="R360" s="181">
        <f t="shared" si="32"/>
        <v>0.87</v>
      </c>
      <c r="S360" s="178">
        <f t="shared" si="35"/>
        <v>380352.7259400922</v>
      </c>
    </row>
    <row r="361" spans="1:19" ht="12.75">
      <c r="A361" s="169">
        <v>0.56000000000008</v>
      </c>
      <c r="B361" s="172">
        <f t="shared" si="30"/>
        <v>171898.49319975646</v>
      </c>
      <c r="C361" s="177">
        <f t="shared" si="33"/>
        <v>0.28773971884899974</v>
      </c>
      <c r="D361" s="176">
        <f t="shared" si="34"/>
        <v>0.7122602811510003</v>
      </c>
      <c r="E361" s="179">
        <f t="shared" si="31"/>
        <v>68678.44</v>
      </c>
      <c r="Q361" s="169">
        <v>178000</v>
      </c>
      <c r="R361" s="181">
        <f t="shared" si="32"/>
        <v>0.87</v>
      </c>
      <c r="S361" s="178">
        <f t="shared" si="35"/>
        <v>381424.1420695009</v>
      </c>
    </row>
    <row r="362" spans="1:19" ht="12.75">
      <c r="A362" s="169">
        <v>0.57000000000008</v>
      </c>
      <c r="B362" s="172">
        <f t="shared" si="30"/>
        <v>172835.77993740156</v>
      </c>
      <c r="C362" s="177">
        <f t="shared" si="33"/>
        <v>0.284338849046297</v>
      </c>
      <c r="D362" s="176">
        <f t="shared" si="34"/>
        <v>0.715661150953703</v>
      </c>
      <c r="E362" s="179">
        <f t="shared" si="31"/>
        <v>68678.44</v>
      </c>
      <c r="Q362" s="169">
        <v>178500</v>
      </c>
      <c r="R362" s="181">
        <f t="shared" si="32"/>
        <v>0.87</v>
      </c>
      <c r="S362" s="178">
        <f t="shared" si="35"/>
        <v>382495.55819890957</v>
      </c>
    </row>
    <row r="363" spans="1:19" ht="12.75">
      <c r="A363" s="169">
        <v>0.58000000000008</v>
      </c>
      <c r="B363" s="172">
        <f t="shared" si="30"/>
        <v>173778.17728661842</v>
      </c>
      <c r="C363" s="177">
        <f t="shared" si="33"/>
        <v>0.2809573088985373</v>
      </c>
      <c r="D363" s="176">
        <f t="shared" si="34"/>
        <v>0.7190426911014627</v>
      </c>
      <c r="E363" s="179">
        <f t="shared" si="31"/>
        <v>68678.44</v>
      </c>
      <c r="Q363" s="169">
        <v>179000</v>
      </c>
      <c r="R363" s="181">
        <f t="shared" si="32"/>
        <v>0.87</v>
      </c>
      <c r="S363" s="178">
        <f t="shared" si="35"/>
        <v>383566.97432831826</v>
      </c>
    </row>
    <row r="364" spans="1:19" ht="12.75">
      <c r="A364" s="169">
        <v>0.59000000000008</v>
      </c>
      <c r="B364" s="172">
        <f t="shared" si="30"/>
        <v>174725.71311332026</v>
      </c>
      <c r="C364" s="177">
        <f t="shared" si="33"/>
        <v>0.2775953247534382</v>
      </c>
      <c r="D364" s="176">
        <f t="shared" si="34"/>
        <v>0.7224046752465618</v>
      </c>
      <c r="E364" s="179">
        <f t="shared" si="31"/>
        <v>68678.44</v>
      </c>
      <c r="Q364" s="169">
        <v>179500</v>
      </c>
      <c r="R364" s="181">
        <f t="shared" si="32"/>
        <v>0.87</v>
      </c>
      <c r="S364" s="178">
        <f t="shared" si="35"/>
        <v>384638.39045772696</v>
      </c>
    </row>
    <row r="365" spans="1:19" ht="12.75">
      <c r="A365" s="169">
        <v>0.60000000000008</v>
      </c>
      <c r="B365" s="172">
        <f t="shared" si="30"/>
        <v>175678.41543536092</v>
      </c>
      <c r="C365" s="177">
        <f t="shared" si="33"/>
        <v>0.2742531177500469</v>
      </c>
      <c r="D365" s="176">
        <f t="shared" si="34"/>
        <v>0.7257468822499531</v>
      </c>
      <c r="E365" s="179">
        <f t="shared" si="31"/>
        <v>68678.44</v>
      </c>
      <c r="Q365" s="169">
        <v>180000</v>
      </c>
      <c r="R365" s="181">
        <f t="shared" si="32"/>
        <v>0.87</v>
      </c>
      <c r="S365" s="178">
        <f t="shared" si="35"/>
        <v>385709.80658713565</v>
      </c>
    </row>
    <row r="366" spans="1:19" ht="12.75">
      <c r="A366" s="169">
        <v>0.61000000000008</v>
      </c>
      <c r="B366" s="172">
        <f t="shared" si="30"/>
        <v>176636.31242336225</v>
      </c>
      <c r="C366" s="177">
        <f t="shared" si="33"/>
        <v>0.2709309037829791</v>
      </c>
      <c r="D366" s="176">
        <f t="shared" si="34"/>
        <v>0.7290690962170209</v>
      </c>
      <c r="E366" s="179">
        <f t="shared" si="31"/>
        <v>68678.44</v>
      </c>
      <c r="Q366" s="169">
        <v>180500</v>
      </c>
      <c r="R366" s="181">
        <f t="shared" si="32"/>
        <v>0.87</v>
      </c>
      <c r="S366" s="178">
        <f t="shared" si="35"/>
        <v>386781.22271654435</v>
      </c>
    </row>
    <row r="367" spans="1:19" ht="12.75">
      <c r="A367" s="169">
        <v>0.62000000000008</v>
      </c>
      <c r="B367" s="172">
        <f t="shared" si="30"/>
        <v>177599.4324015494</v>
      </c>
      <c r="C367" s="177">
        <f t="shared" si="33"/>
        <v>0.2676288934689568</v>
      </c>
      <c r="D367" s="176">
        <f t="shared" si="34"/>
        <v>0.7323711065310432</v>
      </c>
      <c r="E367" s="179">
        <f t="shared" si="31"/>
        <v>68678.44</v>
      </c>
      <c r="Q367" s="169">
        <v>181000</v>
      </c>
      <c r="R367" s="181">
        <f t="shared" si="32"/>
        <v>0.87</v>
      </c>
      <c r="S367" s="178">
        <f t="shared" si="35"/>
        <v>387852.63884595304</v>
      </c>
    </row>
    <row r="368" spans="1:19" ht="12.75">
      <c r="A368" s="169">
        <v>0.63000000000008</v>
      </c>
      <c r="B368" s="172">
        <f t="shared" si="30"/>
        <v>178567.80384858573</v>
      </c>
      <c r="C368" s="177">
        <f t="shared" si="33"/>
        <v>0.26434729211565133</v>
      </c>
      <c r="D368" s="176">
        <f t="shared" si="34"/>
        <v>0.7356527078843487</v>
      </c>
      <c r="E368" s="179">
        <f t="shared" si="31"/>
        <v>68678.44</v>
      </c>
      <c r="Q368" s="169">
        <v>181500</v>
      </c>
      <c r="R368" s="181">
        <f t="shared" si="32"/>
        <v>0.87</v>
      </c>
      <c r="S368" s="178">
        <f t="shared" si="35"/>
        <v>388924.05497536174</v>
      </c>
    </row>
    <row r="369" spans="1:19" ht="12.75">
      <c r="A369" s="169">
        <v>0.64000000000008</v>
      </c>
      <c r="B369" s="172">
        <f t="shared" si="30"/>
        <v>179541.4553984172</v>
      </c>
      <c r="C369" s="177">
        <f t="shared" si="33"/>
        <v>0.2610862996928356</v>
      </c>
      <c r="D369" s="176">
        <f t="shared" si="34"/>
        <v>0.7389137003071644</v>
      </c>
      <c r="E369" s="179">
        <f t="shared" si="31"/>
        <v>68678.44</v>
      </c>
      <c r="Q369" s="169">
        <v>182000</v>
      </c>
      <c r="R369" s="181">
        <f t="shared" si="32"/>
        <v>0.87</v>
      </c>
      <c r="S369" s="178">
        <f t="shared" si="35"/>
        <v>389995.47110477043</v>
      </c>
    </row>
    <row r="370" spans="1:19" ht="12.75">
      <c r="A370" s="169">
        <v>0.65000000000008</v>
      </c>
      <c r="B370" s="172">
        <f t="shared" si="30"/>
        <v>180520.415841118</v>
      </c>
      <c r="C370" s="177">
        <f t="shared" si="33"/>
        <v>0.25784611080583897</v>
      </c>
      <c r="D370" s="176">
        <f t="shared" si="34"/>
        <v>0.742153889194161</v>
      </c>
      <c r="E370" s="179">
        <f t="shared" si="31"/>
        <v>68678.44</v>
      </c>
      <c r="Q370" s="169">
        <v>182500</v>
      </c>
      <c r="R370" s="181">
        <f t="shared" si="32"/>
        <v>0.87</v>
      </c>
      <c r="S370" s="178">
        <f t="shared" si="35"/>
        <v>391066.8872341791</v>
      </c>
    </row>
    <row r="371" spans="1:19" ht="12.75">
      <c r="A371" s="169">
        <v>0.66000000000008</v>
      </c>
      <c r="B371" s="172">
        <f t="shared" si="30"/>
        <v>181504.714123741</v>
      </c>
      <c r="C371" s="177">
        <f t="shared" si="33"/>
        <v>0.2546269146713105</v>
      </c>
      <c r="D371" s="176">
        <f t="shared" si="34"/>
        <v>0.7453730853286895</v>
      </c>
      <c r="E371" s="179">
        <f t="shared" si="31"/>
        <v>68678.44</v>
      </c>
      <c r="Q371" s="169">
        <v>183000</v>
      </c>
      <c r="R371" s="181">
        <f t="shared" si="32"/>
        <v>0.87</v>
      </c>
      <c r="S371" s="178">
        <f t="shared" si="35"/>
        <v>392138.3033635878</v>
      </c>
    </row>
    <row r="372" spans="1:19" ht="12.75">
      <c r="A372" s="169">
        <v>0.67000000000008</v>
      </c>
      <c r="B372" s="172">
        <f t="shared" si="30"/>
        <v>182494.37935117588</v>
      </c>
      <c r="C372" s="177">
        <f t="shared" si="33"/>
        <v>0.25142889509528465</v>
      </c>
      <c r="D372" s="176">
        <f t="shared" si="34"/>
        <v>0.7485711049047153</v>
      </c>
      <c r="E372" s="179">
        <f t="shared" si="31"/>
        <v>68678.44</v>
      </c>
      <c r="Q372" s="169">
        <v>183500</v>
      </c>
      <c r="R372" s="181">
        <f t="shared" si="32"/>
        <v>0.87</v>
      </c>
      <c r="S372" s="178">
        <f t="shared" si="35"/>
        <v>393209.7194929965</v>
      </c>
    </row>
    <row r="373" spans="1:19" ht="12.75">
      <c r="A373" s="169">
        <v>0.68000000000008</v>
      </c>
      <c r="B373" s="172">
        <f t="shared" si="30"/>
        <v>183489.4407870071</v>
      </c>
      <c r="C373" s="177">
        <f t="shared" si="33"/>
        <v>0.24825223045354528</v>
      </c>
      <c r="D373" s="176">
        <f t="shared" si="34"/>
        <v>0.7517477695464547</v>
      </c>
      <c r="E373" s="179">
        <f t="shared" si="31"/>
        <v>68678.44</v>
      </c>
      <c r="Q373" s="169">
        <v>184000</v>
      </c>
      <c r="R373" s="181">
        <f t="shared" si="32"/>
        <v>0.87</v>
      </c>
      <c r="S373" s="178">
        <f t="shared" si="35"/>
        <v>394281.1356224052</v>
      </c>
    </row>
    <row r="374" spans="1:19" ht="12.75">
      <c r="A374" s="169">
        <v>0.69000000000008</v>
      </c>
      <c r="B374" s="172">
        <f t="shared" si="30"/>
        <v>184489.92785438162</v>
      </c>
      <c r="C374" s="177">
        <f t="shared" si="33"/>
        <v>0.24509709367428434</v>
      </c>
      <c r="D374" s="176">
        <f t="shared" si="34"/>
        <v>0.7549029063257157</v>
      </c>
      <c r="E374" s="179">
        <f t="shared" si="31"/>
        <v>68678.44</v>
      </c>
      <c r="Q374" s="169">
        <v>184500</v>
      </c>
      <c r="R374" s="181">
        <f t="shared" si="32"/>
        <v>0.87</v>
      </c>
      <c r="S374" s="178">
        <f t="shared" si="35"/>
        <v>395352.5517518139</v>
      </c>
    </row>
    <row r="375" spans="1:19" ht="12.75">
      <c r="A375" s="169">
        <v>0.70000000000009</v>
      </c>
      <c r="B375" s="172">
        <f t="shared" si="30"/>
        <v>185495.87013687874</v>
      </c>
      <c r="C375" s="177">
        <f t="shared" si="33"/>
        <v>0.24196365222304494</v>
      </c>
      <c r="D375" s="176">
        <f t="shared" si="34"/>
        <v>0.758036347776955</v>
      </c>
      <c r="E375" s="179">
        <f t="shared" si="31"/>
        <v>68678.44</v>
      </c>
      <c r="Q375" s="169">
        <v>185000</v>
      </c>
      <c r="R375" s="181">
        <f t="shared" si="32"/>
        <v>0.87</v>
      </c>
      <c r="S375" s="178">
        <f t="shared" si="35"/>
        <v>396423.9678812226</v>
      </c>
    </row>
    <row r="376" spans="1:19" ht="12.75">
      <c r="A376" s="169">
        <v>0.71000000000009</v>
      </c>
      <c r="B376" s="172">
        <f t="shared" si="30"/>
        <v>186507.29737938015</v>
      </c>
      <c r="C376" s="177">
        <f t="shared" si="33"/>
        <v>0.23885206808995885</v>
      </c>
      <c r="D376" s="176">
        <f t="shared" si="34"/>
        <v>0.7611479319100412</v>
      </c>
      <c r="E376" s="179">
        <f t="shared" si="31"/>
        <v>68678.44</v>
      </c>
      <c r="Q376" s="169">
        <v>185500</v>
      </c>
      <c r="R376" s="181">
        <f t="shared" si="32"/>
        <v>0.87</v>
      </c>
      <c r="S376" s="178">
        <f t="shared" si="35"/>
        <v>397495.3840106313</v>
      </c>
    </row>
    <row r="377" spans="1:19" ht="12.75">
      <c r="A377" s="169">
        <v>0.72000000000009</v>
      </c>
      <c r="B377" s="172">
        <f t="shared" si="30"/>
        <v>187524.23948895748</v>
      </c>
      <c r="C377" s="177">
        <f t="shared" si="33"/>
        <v>0.23576249777922342</v>
      </c>
      <c r="D377" s="176">
        <f t="shared" si="34"/>
        <v>0.7642375022207766</v>
      </c>
      <c r="E377" s="179">
        <f t="shared" si="31"/>
        <v>68678.44</v>
      </c>
      <c r="Q377" s="169">
        <v>186000</v>
      </c>
      <c r="R377" s="181">
        <f t="shared" si="32"/>
        <v>0.87</v>
      </c>
      <c r="S377" s="178">
        <f t="shared" si="35"/>
        <v>398566.80014004</v>
      </c>
    </row>
    <row r="378" spans="1:19" ht="12.75">
      <c r="A378" s="169">
        <v>0.73000000000009</v>
      </c>
      <c r="B378" s="172">
        <f t="shared" si="30"/>
        <v>188546.72653575012</v>
      </c>
      <c r="C378" s="177">
        <f t="shared" si="33"/>
        <v>0.23269509230086993</v>
      </c>
      <c r="D378" s="176">
        <f t="shared" si="34"/>
        <v>0.7673049076991301</v>
      </c>
      <c r="E378" s="179">
        <f t="shared" si="31"/>
        <v>68678.44</v>
      </c>
      <c r="Q378" s="169">
        <v>186500</v>
      </c>
      <c r="R378" s="181">
        <f t="shared" si="32"/>
        <v>0.87</v>
      </c>
      <c r="S378" s="178">
        <f t="shared" si="35"/>
        <v>399638.2162694487</v>
      </c>
    </row>
    <row r="379" spans="1:19" ht="12.75">
      <c r="A379" s="169">
        <v>0.74000000000009</v>
      </c>
      <c r="B379" s="172">
        <f t="shared" si="30"/>
        <v>189574.78875385775</v>
      </c>
      <c r="C379" s="177">
        <f t="shared" si="33"/>
        <v>0.2296499971647632</v>
      </c>
      <c r="D379" s="176">
        <f t="shared" si="34"/>
        <v>0.7703500028352368</v>
      </c>
      <c r="E379" s="179">
        <f t="shared" si="31"/>
        <v>68678.44</v>
      </c>
      <c r="Q379" s="169">
        <v>187000</v>
      </c>
      <c r="R379" s="181">
        <f t="shared" si="32"/>
        <v>0.87</v>
      </c>
      <c r="S379" s="178">
        <f t="shared" si="35"/>
        <v>400709.6323988574</v>
      </c>
    </row>
    <row r="380" spans="1:19" ht="12.75">
      <c r="A380" s="169">
        <v>0.75000000000009</v>
      </c>
      <c r="B380" s="172">
        <f t="shared" si="30"/>
        <v>190608.45654223318</v>
      </c>
      <c r="C380" s="177">
        <f t="shared" si="33"/>
        <v>0.22662735237684117</v>
      </c>
      <c r="D380" s="176">
        <f t="shared" si="34"/>
        <v>0.7733726476231588</v>
      </c>
      <c r="E380" s="179">
        <f t="shared" si="31"/>
        <v>68678.44</v>
      </c>
      <c r="Q380" s="169">
        <v>187500</v>
      </c>
      <c r="R380" s="181">
        <f t="shared" si="32"/>
        <v>0.87</v>
      </c>
      <c r="S380" s="178">
        <f t="shared" si="35"/>
        <v>401781.0485282661</v>
      </c>
    </row>
    <row r="381" spans="1:19" ht="12.75">
      <c r="A381" s="169">
        <v>0.76000000000009</v>
      </c>
      <c r="B381" s="172">
        <f t="shared" si="30"/>
        <v>191647.76046558036</v>
      </c>
      <c r="C381" s="177">
        <f t="shared" si="33"/>
        <v>0.22362729243757262</v>
      </c>
      <c r="D381" s="176">
        <f t="shared" si="34"/>
        <v>0.7763727075624274</v>
      </c>
      <c r="E381" s="179">
        <f t="shared" si="31"/>
        <v>68678.44</v>
      </c>
      <c r="Q381" s="169">
        <v>188000</v>
      </c>
      <c r="R381" s="181">
        <f t="shared" si="32"/>
        <v>0.87</v>
      </c>
      <c r="S381" s="178">
        <f t="shared" si="35"/>
        <v>402852.4646576748</v>
      </c>
    </row>
    <row r="382" spans="1:19" ht="12.75">
      <c r="A382" s="169">
        <v>0.77000000000009</v>
      </c>
      <c r="B382" s="172">
        <f t="shared" si="30"/>
        <v>192692.7312552605</v>
      </c>
      <c r="C382" s="177">
        <f t="shared" si="33"/>
        <v>0.22064994634262292</v>
      </c>
      <c r="D382" s="176">
        <f t="shared" si="34"/>
        <v>0.7793500536573771</v>
      </c>
      <c r="E382" s="179">
        <f t="shared" si="31"/>
        <v>68678.44</v>
      </c>
      <c r="Q382" s="169">
        <v>188500</v>
      </c>
      <c r="R382" s="181">
        <f t="shared" si="32"/>
        <v>0.87</v>
      </c>
      <c r="S382" s="178">
        <f t="shared" si="35"/>
        <v>403923.8807870835</v>
      </c>
    </row>
    <row r="383" spans="1:19" ht="12.75">
      <c r="A383" s="169">
        <v>0.78000000000009</v>
      </c>
      <c r="B383" s="172">
        <f t="shared" si="30"/>
        <v>193743.3998101979</v>
      </c>
      <c r="C383" s="177">
        <f t="shared" si="33"/>
        <v>0.21769543758570675</v>
      </c>
      <c r="D383" s="176">
        <f t="shared" si="34"/>
        <v>0.7823045624142932</v>
      </c>
      <c r="E383" s="179">
        <f t="shared" si="31"/>
        <v>68678.44</v>
      </c>
      <c r="Q383" s="169">
        <v>189000</v>
      </c>
      <c r="R383" s="181">
        <f t="shared" si="32"/>
        <v>0.87</v>
      </c>
      <c r="S383" s="178">
        <f t="shared" si="35"/>
        <v>404995.29691649217</v>
      </c>
    </row>
    <row r="384" spans="1:19" ht="12.75">
      <c r="A384" s="169">
        <v>0.79000000000009</v>
      </c>
      <c r="B384" s="172">
        <f t="shared" si="30"/>
        <v>194799.79719779623</v>
      </c>
      <c r="C384" s="177">
        <f t="shared" si="33"/>
        <v>0.2147638841636108</v>
      </c>
      <c r="D384" s="176">
        <f t="shared" si="34"/>
        <v>0.7852361158363892</v>
      </c>
      <c r="E384" s="179">
        <f t="shared" si="31"/>
        <v>68678.44</v>
      </c>
      <c r="Q384" s="169">
        <v>189500</v>
      </c>
      <c r="R384" s="181">
        <f t="shared" si="32"/>
        <v>0.87</v>
      </c>
      <c r="S384" s="178">
        <f t="shared" si="35"/>
        <v>406066.71304590086</v>
      </c>
    </row>
    <row r="385" spans="1:19" ht="12.75">
      <c r="A385" s="169">
        <v>0.80000000000009</v>
      </c>
      <c r="B385" s="172">
        <f t="shared" si="30"/>
        <v>195861.95465485594</v>
      </c>
      <c r="C385" s="177">
        <f t="shared" si="33"/>
        <v>0.21185539858337066</v>
      </c>
      <c r="D385" s="176">
        <f t="shared" si="34"/>
        <v>0.7881446014166293</v>
      </c>
      <c r="E385" s="179">
        <f t="shared" si="31"/>
        <v>68678.44</v>
      </c>
      <c r="Q385" s="169">
        <v>190000</v>
      </c>
      <c r="R385" s="181">
        <f t="shared" si="32"/>
        <v>0.87</v>
      </c>
      <c r="S385" s="178">
        <f t="shared" si="35"/>
        <v>407138.12917530956</v>
      </c>
    </row>
    <row r="386" spans="1:19" ht="12.75">
      <c r="A386" s="169">
        <v>0.81000000000009</v>
      </c>
      <c r="B386" s="172">
        <f t="shared" si="30"/>
        <v>196929.903588497</v>
      </c>
      <c r="C386" s="177">
        <f t="shared" si="33"/>
        <v>0.20897008787157567</v>
      </c>
      <c r="D386" s="176">
        <f t="shared" si="34"/>
        <v>0.7910299121284243</v>
      </c>
      <c r="E386" s="179">
        <f t="shared" si="31"/>
        <v>68678.44</v>
      </c>
      <c r="Q386" s="169">
        <v>190500</v>
      </c>
      <c r="R386" s="181">
        <f t="shared" si="32"/>
        <v>0.87</v>
      </c>
      <c r="S386" s="178">
        <f t="shared" si="35"/>
        <v>408209.54530471825</v>
      </c>
    </row>
    <row r="387" spans="1:19" ht="12.75">
      <c r="A387" s="169">
        <v>0.82000000000009</v>
      </c>
      <c r="B387" s="172">
        <f t="shared" si="30"/>
        <v>198003.6755770899</v>
      </c>
      <c r="C387" s="177">
        <f t="shared" si="33"/>
        <v>0.20610805358578743</v>
      </c>
      <c r="D387" s="176">
        <f t="shared" si="34"/>
        <v>0.7938919464142126</v>
      </c>
      <c r="E387" s="179">
        <f t="shared" si="31"/>
        <v>68678.44</v>
      </c>
      <c r="Q387" s="169">
        <v>191000</v>
      </c>
      <c r="R387" s="181">
        <f t="shared" si="32"/>
        <v>0.87</v>
      </c>
      <c r="S387" s="178">
        <f t="shared" si="35"/>
        <v>409280.96143412695</v>
      </c>
    </row>
    <row r="388" spans="1:19" ht="12.75">
      <c r="A388" s="169">
        <v>0.83000000000009</v>
      </c>
      <c r="B388" s="172">
        <f t="shared" si="30"/>
        <v>199083.3023711867</v>
      </c>
      <c r="C388" s="177">
        <f t="shared" si="33"/>
        <v>0.20326939182804304</v>
      </c>
      <c r="D388" s="176">
        <f t="shared" si="34"/>
        <v>0.796730608171957</v>
      </c>
      <c r="E388" s="179">
        <f t="shared" si="31"/>
        <v>68678.44</v>
      </c>
      <c r="Q388" s="169">
        <v>191500</v>
      </c>
      <c r="R388" s="181">
        <f t="shared" si="32"/>
        <v>0.87</v>
      </c>
      <c r="S388" s="178">
        <f t="shared" si="35"/>
        <v>410352.37756353564</v>
      </c>
    </row>
    <row r="389" spans="1:19" ht="12.75">
      <c r="A389" s="169">
        <v>0.84000000000009</v>
      </c>
      <c r="B389" s="172">
        <f aca="true" t="shared" si="36" ref="B389:B452">EXP(A389*SQRT($H$10)+SUMPRODUCT($H$20:$H$27,$N$20:$N$27))</f>
        <v>200168.81589446234</v>
      </c>
      <c r="C389" s="177">
        <f t="shared" si="33"/>
        <v>0.20045419326042446</v>
      </c>
      <c r="D389" s="176">
        <f t="shared" si="34"/>
        <v>0.7995458067395755</v>
      </c>
      <c r="E389" s="179">
        <f aca="true" t="shared" si="37" ref="E389:E452">$P$3</f>
        <v>68678.44</v>
      </c>
      <c r="Q389" s="169">
        <v>192000</v>
      </c>
      <c r="R389" s="181">
        <f aca="true" t="shared" si="38" ref="R389:R405">+$S$3</f>
        <v>0.87</v>
      </c>
      <c r="S389" s="178">
        <f t="shared" si="35"/>
        <v>411423.79369294434</v>
      </c>
    </row>
    <row r="390" spans="1:19" ht="12.75">
      <c r="A390" s="169">
        <v>0.85000000000009</v>
      </c>
      <c r="B390" s="172">
        <f t="shared" si="36"/>
        <v>201260.2482446574</v>
      </c>
      <c r="C390" s="177">
        <f aca="true" t="shared" si="39" ref="C390:C405">1-(NORMDIST(A390*SQRT($H$10),0,SQRT($H$10),TRUE))</f>
        <v>0.1976625431226673</v>
      </c>
      <c r="D390" s="176">
        <f aca="true" t="shared" si="40" ref="D390:D453">1-C390</f>
        <v>0.8023374568773327</v>
      </c>
      <c r="E390" s="179">
        <f t="shared" si="37"/>
        <v>68678.44</v>
      </c>
      <c r="Q390" s="169">
        <v>192500</v>
      </c>
      <c r="R390" s="181">
        <f t="shared" si="38"/>
        <v>0.87</v>
      </c>
      <c r="S390" s="178">
        <f t="shared" si="35"/>
        <v>412495.20982235303</v>
      </c>
    </row>
    <row r="391" spans="1:19" ht="12.75">
      <c r="A391" s="169">
        <v>0.86000000000009</v>
      </c>
      <c r="B391" s="172">
        <f t="shared" si="36"/>
        <v>202357.63169452632</v>
      </c>
      <c r="C391" s="177">
        <f t="shared" si="39"/>
        <v>0.19489452125178364</v>
      </c>
      <c r="D391" s="176">
        <f t="shared" si="40"/>
        <v>0.8051054787482164</v>
      </c>
      <c r="E391" s="179">
        <f t="shared" si="37"/>
        <v>68678.44</v>
      </c>
      <c r="Q391" s="169">
        <v>193000</v>
      </c>
      <c r="R391" s="181">
        <f t="shared" si="38"/>
        <v>0.87</v>
      </c>
      <c r="S391" s="178">
        <f t="shared" si="35"/>
        <v>413566.6259517617</v>
      </c>
    </row>
    <row r="392" spans="1:19" ht="12.75">
      <c r="A392" s="169">
        <v>0.87000000000009</v>
      </c>
      <c r="B392" s="172">
        <f t="shared" si="36"/>
        <v>203460.998692794</v>
      </c>
      <c r="C392" s="177">
        <f t="shared" si="39"/>
        <v>0.1921502021036714</v>
      </c>
      <c r="D392" s="176">
        <f t="shared" si="40"/>
        <v>0.8078497978963286</v>
      </c>
      <c r="E392" s="179">
        <f t="shared" si="37"/>
        <v>68678.44</v>
      </c>
      <c r="Q392" s="169">
        <v>193500</v>
      </c>
      <c r="R392" s="181">
        <f t="shared" si="38"/>
        <v>0.87</v>
      </c>
      <c r="S392" s="178">
        <f aca="true" t="shared" si="41" ref="S392:S405">S391+$S$6</f>
        <v>414638.0420811704</v>
      </c>
    </row>
    <row r="393" spans="1:19" ht="12.75">
      <c r="A393" s="169">
        <v>0.88000000000009</v>
      </c>
      <c r="B393" s="172">
        <f t="shared" si="36"/>
        <v>204570.38186511252</v>
      </c>
      <c r="C393" s="177">
        <f t="shared" si="39"/>
        <v>0.18942965477668772</v>
      </c>
      <c r="D393" s="176">
        <f t="shared" si="40"/>
        <v>0.8105703452233123</v>
      </c>
      <c r="E393" s="179">
        <f t="shared" si="37"/>
        <v>68678.44</v>
      </c>
      <c r="Q393" s="169">
        <v>194000</v>
      </c>
      <c r="R393" s="181">
        <f t="shared" si="38"/>
        <v>0.87</v>
      </c>
      <c r="S393" s="178">
        <f t="shared" si="41"/>
        <v>415709.4582105791</v>
      </c>
    </row>
    <row r="394" spans="1:19" ht="12.75">
      <c r="A394" s="169">
        <v>0.89000000000009</v>
      </c>
      <c r="B394" s="172">
        <f t="shared" si="36"/>
        <v>205685.81401502874</v>
      </c>
      <c r="C394" s="177">
        <f t="shared" si="39"/>
        <v>0.1867329430371485</v>
      </c>
      <c r="D394" s="176">
        <f t="shared" si="40"/>
        <v>0.8132670569628515</v>
      </c>
      <c r="E394" s="179">
        <f t="shared" si="37"/>
        <v>68678.44</v>
      </c>
      <c r="Q394" s="169">
        <v>194500</v>
      </c>
      <c r="R394" s="181">
        <f t="shared" si="38"/>
        <v>0.87</v>
      </c>
      <c r="S394" s="178">
        <f t="shared" si="41"/>
        <v>416780.8743399878</v>
      </c>
    </row>
    <row r="395" spans="1:19" ht="12.75">
      <c r="A395" s="169">
        <v>0.90000000000009</v>
      </c>
      <c r="B395" s="172">
        <f t="shared" si="36"/>
        <v>206807.32812495134</v>
      </c>
      <c r="C395" s="177">
        <f t="shared" si="39"/>
        <v>0.18406012534673566</v>
      </c>
      <c r="D395" s="176">
        <f t="shared" si="40"/>
        <v>0.8159398746532643</v>
      </c>
      <c r="E395" s="179">
        <f t="shared" si="37"/>
        <v>68678.44</v>
      </c>
      <c r="Q395" s="169">
        <v>195000</v>
      </c>
      <c r="R395" s="181">
        <f t="shared" si="38"/>
        <v>0.87</v>
      </c>
      <c r="S395" s="178">
        <f t="shared" si="41"/>
        <v>417852.2904693965</v>
      </c>
    </row>
    <row r="396" spans="1:19" ht="12.75">
      <c r="A396" s="169">
        <v>0.91000000000009</v>
      </c>
      <c r="B396" s="172">
        <f t="shared" si="36"/>
        <v>207934.95735712862</v>
      </c>
      <c r="C396" s="177">
        <f t="shared" si="39"/>
        <v>0.18141125489177368</v>
      </c>
      <c r="D396" s="176">
        <f t="shared" si="40"/>
        <v>0.8185887451082263</v>
      </c>
      <c r="E396" s="179">
        <f t="shared" si="37"/>
        <v>68678.44</v>
      </c>
      <c r="Q396" s="169">
        <v>195500</v>
      </c>
      <c r="R396" s="181">
        <f t="shared" si="38"/>
        <v>0.87</v>
      </c>
      <c r="S396" s="178">
        <f t="shared" si="41"/>
        <v>418923.7065988052</v>
      </c>
    </row>
    <row r="397" spans="1:19" ht="12.75">
      <c r="A397" s="169">
        <v>0.92000000000009</v>
      </c>
      <c r="B397" s="172">
        <f t="shared" si="36"/>
        <v>209068.735054628</v>
      </c>
      <c r="C397" s="177">
        <f t="shared" si="39"/>
        <v>0.1787863796143483</v>
      </c>
      <c r="D397" s="176">
        <f t="shared" si="40"/>
        <v>0.8212136203856517</v>
      </c>
      <c r="E397" s="179">
        <f t="shared" si="37"/>
        <v>68678.44</v>
      </c>
      <c r="Q397" s="169">
        <v>196000</v>
      </c>
      <c r="R397" s="181">
        <f t="shared" si="38"/>
        <v>0.87</v>
      </c>
      <c r="S397" s="178">
        <f t="shared" si="41"/>
        <v>419995.1227282139</v>
      </c>
    </row>
    <row r="398" spans="1:19" ht="12.75">
      <c r="A398" s="169">
        <v>0.93000000000009</v>
      </c>
      <c r="B398" s="172">
        <f t="shared" si="36"/>
        <v>210208.69474232092</v>
      </c>
      <c r="C398" s="177">
        <f t="shared" si="39"/>
        <v>0.17618554224523475</v>
      </c>
      <c r="D398" s="176">
        <f t="shared" si="40"/>
        <v>0.8238144577547653</v>
      </c>
      <c r="E398" s="179">
        <f t="shared" si="37"/>
        <v>68678.44</v>
      </c>
      <c r="Q398" s="169">
        <v>196500</v>
      </c>
      <c r="R398" s="181">
        <f t="shared" si="38"/>
        <v>0.87</v>
      </c>
      <c r="S398" s="178">
        <f t="shared" si="41"/>
        <v>421066.5388576226</v>
      </c>
    </row>
    <row r="399" spans="1:19" ht="12.75">
      <c r="A399" s="169">
        <v>0.94000000000009</v>
      </c>
      <c r="B399" s="172">
        <f t="shared" si="36"/>
        <v>211354.87012787655</v>
      </c>
      <c r="C399" s="177">
        <f t="shared" si="39"/>
        <v>0.1736087803386015</v>
      </c>
      <c r="D399" s="176">
        <f t="shared" si="40"/>
        <v>0.8263912196613985</v>
      </c>
      <c r="E399" s="179">
        <f t="shared" si="37"/>
        <v>68678.44</v>
      </c>
      <c r="Q399" s="169">
        <v>197000</v>
      </c>
      <c r="R399" s="181">
        <f t="shared" si="38"/>
        <v>0.87</v>
      </c>
      <c r="S399" s="178">
        <f t="shared" si="41"/>
        <v>422137.9549870313</v>
      </c>
    </row>
    <row r="400" spans="1:19" ht="12.75">
      <c r="A400" s="169">
        <v>0.95000000000009</v>
      </c>
      <c r="B400" s="172">
        <f t="shared" si="36"/>
        <v>212507.2951027557</v>
      </c>
      <c r="C400" s="177">
        <f t="shared" si="39"/>
        <v>0.171056126308459</v>
      </c>
      <c r="D400" s="176">
        <f t="shared" si="40"/>
        <v>0.828943873691541</v>
      </c>
      <c r="E400" s="179">
        <f t="shared" si="37"/>
        <v>68678.44</v>
      </c>
      <c r="Q400" s="169">
        <v>197500</v>
      </c>
      <c r="R400" s="181">
        <f t="shared" si="38"/>
        <v>0.87</v>
      </c>
      <c r="S400" s="178">
        <f t="shared" si="41"/>
        <v>423209.37111644</v>
      </c>
    </row>
    <row r="401" spans="1:19" ht="12.75">
      <c r="A401" s="169">
        <v>0.96000000000009</v>
      </c>
      <c r="B401" s="172">
        <f t="shared" si="36"/>
        <v>213666.00374321552</v>
      </c>
      <c r="C401" s="177">
        <f t="shared" si="39"/>
        <v>0.16852760746681517</v>
      </c>
      <c r="D401" s="176">
        <f t="shared" si="40"/>
        <v>0.8314723925331848</v>
      </c>
      <c r="E401" s="179">
        <f t="shared" si="37"/>
        <v>68678.44</v>
      </c>
      <c r="Q401" s="169">
        <v>198000</v>
      </c>
      <c r="R401" s="181">
        <f t="shared" si="38"/>
        <v>0.87</v>
      </c>
      <c r="S401" s="178">
        <f t="shared" si="41"/>
        <v>424280.7872458487</v>
      </c>
    </row>
    <row r="402" spans="1:19" ht="12.75">
      <c r="A402" s="169">
        <v>0.97000000000009</v>
      </c>
      <c r="B402" s="172">
        <f t="shared" si="36"/>
        <v>214831.03031131593</v>
      </c>
      <c r="C402" s="177">
        <f t="shared" si="39"/>
        <v>0.16602324606350716</v>
      </c>
      <c r="D402" s="176">
        <f t="shared" si="40"/>
        <v>0.8339767539364928</v>
      </c>
      <c r="E402" s="179">
        <f t="shared" si="37"/>
        <v>68678.44</v>
      </c>
      <c r="Q402" s="169">
        <v>198500</v>
      </c>
      <c r="R402" s="181">
        <f t="shared" si="38"/>
        <v>0.87</v>
      </c>
      <c r="S402" s="178">
        <f t="shared" si="41"/>
        <v>425352.2033752574</v>
      </c>
    </row>
    <row r="403" spans="1:19" ht="12.75">
      <c r="A403" s="169">
        <v>0.98000000000009</v>
      </c>
      <c r="B403" s="172">
        <f t="shared" si="36"/>
        <v>216002.40925593165</v>
      </c>
      <c r="C403" s="177">
        <f t="shared" si="39"/>
        <v>0.16354305932767021</v>
      </c>
      <c r="D403" s="176">
        <f t="shared" si="40"/>
        <v>0.8364569406723298</v>
      </c>
      <c r="E403" s="179">
        <f t="shared" si="37"/>
        <v>68678.44</v>
      </c>
      <c r="Q403" s="169">
        <v>199000</v>
      </c>
      <c r="R403" s="181">
        <f t="shared" si="38"/>
        <v>0.87</v>
      </c>
      <c r="S403" s="178">
        <f t="shared" si="41"/>
        <v>426423.6195046661</v>
      </c>
    </row>
    <row r="404" spans="1:19" ht="12.75">
      <c r="A404" s="169">
        <v>0.99000000000009</v>
      </c>
      <c r="B404" s="172">
        <f t="shared" si="36"/>
        <v>217180.17521377344</v>
      </c>
      <c r="C404" s="177">
        <f t="shared" si="39"/>
        <v>0.16108705951080893</v>
      </c>
      <c r="D404" s="176">
        <f t="shared" si="40"/>
        <v>0.8389129404891911</v>
      </c>
      <c r="E404" s="179">
        <f t="shared" si="37"/>
        <v>68678.44</v>
      </c>
      <c r="Q404" s="169">
        <v>199500</v>
      </c>
      <c r="R404" s="181">
        <f t="shared" si="38"/>
        <v>0.87</v>
      </c>
      <c r="S404" s="178">
        <f t="shared" si="41"/>
        <v>427495.03563407477</v>
      </c>
    </row>
    <row r="405" spans="1:19" ht="12.75">
      <c r="A405" s="169">
        <v>1.00000000000009</v>
      </c>
      <c r="B405" s="172">
        <f t="shared" si="36"/>
        <v>218364.3630104093</v>
      </c>
      <c r="C405" s="177">
        <f t="shared" si="39"/>
        <v>0.1586552539314352</v>
      </c>
      <c r="D405" s="176">
        <f t="shared" si="40"/>
        <v>0.8413447460685648</v>
      </c>
      <c r="E405" s="179">
        <f t="shared" si="37"/>
        <v>68678.44</v>
      </c>
      <c r="Q405" s="169">
        <v>200000</v>
      </c>
      <c r="R405" s="181">
        <f t="shared" si="38"/>
        <v>0.87</v>
      </c>
      <c r="S405" s="173">
        <f t="shared" si="41"/>
        <v>428566.45176348346</v>
      </c>
    </row>
    <row r="406" spans="1:5" ht="12.75">
      <c r="A406" s="169">
        <v>1.01000000000009</v>
      </c>
      <c r="B406" s="172">
        <f t="shared" si="36"/>
        <v>219555.00766129678</v>
      </c>
      <c r="C406" s="177">
        <f aca="true" t="shared" si="42" ref="C406:C469">1-(NORMDIST(A406*SQRT($H$10),0,SQRT($H$10),TRUE))</f>
        <v>0.15624764502123312</v>
      </c>
      <c r="D406" s="176">
        <f t="shared" si="40"/>
        <v>0.8437523549787669</v>
      </c>
      <c r="E406" s="179">
        <f t="shared" si="37"/>
        <v>68678.44</v>
      </c>
    </row>
    <row r="407" spans="1:5" ht="12.75">
      <c r="A407" s="169">
        <v>1.02000000000009</v>
      </c>
      <c r="B407" s="172">
        <f t="shared" si="36"/>
        <v>220752.1443728174</v>
      </c>
      <c r="C407" s="177">
        <f t="shared" si="42"/>
        <v>0.15386423037271357</v>
      </c>
      <c r="D407" s="176">
        <f t="shared" si="40"/>
        <v>0.8461357696272864</v>
      </c>
      <c r="E407" s="179">
        <f t="shared" si="37"/>
        <v>68678.44</v>
      </c>
    </row>
    <row r="408" spans="1:5" ht="12.75">
      <c r="A408" s="169">
        <v>1.03000000000009</v>
      </c>
      <c r="B408" s="172">
        <f t="shared" si="36"/>
        <v>221955.80854331623</v>
      </c>
      <c r="C408" s="177">
        <f t="shared" si="42"/>
        <v>0.15150500278832268</v>
      </c>
      <c r="D408" s="176">
        <f t="shared" si="40"/>
        <v>0.8484949972116773</v>
      </c>
      <c r="E408" s="179">
        <f t="shared" si="37"/>
        <v>68678.44</v>
      </c>
    </row>
    <row r="409" spans="1:5" ht="12.75">
      <c r="A409" s="169">
        <v>1.04000000000009</v>
      </c>
      <c r="B409" s="172">
        <f t="shared" si="36"/>
        <v>223166.03576415172</v>
      </c>
      <c r="C409" s="177">
        <f t="shared" si="42"/>
        <v>0.14916995033096048</v>
      </c>
      <c r="D409" s="176">
        <f t="shared" si="40"/>
        <v>0.8508300496690395</v>
      </c>
      <c r="E409" s="179">
        <f t="shared" si="37"/>
        <v>68678.44</v>
      </c>
    </row>
    <row r="410" spans="1:5" ht="12.75">
      <c r="A410" s="169">
        <v>1.05000000000009</v>
      </c>
      <c r="B410" s="172">
        <f t="shared" si="36"/>
        <v>224382.8618207445</v>
      </c>
      <c r="C410" s="177">
        <f t="shared" si="42"/>
        <v>0.14685905637587526</v>
      </c>
      <c r="D410" s="176">
        <f t="shared" si="40"/>
        <v>0.8531409436241247</v>
      </c>
      <c r="E410" s="179">
        <f t="shared" si="37"/>
        <v>68678.44</v>
      </c>
    </row>
    <row r="411" spans="1:5" ht="12.75">
      <c r="A411" s="169">
        <v>1.06000000000009</v>
      </c>
      <c r="B411" s="172">
        <f t="shared" si="36"/>
        <v>225606.32269363868</v>
      </c>
      <c r="C411" s="177">
        <f t="shared" si="42"/>
        <v>0.14457229966388918</v>
      </c>
      <c r="D411" s="176">
        <f t="shared" si="40"/>
        <v>0.8554277003361108</v>
      </c>
      <c r="E411" s="179">
        <f t="shared" si="37"/>
        <v>68678.44</v>
      </c>
    </row>
    <row r="412" spans="1:5" ht="12.75">
      <c r="A412" s="169">
        <v>1.07000000000009</v>
      </c>
      <c r="B412" s="172">
        <f t="shared" si="36"/>
        <v>226836.45455956433</v>
      </c>
      <c r="C412" s="177">
        <f t="shared" si="42"/>
        <v>0.14230965435591902</v>
      </c>
      <c r="D412" s="176">
        <f t="shared" si="40"/>
        <v>0.857690345644081</v>
      </c>
      <c r="E412" s="179">
        <f t="shared" si="37"/>
        <v>68678.44</v>
      </c>
    </row>
    <row r="413" spans="1:5" ht="12.75">
      <c r="A413" s="169">
        <v>1.08000000000009</v>
      </c>
      <c r="B413" s="172">
        <f t="shared" si="36"/>
        <v>228073.29379250619</v>
      </c>
      <c r="C413" s="177">
        <f t="shared" si="42"/>
        <v>0.14007109008874907</v>
      </c>
      <c r="D413" s="176">
        <f t="shared" si="40"/>
        <v>0.8599289099112509</v>
      </c>
      <c r="E413" s="179">
        <f t="shared" si="37"/>
        <v>68678.44</v>
      </c>
    </row>
    <row r="414" spans="1:5" ht="12.75">
      <c r="A414" s="169">
        <v>1.09000000000009</v>
      </c>
      <c r="B414" s="172">
        <f t="shared" si="36"/>
        <v>229316.87696478178</v>
      </c>
      <c r="C414" s="177">
        <f t="shared" si="42"/>
        <v>0.13785657203201573</v>
      </c>
      <c r="D414" s="176">
        <f t="shared" si="40"/>
        <v>0.8621434279679843</v>
      </c>
      <c r="E414" s="179">
        <f t="shared" si="37"/>
        <v>68678.44</v>
      </c>
    </row>
    <row r="415" spans="1:5" ht="12.75">
      <c r="A415" s="169">
        <v>1.10000000000009</v>
      </c>
      <c r="B415" s="172">
        <f t="shared" si="36"/>
        <v>230567.24084811987</v>
      </c>
      <c r="C415" s="177">
        <f t="shared" si="42"/>
        <v>0.13566606094636313</v>
      </c>
      <c r="D415" s="176">
        <f t="shared" si="40"/>
        <v>0.8643339390536369</v>
      </c>
      <c r="E415" s="179">
        <f t="shared" si="37"/>
        <v>68678.44</v>
      </c>
    </row>
    <row r="416" spans="1:5" ht="12.75">
      <c r="A416" s="169">
        <v>1.11000000000009</v>
      </c>
      <c r="B416" s="172">
        <f t="shared" si="36"/>
        <v>231824.42241475038</v>
      </c>
      <c r="C416" s="177">
        <f t="shared" si="42"/>
        <v>0.1334995132427278</v>
      </c>
      <c r="D416" s="176">
        <f t="shared" si="40"/>
        <v>0.8665004867572722</v>
      </c>
      <c r="E416" s="179">
        <f t="shared" si="37"/>
        <v>68678.44</v>
      </c>
    </row>
    <row r="417" spans="1:5" ht="12.75">
      <c r="A417" s="169">
        <v>1.1200000000001</v>
      </c>
      <c r="B417" s="172">
        <f t="shared" si="36"/>
        <v>233088.4588384978</v>
      </c>
      <c r="C417" s="177">
        <f t="shared" si="42"/>
        <v>0.13135688104270926</v>
      </c>
      <c r="D417" s="176">
        <f t="shared" si="40"/>
        <v>0.8686431189572907</v>
      </c>
      <c r="E417" s="179">
        <f t="shared" si="37"/>
        <v>68678.44</v>
      </c>
    </row>
    <row r="418" spans="1:5" ht="12.75">
      <c r="A418" s="169">
        <v>1.1300000000001</v>
      </c>
      <c r="B418" s="172">
        <f t="shared" si="36"/>
        <v>234359.3874958742</v>
      </c>
      <c r="C418" s="177">
        <f t="shared" si="42"/>
        <v>0.1292381122399967</v>
      </c>
      <c r="D418" s="176">
        <f t="shared" si="40"/>
        <v>0.8707618877600033</v>
      </c>
      <c r="E418" s="179">
        <f t="shared" si="37"/>
        <v>68678.44</v>
      </c>
    </row>
    <row r="419" spans="1:5" ht="12.75">
      <c r="A419" s="169">
        <v>1.14000000000009</v>
      </c>
      <c r="B419" s="172">
        <f t="shared" si="36"/>
        <v>235637.24596719327</v>
      </c>
      <c r="C419" s="177">
        <f t="shared" si="42"/>
        <v>0.12714315056277958</v>
      </c>
      <c r="D419" s="176">
        <f t="shared" si="40"/>
        <v>0.8728568494372204</v>
      </c>
      <c r="E419" s="179">
        <f t="shared" si="37"/>
        <v>68678.44</v>
      </c>
    </row>
    <row r="420" spans="1:5" ht="12.75">
      <c r="A420" s="169">
        <v>1.1500000000001</v>
      </c>
      <c r="B420" s="172">
        <f t="shared" si="36"/>
        <v>236922.07203767987</v>
      </c>
      <c r="C420" s="177">
        <f t="shared" si="42"/>
        <v>0.1250719356371296</v>
      </c>
      <c r="D420" s="176">
        <f t="shared" si="40"/>
        <v>0.8749280643628704</v>
      </c>
      <c r="E420" s="179">
        <f t="shared" si="37"/>
        <v>68678.44</v>
      </c>
    </row>
    <row r="421" spans="1:5" ht="12.75">
      <c r="A421" s="169">
        <v>1.1600000000001</v>
      </c>
      <c r="B421" s="172">
        <f t="shared" si="36"/>
        <v>238213.90369857868</v>
      </c>
      <c r="C421" s="177">
        <f t="shared" si="42"/>
        <v>0.123024403051323</v>
      </c>
      <c r="D421" s="176">
        <f t="shared" si="40"/>
        <v>0.876975596948677</v>
      </c>
      <c r="E421" s="179">
        <f t="shared" si="37"/>
        <v>68678.44</v>
      </c>
    </row>
    <row r="422" spans="1:5" ht="12.75">
      <c r="A422" s="169">
        <v>1.1700000000001</v>
      </c>
      <c r="B422" s="172">
        <f t="shared" si="36"/>
        <v>239512.77914828892</v>
      </c>
      <c r="C422" s="177">
        <f t="shared" si="42"/>
        <v>0.1210004844209982</v>
      </c>
      <c r="D422" s="176">
        <f t="shared" si="40"/>
        <v>0.8789995155790018</v>
      </c>
      <c r="E422" s="179">
        <f t="shared" si="37"/>
        <v>68678.44</v>
      </c>
    </row>
    <row r="423" spans="1:5" ht="12.75">
      <c r="A423" s="169">
        <v>1.1800000000001</v>
      </c>
      <c r="B423" s="172">
        <f t="shared" si="36"/>
        <v>240818.7367934863</v>
      </c>
      <c r="C423" s="177">
        <f t="shared" si="42"/>
        <v>0.11900010745518086</v>
      </c>
      <c r="D423" s="176">
        <f t="shared" si="40"/>
        <v>0.8809998925448191</v>
      </c>
      <c r="E423" s="179">
        <f t="shared" si="37"/>
        <v>68678.44</v>
      </c>
    </row>
    <row r="424" spans="1:5" ht="12.75">
      <c r="A424" s="169">
        <v>1.1900000000001</v>
      </c>
      <c r="B424" s="172">
        <f t="shared" si="36"/>
        <v>242131.81525026303</v>
      </c>
      <c r="C424" s="177">
        <f t="shared" si="42"/>
        <v>0.1170231960230892</v>
      </c>
      <c r="D424" s="176">
        <f t="shared" si="40"/>
        <v>0.8829768039769108</v>
      </c>
      <c r="E424" s="179">
        <f t="shared" si="37"/>
        <v>68678.44</v>
      </c>
    </row>
    <row r="425" spans="1:5" ht="12.75">
      <c r="A425" s="169">
        <v>1.2000000000001</v>
      </c>
      <c r="B425" s="172">
        <f t="shared" si="36"/>
        <v>243452.05334526603</v>
      </c>
      <c r="C425" s="177">
        <f t="shared" si="42"/>
        <v>0.11506967022168879</v>
      </c>
      <c r="D425" s="176">
        <f t="shared" si="40"/>
        <v>0.8849303297783112</v>
      </c>
      <c r="E425" s="179">
        <f t="shared" si="37"/>
        <v>68678.44</v>
      </c>
    </row>
    <row r="426" spans="1:5" ht="12.75">
      <c r="A426" s="169">
        <v>1.2100000000001</v>
      </c>
      <c r="B426" s="172">
        <f t="shared" si="36"/>
        <v>244779.49011684855</v>
      </c>
      <c r="C426" s="177">
        <f t="shared" si="42"/>
        <v>0.11313944644395812</v>
      </c>
      <c r="D426" s="176">
        <f t="shared" si="40"/>
        <v>0.8868605535560419</v>
      </c>
      <c r="E426" s="179">
        <f t="shared" si="37"/>
        <v>68678.44</v>
      </c>
    </row>
    <row r="427" spans="1:5" ht="12.75">
      <c r="A427" s="169">
        <v>1.2200000000001</v>
      </c>
      <c r="B427" s="172">
        <f t="shared" si="36"/>
        <v>246114.16481622108</v>
      </c>
      <c r="C427" s="177">
        <f t="shared" si="42"/>
        <v>0.11123243744781575</v>
      </c>
      <c r="D427" s="176">
        <f t="shared" si="40"/>
        <v>0.8887675625521843</v>
      </c>
      <c r="E427" s="179">
        <f t="shared" si="37"/>
        <v>68678.44</v>
      </c>
    </row>
    <row r="428" spans="1:5" ht="12.75">
      <c r="A428" s="169">
        <v>1.2300000000001</v>
      </c>
      <c r="B428" s="172">
        <f t="shared" si="36"/>
        <v>247456.11690861496</v>
      </c>
      <c r="C428" s="177">
        <f t="shared" si="42"/>
        <v>0.1093485524256732</v>
      </c>
      <c r="D428" s="176">
        <f t="shared" si="40"/>
        <v>0.8906514475743268</v>
      </c>
      <c r="E428" s="179">
        <f t="shared" si="37"/>
        <v>68678.44</v>
      </c>
    </row>
    <row r="429" spans="1:5" ht="12.75">
      <c r="A429" s="169">
        <v>1.2400000000001</v>
      </c>
      <c r="B429" s="172">
        <f t="shared" si="36"/>
        <v>248805.38607444803</v>
      </c>
      <c r="C429" s="177">
        <f t="shared" si="42"/>
        <v>0.1074876970745684</v>
      </c>
      <c r="D429" s="176">
        <f t="shared" si="40"/>
        <v>0.8925123029254316</v>
      </c>
      <c r="E429" s="179">
        <f t="shared" si="37"/>
        <v>68678.44</v>
      </c>
    </row>
    <row r="430" spans="1:5" ht="12.75">
      <c r="A430" s="169">
        <v>1.2500000000001</v>
      </c>
      <c r="B430" s="172">
        <f t="shared" si="36"/>
        <v>250162.0122104967</v>
      </c>
      <c r="C430" s="177">
        <f t="shared" si="42"/>
        <v>0.10564977366683703</v>
      </c>
      <c r="D430" s="176">
        <f t="shared" si="40"/>
        <v>0.894350226333163</v>
      </c>
      <c r="E430" s="179">
        <f t="shared" si="37"/>
        <v>68678.44</v>
      </c>
    </row>
    <row r="431" spans="1:5" ht="12.75">
      <c r="A431" s="169">
        <v>1.2600000000001</v>
      </c>
      <c r="B431" s="172">
        <f t="shared" si="36"/>
        <v>251526.03543107817</v>
      </c>
      <c r="C431" s="177">
        <f t="shared" si="42"/>
        <v>0.10383468112128247</v>
      </c>
      <c r="D431" s="176">
        <f t="shared" si="40"/>
        <v>0.8961653188787175</v>
      </c>
      <c r="E431" s="179">
        <f t="shared" si="37"/>
        <v>68678.44</v>
      </c>
    </row>
    <row r="432" spans="1:5" ht="12.75">
      <c r="A432" s="169">
        <v>1.2700000000001</v>
      </c>
      <c r="B432" s="172">
        <f t="shared" si="36"/>
        <v>252897.49606923538</v>
      </c>
      <c r="C432" s="177">
        <f t="shared" si="42"/>
        <v>0.10204231507480133</v>
      </c>
      <c r="D432" s="176">
        <f t="shared" si="40"/>
        <v>0.8979576849251987</v>
      </c>
      <c r="E432" s="179">
        <f t="shared" si="37"/>
        <v>68678.44</v>
      </c>
    </row>
    <row r="433" spans="1:5" ht="12.75">
      <c r="A433" s="169">
        <v>1.2800000000001</v>
      </c>
      <c r="B433" s="172">
        <f t="shared" si="36"/>
        <v>254276.43467792822</v>
      </c>
      <c r="C433" s="177">
        <f t="shared" si="42"/>
        <v>0.10027256795442452</v>
      </c>
      <c r="D433" s="176">
        <f t="shared" si="40"/>
        <v>0.8997274320455755</v>
      </c>
      <c r="E433" s="179">
        <f t="shared" si="37"/>
        <v>68678.44</v>
      </c>
    </row>
    <row r="434" spans="1:5" ht="12.75">
      <c r="A434" s="169">
        <v>1.2900000000001</v>
      </c>
      <c r="B434" s="172">
        <f t="shared" si="36"/>
        <v>255662.89203123582</v>
      </c>
      <c r="C434" s="177">
        <f t="shared" si="42"/>
        <v>0.09852532904973055</v>
      </c>
      <c r="D434" s="176">
        <f t="shared" si="40"/>
        <v>0.9014746709502695</v>
      </c>
      <c r="E434" s="179">
        <f t="shared" si="37"/>
        <v>68678.44</v>
      </c>
    </row>
    <row r="435" spans="1:5" ht="12.75">
      <c r="A435" s="169">
        <v>1.3000000000001</v>
      </c>
      <c r="B435" s="172">
        <f t="shared" si="36"/>
        <v>257056.90912555862</v>
      </c>
      <c r="C435" s="177">
        <f t="shared" si="42"/>
        <v>0.0968004845855932</v>
      </c>
      <c r="D435" s="176">
        <f t="shared" si="40"/>
        <v>0.9031995154144068</v>
      </c>
      <c r="E435" s="179">
        <f t="shared" si="37"/>
        <v>68678.44</v>
      </c>
    </row>
    <row r="436" spans="1:5" ht="12.75">
      <c r="A436" s="169">
        <v>1.3100000000001</v>
      </c>
      <c r="B436" s="172">
        <f t="shared" si="36"/>
        <v>258458.5271808341</v>
      </c>
      <c r="C436" s="177">
        <f t="shared" si="42"/>
        <v>0.09509791779522203</v>
      </c>
      <c r="D436" s="176">
        <f t="shared" si="40"/>
        <v>0.904902082204778</v>
      </c>
      <c r="E436" s="179">
        <f t="shared" si="37"/>
        <v>68678.44</v>
      </c>
    </row>
    <row r="437" spans="1:5" ht="12.75">
      <c r="A437" s="169">
        <v>1.3200000000001</v>
      </c>
      <c r="B437" s="172">
        <f t="shared" si="36"/>
        <v>259867.7876417521</v>
      </c>
      <c r="C437" s="177">
        <f t="shared" si="42"/>
        <v>0.09341750899345502</v>
      </c>
      <c r="D437" s="176">
        <f t="shared" si="40"/>
        <v>0.906582491006545</v>
      </c>
      <c r="E437" s="179">
        <f t="shared" si="37"/>
        <v>68678.44</v>
      </c>
    </row>
    <row r="438" spans="1:5" ht="12.75">
      <c r="A438" s="169">
        <v>1.3300000000001</v>
      </c>
      <c r="B438" s="172">
        <f t="shared" si="36"/>
        <v>261284.73217898354</v>
      </c>
      <c r="C438" s="177">
        <f t="shared" si="42"/>
        <v>0.09175913565026428</v>
      </c>
      <c r="D438" s="176">
        <f t="shared" si="40"/>
        <v>0.9082408643497357</v>
      </c>
      <c r="E438" s="179">
        <f t="shared" si="37"/>
        <v>68678.44</v>
      </c>
    </row>
    <row r="439" spans="1:5" ht="12.75">
      <c r="A439" s="169">
        <v>1.3400000000001</v>
      </c>
      <c r="B439" s="172">
        <f t="shared" si="36"/>
        <v>262709.402690411</v>
      </c>
      <c r="C439" s="177">
        <f t="shared" si="42"/>
        <v>0.09012267246443628</v>
      </c>
      <c r="D439" s="176">
        <f t="shared" si="40"/>
        <v>0.9098773275355637</v>
      </c>
      <c r="E439" s="179">
        <f t="shared" si="37"/>
        <v>68678.44</v>
      </c>
    </row>
    <row r="440" spans="1:5" ht="12.75">
      <c r="A440" s="169">
        <v>1.3500000000001</v>
      </c>
      <c r="B440" s="172">
        <f t="shared" si="36"/>
        <v>264141.8413023666</v>
      </c>
      <c r="C440" s="177">
        <f t="shared" si="42"/>
        <v>0.08850799143738597</v>
      </c>
      <c r="D440" s="176">
        <f t="shared" si="40"/>
        <v>0.911492008562614</v>
      </c>
      <c r="E440" s="179">
        <f t="shared" si="37"/>
        <v>68678.44</v>
      </c>
    </row>
    <row r="441" spans="1:5" ht="12.75">
      <c r="A441" s="169">
        <v>1.3600000000001</v>
      </c>
      <c r="B441" s="172">
        <f t="shared" si="36"/>
        <v>265582.09037088027</v>
      </c>
      <c r="C441" s="177">
        <f t="shared" si="42"/>
        <v>0.08691496194706916</v>
      </c>
      <c r="D441" s="176">
        <f t="shared" si="40"/>
        <v>0.9130850380529308</v>
      </c>
      <c r="E441" s="179">
        <f t="shared" si="37"/>
        <v>68678.44</v>
      </c>
    </row>
    <row r="442" spans="1:5" ht="12.75">
      <c r="A442" s="169">
        <v>1.3700000000001</v>
      </c>
      <c r="B442" s="172">
        <f t="shared" si="36"/>
        <v>267030.19248292927</v>
      </c>
      <c r="C442" s="177">
        <f t="shared" si="42"/>
        <v>0.0853434508219515</v>
      </c>
      <c r="D442" s="176">
        <f t="shared" si="40"/>
        <v>0.9146565491780485</v>
      </c>
      <c r="E442" s="179">
        <f t="shared" si="37"/>
        <v>68678.44</v>
      </c>
    </row>
    <row r="443" spans="1:5" ht="12.75">
      <c r="A443" s="169">
        <v>1.3800000000001</v>
      </c>
      <c r="B443" s="172">
        <f t="shared" si="36"/>
        <v>268486.1904577</v>
      </c>
      <c r="C443" s="177">
        <f t="shared" si="42"/>
        <v>0.0837933224149987</v>
      </c>
      <c r="D443" s="176">
        <f t="shared" si="40"/>
        <v>0.9162066775850013</v>
      </c>
      <c r="E443" s="179">
        <f t="shared" si="37"/>
        <v>68678.44</v>
      </c>
    </row>
    <row r="444" spans="1:5" ht="12.75">
      <c r="A444" s="169">
        <v>1.3900000000001</v>
      </c>
      <c r="B444" s="172">
        <f t="shared" si="36"/>
        <v>269950.12734785315</v>
      </c>
      <c r="C444" s="177">
        <f t="shared" si="42"/>
        <v>0.08226443867765387</v>
      </c>
      <c r="D444" s="176">
        <f t="shared" si="40"/>
        <v>0.9177355613223461</v>
      </c>
      <c r="E444" s="179">
        <f t="shared" si="37"/>
        <v>68678.44</v>
      </c>
    </row>
    <row r="445" spans="1:5" ht="12.75">
      <c r="A445" s="169">
        <v>1.4000000000001</v>
      </c>
      <c r="B445" s="172">
        <f t="shared" si="36"/>
        <v>271422.046440795</v>
      </c>
      <c r="C445" s="177">
        <f t="shared" si="42"/>
        <v>0.08075665923375608</v>
      </c>
      <c r="D445" s="176">
        <f t="shared" si="40"/>
        <v>0.9192433407662439</v>
      </c>
      <c r="E445" s="179">
        <f t="shared" si="37"/>
        <v>68678.44</v>
      </c>
    </row>
    <row r="446" spans="1:5" ht="12.75">
      <c r="A446" s="169">
        <v>1.4100000000001</v>
      </c>
      <c r="B446" s="172">
        <f t="shared" si="36"/>
        <v>272901.99125996116</v>
      </c>
      <c r="C446" s="177">
        <f t="shared" si="42"/>
        <v>0.07926984145337768</v>
      </c>
      <c r="D446" s="176">
        <f t="shared" si="40"/>
        <v>0.9207301585466223</v>
      </c>
      <c r="E446" s="179">
        <f t="shared" si="37"/>
        <v>68678.44</v>
      </c>
    </row>
    <row r="447" spans="1:5" ht="12.75">
      <c r="A447" s="169">
        <v>1.4200000000001</v>
      </c>
      <c r="B447" s="172">
        <f t="shared" si="36"/>
        <v>274390.00556609925</v>
      </c>
      <c r="C447" s="177">
        <f t="shared" si="42"/>
        <v>0.07780384052653189</v>
      </c>
      <c r="D447" s="176">
        <f t="shared" si="40"/>
        <v>0.9221961594734681</v>
      </c>
      <c r="E447" s="179">
        <f t="shared" si="37"/>
        <v>68678.44</v>
      </c>
    </row>
    <row r="448" spans="1:5" ht="12.75">
      <c r="A448" s="169">
        <v>1.4300000000001</v>
      </c>
      <c r="B448" s="172">
        <f t="shared" si="36"/>
        <v>275886.13335856644</v>
      </c>
      <c r="C448" s="177">
        <f t="shared" si="42"/>
        <v>0.07635850953672452</v>
      </c>
      <c r="D448" s="176">
        <f t="shared" si="40"/>
        <v>0.9236414904632755</v>
      </c>
      <c r="E448" s="179">
        <f t="shared" si="37"/>
        <v>68678.44</v>
      </c>
    </row>
    <row r="449" spans="1:5" ht="12.75">
      <c r="A449" s="169">
        <v>1.4400000000001</v>
      </c>
      <c r="B449" s="172">
        <f t="shared" si="36"/>
        <v>277390.41887662903</v>
      </c>
      <c r="C449" s="177">
        <f t="shared" si="42"/>
        <v>0.07493369953431306</v>
      </c>
      <c r="D449" s="176">
        <f t="shared" si="40"/>
        <v>0.9250663004656869</v>
      </c>
      <c r="E449" s="179">
        <f t="shared" si="37"/>
        <v>68678.44</v>
      </c>
    </row>
    <row r="450" spans="1:5" ht="12.75">
      <c r="A450" s="169">
        <v>1.4500000000001</v>
      </c>
      <c r="B450" s="172">
        <f t="shared" si="36"/>
        <v>278902.906600769</v>
      </c>
      <c r="C450" s="177">
        <f t="shared" si="42"/>
        <v>0.07352925960963441</v>
      </c>
      <c r="D450" s="176">
        <f t="shared" si="40"/>
        <v>0.9264707403903656</v>
      </c>
      <c r="E450" s="179">
        <f t="shared" si="37"/>
        <v>68678.44</v>
      </c>
    </row>
    <row r="451" spans="1:5" ht="12.75">
      <c r="A451" s="169">
        <v>1.4600000000001</v>
      </c>
      <c r="B451" s="172">
        <f t="shared" si="36"/>
        <v>280423.641254003</v>
      </c>
      <c r="C451" s="177">
        <f t="shared" si="42"/>
        <v>0.07214503696588004</v>
      </c>
      <c r="D451" s="176">
        <f t="shared" si="40"/>
        <v>0.92785496303412</v>
      </c>
      <c r="E451" s="179">
        <f t="shared" si="37"/>
        <v>68678.44</v>
      </c>
    </row>
    <row r="452" spans="1:5" ht="12.75">
      <c r="A452" s="169">
        <v>1.4700000000001</v>
      </c>
      <c r="B452" s="172">
        <f t="shared" si="36"/>
        <v>281952.66780320025</v>
      </c>
      <c r="C452" s="177">
        <f t="shared" si="42"/>
        <v>0.07078087699167201</v>
      </c>
      <c r="D452" s="176">
        <f t="shared" si="40"/>
        <v>0.929219123008328</v>
      </c>
      <c r="E452" s="179">
        <f t="shared" si="37"/>
        <v>68678.44</v>
      </c>
    </row>
    <row r="453" spans="1:5" ht="12.75">
      <c r="A453" s="169">
        <v>1.4800000000001</v>
      </c>
      <c r="B453" s="172">
        <f aca="true" t="shared" si="43" ref="B453:B516">EXP(A453*SQRT($H$10)+SUMPRODUCT($H$20:$H$27,$N$20:$N$27))</f>
        <v>283490.0314604163</v>
      </c>
      <c r="C453" s="177">
        <f t="shared" si="42"/>
        <v>0.06943662333331835</v>
      </c>
      <c r="D453" s="176">
        <f t="shared" si="40"/>
        <v>0.9305633766666817</v>
      </c>
      <c r="E453" s="179">
        <f aca="true" t="shared" si="44" ref="E453:E516">$P$3</f>
        <v>68678.44</v>
      </c>
    </row>
    <row r="454" spans="1:5" ht="12.75">
      <c r="A454" s="169">
        <v>1.4900000000001</v>
      </c>
      <c r="B454" s="172">
        <f t="shared" si="43"/>
        <v>285035.77768422797</v>
      </c>
      <c r="C454" s="177">
        <f t="shared" si="42"/>
        <v>0.06811211796671235</v>
      </c>
      <c r="D454" s="176">
        <f aca="true" t="shared" si="45" ref="D454:D517">1-C454</f>
        <v>0.9318878820332877</v>
      </c>
      <c r="E454" s="179">
        <f t="shared" si="44"/>
        <v>68678.44</v>
      </c>
    </row>
    <row r="455" spans="1:5" ht="12.75">
      <c r="A455" s="169">
        <v>1.5000000000001</v>
      </c>
      <c r="B455" s="172">
        <f t="shared" si="43"/>
        <v>286589.95218107617</v>
      </c>
      <c r="C455" s="177">
        <f t="shared" si="42"/>
        <v>0.0668072012688452</v>
      </c>
      <c r="D455" s="176">
        <f t="shared" si="45"/>
        <v>0.9331927987311548</v>
      </c>
      <c r="E455" s="179">
        <f t="shared" si="44"/>
        <v>68678.44</v>
      </c>
    </row>
    <row r="456" spans="1:5" ht="12.75">
      <c r="A456" s="169">
        <v>1.5100000000001</v>
      </c>
      <c r="B456" s="172">
        <f t="shared" si="43"/>
        <v>288152.60090662097</v>
      </c>
      <c r="C456" s="177">
        <f t="shared" si="42"/>
        <v>0.06552171208890378</v>
      </c>
      <c r="D456" s="176">
        <f t="shared" si="45"/>
        <v>0.9344782879110962</v>
      </c>
      <c r="E456" s="179">
        <f t="shared" si="44"/>
        <v>68678.44</v>
      </c>
    </row>
    <row r="457" spans="1:5" ht="12.75">
      <c r="A457" s="169">
        <v>1.5200000000001</v>
      </c>
      <c r="B457" s="172">
        <f t="shared" si="43"/>
        <v>289723.7700670962</v>
      </c>
      <c r="C457" s="177">
        <f t="shared" si="42"/>
        <v>0.06425548781892332</v>
      </c>
      <c r="D457" s="176">
        <f t="shared" si="45"/>
        <v>0.9357445121810767</v>
      </c>
      <c r="E457" s="179">
        <f t="shared" si="44"/>
        <v>68678.44</v>
      </c>
    </row>
    <row r="458" spans="1:5" ht="12.75">
      <c r="A458" s="169">
        <v>1.5300000000001</v>
      </c>
      <c r="B458" s="172">
        <f t="shared" si="43"/>
        <v>291303.5061206798</v>
      </c>
      <c r="C458" s="177">
        <f t="shared" si="42"/>
        <v>0.06300836446396607</v>
      </c>
      <c r="D458" s="176">
        <f t="shared" si="45"/>
        <v>0.9369916355360339</v>
      </c>
      <c r="E458" s="179">
        <f t="shared" si="44"/>
        <v>68678.44</v>
      </c>
    </row>
    <row r="459" spans="1:5" ht="12.75">
      <c r="A459" s="169">
        <v>1.5400000000001</v>
      </c>
      <c r="B459" s="172">
        <f t="shared" si="43"/>
        <v>292891.8557788652</v>
      </c>
      <c r="C459" s="177">
        <f t="shared" si="42"/>
        <v>0.061780176711799806</v>
      </c>
      <c r="D459" s="176">
        <f t="shared" si="45"/>
        <v>0.9382198232882002</v>
      </c>
      <c r="E459" s="179">
        <f t="shared" si="44"/>
        <v>68678.44</v>
      </c>
    </row>
    <row r="460" spans="1:5" ht="12.75">
      <c r="A460" s="169">
        <v>1.5500000000001</v>
      </c>
      <c r="B460" s="172">
        <f t="shared" si="43"/>
        <v>294488.866007842</v>
      </c>
      <c r="C460" s="177">
        <f t="shared" si="42"/>
        <v>0.06057075800204692</v>
      </c>
      <c r="D460" s="176">
        <f t="shared" si="45"/>
        <v>0.9394292419979531</v>
      </c>
      <c r="E460" s="179">
        <f t="shared" si="44"/>
        <v>68678.44</v>
      </c>
    </row>
    <row r="461" spans="1:5" ht="12.75">
      <c r="A461" s="169">
        <v>1.56000000000011</v>
      </c>
      <c r="B461" s="172">
        <f t="shared" si="43"/>
        <v>296094.58402988897</v>
      </c>
      <c r="C461" s="177">
        <f t="shared" si="42"/>
        <v>0.05937994059477991</v>
      </c>
      <c r="D461" s="176">
        <f t="shared" si="45"/>
        <v>0.9406200594052201</v>
      </c>
      <c r="E461" s="179">
        <f t="shared" si="44"/>
        <v>68678.44</v>
      </c>
    </row>
    <row r="462" spans="1:5" ht="12.75">
      <c r="A462" s="169">
        <v>1.57000000000011</v>
      </c>
      <c r="B462" s="172">
        <f t="shared" si="43"/>
        <v>297709.0573247605</v>
      </c>
      <c r="C462" s="177">
        <f t="shared" si="42"/>
        <v>0.05820755563854019</v>
      </c>
      <c r="D462" s="176">
        <f t="shared" si="45"/>
        <v>0.9417924443614598</v>
      </c>
      <c r="E462" s="179">
        <f t="shared" si="44"/>
        <v>68678.44</v>
      </c>
    </row>
    <row r="463" spans="1:5" ht="12.75">
      <c r="A463" s="169">
        <v>1.58000000000011</v>
      </c>
      <c r="B463" s="172">
        <f t="shared" si="43"/>
        <v>299332.3336311035</v>
      </c>
      <c r="C463" s="177">
        <f t="shared" si="42"/>
        <v>0.0570534332377417</v>
      </c>
      <c r="D463" s="176">
        <f t="shared" si="45"/>
        <v>0.9429465667622583</v>
      </c>
      <c r="E463" s="179">
        <f t="shared" si="44"/>
        <v>68678.44</v>
      </c>
    </row>
    <row r="464" spans="1:5" ht="12.75">
      <c r="A464" s="169">
        <v>1.59000000000011</v>
      </c>
      <c r="B464" s="172">
        <f t="shared" si="43"/>
        <v>300964.4609478611</v>
      </c>
      <c r="C464" s="177">
        <f t="shared" si="42"/>
        <v>0.05591740251945709</v>
      </c>
      <c r="D464" s="176">
        <f t="shared" si="45"/>
        <v>0.9440825974805429</v>
      </c>
      <c r="E464" s="179">
        <f t="shared" si="44"/>
        <v>68678.44</v>
      </c>
    </row>
    <row r="465" spans="1:5" ht="12.75">
      <c r="A465" s="169">
        <v>1.60000000000011</v>
      </c>
      <c r="B465" s="172">
        <f t="shared" si="43"/>
        <v>302605.4875356919</v>
      </c>
      <c r="C465" s="177">
        <f t="shared" si="42"/>
        <v>0.05479929169954578</v>
      </c>
      <c r="D465" s="176">
        <f t="shared" si="45"/>
        <v>0.9452007083004542</v>
      </c>
      <c r="E465" s="179">
        <f t="shared" si="44"/>
        <v>68678.44</v>
      </c>
    </row>
    <row r="466" spans="1:5" ht="12.75">
      <c r="A466" s="169">
        <v>1.61000000000011</v>
      </c>
      <c r="B466" s="172">
        <f t="shared" si="43"/>
        <v>304255.4619184006</v>
      </c>
      <c r="C466" s="177">
        <f t="shared" si="42"/>
        <v>0.05369892814810773</v>
      </c>
      <c r="D466" s="176">
        <f t="shared" si="45"/>
        <v>0.9463010718518923</v>
      </c>
      <c r="E466" s="179">
        <f t="shared" si="44"/>
        <v>68678.44</v>
      </c>
    </row>
    <row r="467" spans="1:5" ht="12.75">
      <c r="A467" s="169">
        <v>1.62000000000011</v>
      </c>
      <c r="B467" s="172">
        <f t="shared" si="43"/>
        <v>305914.432884369</v>
      </c>
      <c r="C467" s="177">
        <f t="shared" si="42"/>
        <v>0.05261613845424029</v>
      </c>
      <c r="D467" s="176">
        <f t="shared" si="45"/>
        <v>0.9473838615457597</v>
      </c>
      <c r="E467" s="179">
        <f t="shared" si="44"/>
        <v>68678.44</v>
      </c>
    </row>
    <row r="468" spans="1:5" ht="12.75">
      <c r="A468" s="169">
        <v>1.63000000000011</v>
      </c>
      <c r="B468" s="172">
        <f t="shared" si="43"/>
        <v>307582.4494880023</v>
      </c>
      <c r="C468" s="177">
        <f t="shared" si="42"/>
        <v>0.0515507484900779</v>
      </c>
      <c r="D468" s="176">
        <f t="shared" si="45"/>
        <v>0.9484492515099221</v>
      </c>
      <c r="E468" s="179">
        <f t="shared" si="44"/>
        <v>68678.44</v>
      </c>
    </row>
    <row r="469" spans="1:5" ht="12.75">
      <c r="A469" s="169">
        <v>1.64000000000011</v>
      </c>
      <c r="B469" s="172">
        <f t="shared" si="43"/>
        <v>309259.5610511757</v>
      </c>
      <c r="C469" s="177">
        <f t="shared" si="42"/>
        <v>0.05050258347409242</v>
      </c>
      <c r="D469" s="176">
        <f t="shared" si="45"/>
        <v>0.9494974165259076</v>
      </c>
      <c r="E469" s="179">
        <f t="shared" si="44"/>
        <v>68678.44</v>
      </c>
    </row>
    <row r="470" spans="1:5" ht="12.75">
      <c r="A470" s="169">
        <v>1.65000000000011</v>
      </c>
      <c r="B470" s="172">
        <f t="shared" si="43"/>
        <v>310945.8171646966</v>
      </c>
      <c r="C470" s="177">
        <f aca="true" t="shared" si="46" ref="C470:C529">1-(NORMDIST(A470*SQRT($H$10),0,SQRT($H$10),TRUE))</f>
        <v>0.04947146803363678</v>
      </c>
      <c r="D470" s="176">
        <f t="shared" si="45"/>
        <v>0.9505285319663632</v>
      </c>
      <c r="E470" s="179">
        <f t="shared" si="44"/>
        <v>68678.44</v>
      </c>
    </row>
    <row r="471" spans="1:5" ht="12.75">
      <c r="A471" s="169">
        <v>1.66000000000011</v>
      </c>
      <c r="B471" s="172">
        <f t="shared" si="43"/>
        <v>312641.26768976904</v>
      </c>
      <c r="C471" s="177">
        <f t="shared" si="46"/>
        <v>0.048457226266711784</v>
      </c>
      <c r="D471" s="176">
        <f t="shared" si="45"/>
        <v>0.9515427737332882</v>
      </c>
      <c r="E471" s="179">
        <f t="shared" si="44"/>
        <v>68678.44</v>
      </c>
    </row>
    <row r="472" spans="1:5" ht="12.75">
      <c r="A472" s="169">
        <v>1.67000000000011</v>
      </c>
      <c r="B472" s="172">
        <f t="shared" si="43"/>
        <v>314345.96275946667</v>
      </c>
      <c r="C472" s="177">
        <f t="shared" si="46"/>
        <v>0.04745968180293647</v>
      </c>
      <c r="D472" s="176">
        <f t="shared" si="45"/>
        <v>0.9525403181970635</v>
      </c>
      <c r="E472" s="179">
        <f t="shared" si="44"/>
        <v>68678.44</v>
      </c>
    </row>
    <row r="473" spans="1:5" ht="12.75">
      <c r="A473" s="169">
        <v>1.68000000000011</v>
      </c>
      <c r="B473" s="172">
        <f t="shared" si="43"/>
        <v>316059.95278021885</v>
      </c>
      <c r="C473" s="177">
        <f t="shared" si="46"/>
        <v>0.046478657863709305</v>
      </c>
      <c r="D473" s="176">
        <f t="shared" si="45"/>
        <v>0.9535213421362907</v>
      </c>
      <c r="E473" s="179">
        <f t="shared" si="44"/>
        <v>68678.44</v>
      </c>
    </row>
    <row r="474" spans="1:5" ht="12.75">
      <c r="A474" s="169">
        <v>1.69000000000011</v>
      </c>
      <c r="B474" s="172">
        <f t="shared" si="43"/>
        <v>317783.28843329696</v>
      </c>
      <c r="C474" s="177">
        <f t="shared" si="46"/>
        <v>0.04551397732153939</v>
      </c>
      <c r="D474" s="176">
        <f t="shared" si="45"/>
        <v>0.9544860226784606</v>
      </c>
      <c r="E474" s="179">
        <f t="shared" si="44"/>
        <v>68678.44</v>
      </c>
    </row>
    <row r="475" spans="1:5" ht="12.75">
      <c r="A475" s="169">
        <v>1.70000000000011</v>
      </c>
      <c r="B475" s="172">
        <f t="shared" si="43"/>
        <v>319516.0206763164</v>
      </c>
      <c r="C475" s="177">
        <f t="shared" si="46"/>
        <v>0.04456546275853279</v>
      </c>
      <c r="D475" s="176">
        <f t="shared" si="45"/>
        <v>0.9554345372414672</v>
      </c>
      <c r="E475" s="179">
        <f t="shared" si="44"/>
        <v>68678.44</v>
      </c>
    </row>
    <row r="476" spans="1:5" ht="12.75">
      <c r="A476" s="169">
        <v>1.71000000000011</v>
      </c>
      <c r="B476" s="172">
        <f t="shared" si="43"/>
        <v>321258.20074474224</v>
      </c>
      <c r="C476" s="177">
        <f t="shared" si="46"/>
        <v>0.04363293652402178</v>
      </c>
      <c r="D476" s="176">
        <f t="shared" si="45"/>
        <v>0.9563670634759782</v>
      </c>
      <c r="E476" s="179">
        <f t="shared" si="44"/>
        <v>68678.44</v>
      </c>
    </row>
    <row r="477" spans="1:5" ht="12.75">
      <c r="A477" s="169">
        <v>1.72000000000011</v>
      </c>
      <c r="B477" s="172">
        <f t="shared" si="43"/>
        <v>323009.8801534021</v>
      </c>
      <c r="C477" s="177">
        <f t="shared" si="46"/>
        <v>0.04271622079131898</v>
      </c>
      <c r="D477" s="176">
        <f t="shared" si="45"/>
        <v>0.957283779208681</v>
      </c>
      <c r="E477" s="179">
        <f t="shared" si="44"/>
        <v>68678.44</v>
      </c>
    </row>
    <row r="478" spans="1:5" ht="12.75">
      <c r="A478" s="169">
        <v>1.73000000000011</v>
      </c>
      <c r="B478" s="172">
        <f t="shared" si="43"/>
        <v>324771.1106980137</v>
      </c>
      <c r="C478" s="177">
        <f t="shared" si="46"/>
        <v>0.04181513761358513</v>
      </c>
      <c r="D478" s="176">
        <f t="shared" si="45"/>
        <v>0.9581848623864149</v>
      </c>
      <c r="E478" s="179">
        <f t="shared" si="44"/>
        <v>68678.44</v>
      </c>
    </row>
    <row r="479" spans="1:5" ht="12.75">
      <c r="A479" s="169">
        <v>1.74000000000011</v>
      </c>
      <c r="B479" s="172">
        <f t="shared" si="43"/>
        <v>326541.9444567115</v>
      </c>
      <c r="C479" s="177">
        <f t="shared" si="46"/>
        <v>0.04092950897879777</v>
      </c>
      <c r="D479" s="176">
        <f t="shared" si="45"/>
        <v>0.9590704910212022</v>
      </c>
      <c r="E479" s="179">
        <f t="shared" si="44"/>
        <v>68678.44</v>
      </c>
    </row>
    <row r="480" spans="1:5" ht="12.75">
      <c r="A480" s="169">
        <v>1.75000000000011</v>
      </c>
      <c r="B480" s="172">
        <f t="shared" si="43"/>
        <v>328322.433791591</v>
      </c>
      <c r="C480" s="177">
        <f t="shared" si="46"/>
        <v>0.040059156863807566</v>
      </c>
      <c r="D480" s="176">
        <f t="shared" si="45"/>
        <v>0.9599408431361924</v>
      </c>
      <c r="E480" s="179">
        <f t="shared" si="44"/>
        <v>68678.44</v>
      </c>
    </row>
    <row r="481" spans="1:5" ht="12.75">
      <c r="A481" s="169">
        <v>1.76000000000011</v>
      </c>
      <c r="B481" s="172">
        <f t="shared" si="43"/>
        <v>330112.63135025493</v>
      </c>
      <c r="C481" s="177">
        <f t="shared" si="46"/>
        <v>0.03920390328747325</v>
      </c>
      <c r="D481" s="176">
        <f t="shared" si="45"/>
        <v>0.9607960967125267</v>
      </c>
      <c r="E481" s="179">
        <f t="shared" si="44"/>
        <v>68678.44</v>
      </c>
    </row>
    <row r="482" spans="1:5" ht="12.75">
      <c r="A482" s="169">
        <v>1.77000000000011</v>
      </c>
      <c r="B482" s="172">
        <f t="shared" si="43"/>
        <v>331912.5900673687</v>
      </c>
      <c r="C482" s="177">
        <f t="shared" si="46"/>
        <v>0.0383635703628622</v>
      </c>
      <c r="D482" s="176">
        <f t="shared" si="45"/>
        <v>0.9616364296371378</v>
      </c>
      <c r="E482" s="179">
        <f t="shared" si="44"/>
        <v>68678.44</v>
      </c>
    </row>
    <row r="483" spans="1:5" ht="12.75">
      <c r="A483" s="169">
        <v>1.78000000000011</v>
      </c>
      <c r="B483" s="172">
        <f t="shared" si="43"/>
        <v>333722.3631662292</v>
      </c>
      <c r="C483" s="177">
        <f t="shared" si="46"/>
        <v>0.03753798034850786</v>
      </c>
      <c r="D483" s="176">
        <f t="shared" si="45"/>
        <v>0.9624620196514921</v>
      </c>
      <c r="E483" s="179">
        <f t="shared" si="44"/>
        <v>68678.44</v>
      </c>
    </row>
    <row r="484" spans="1:5" ht="12.75">
      <c r="A484" s="169">
        <v>1.79000000000011</v>
      </c>
      <c r="B484" s="172">
        <f t="shared" si="43"/>
        <v>335542.00416033436</v>
      </c>
      <c r="C484" s="177">
        <f t="shared" si="46"/>
        <v>0.03672695569871742</v>
      </c>
      <c r="D484" s="176">
        <f t="shared" si="45"/>
        <v>0.9632730443012826</v>
      </c>
      <c r="E484" s="179">
        <f t="shared" si="44"/>
        <v>68678.44</v>
      </c>
    </row>
    <row r="485" spans="1:5" ht="12.75">
      <c r="A485" s="169">
        <v>1.80000000000011</v>
      </c>
      <c r="B485" s="172">
        <f t="shared" si="43"/>
        <v>337371.5668549693</v>
      </c>
      <c r="C485" s="177">
        <f t="shared" si="46"/>
        <v>0.03593031911291722</v>
      </c>
      <c r="D485" s="176">
        <f t="shared" si="45"/>
        <v>0.9640696808870828</v>
      </c>
      <c r="E485" s="179">
        <f t="shared" si="44"/>
        <v>68678.44</v>
      </c>
    </row>
    <row r="486" spans="1:5" ht="12.75">
      <c r="A486" s="169">
        <v>1.81000000000011</v>
      </c>
      <c r="B486" s="172">
        <f t="shared" si="43"/>
        <v>339211.1053487957</v>
      </c>
      <c r="C486" s="177">
        <f t="shared" si="46"/>
        <v>0.03514789358403014</v>
      </c>
      <c r="D486" s="176">
        <f t="shared" si="45"/>
        <v>0.9648521064159699</v>
      </c>
      <c r="E486" s="179">
        <f t="shared" si="44"/>
        <v>68678.44</v>
      </c>
    </row>
    <row r="487" spans="1:5" ht="12.75">
      <c r="A487" s="169">
        <v>1.82000000000011</v>
      </c>
      <c r="B487" s="172">
        <f t="shared" si="43"/>
        <v>341060.6740354496</v>
      </c>
      <c r="C487" s="177">
        <f t="shared" si="46"/>
        <v>0.034379502445881505</v>
      </c>
      <c r="D487" s="176">
        <f t="shared" si="45"/>
        <v>0.9656204975541185</v>
      </c>
      <c r="E487" s="179">
        <f t="shared" si="44"/>
        <v>68678.44</v>
      </c>
    </row>
    <row r="488" spans="1:5" ht="12.75">
      <c r="A488" s="169">
        <v>1.83000000000011</v>
      </c>
      <c r="B488" s="172">
        <f t="shared" si="43"/>
        <v>342920.32760515396</v>
      </c>
      <c r="C488" s="177">
        <f t="shared" si="46"/>
        <v>0.03362496941962012</v>
      </c>
      <c r="D488" s="176">
        <f t="shared" si="45"/>
        <v>0.9663750305803799</v>
      </c>
      <c r="E488" s="179">
        <f t="shared" si="44"/>
        <v>68678.44</v>
      </c>
    </row>
    <row r="489" spans="1:5" ht="12.75">
      <c r="A489" s="169">
        <v>1.84000000000011</v>
      </c>
      <c r="B489" s="172">
        <f t="shared" si="43"/>
        <v>344790.12104633095</v>
      </c>
      <c r="C489" s="177">
        <f t="shared" si="46"/>
        <v>0.03288411865915575</v>
      </c>
      <c r="D489" s="176">
        <f t="shared" si="45"/>
        <v>0.9671158813408443</v>
      </c>
      <c r="E489" s="179">
        <f t="shared" si="44"/>
        <v>68678.44</v>
      </c>
    </row>
    <row r="490" spans="1:5" ht="12.75">
      <c r="A490" s="169">
        <v>1.85000000000011</v>
      </c>
      <c r="B490" s="172">
        <f t="shared" si="43"/>
        <v>346670.1096472324</v>
      </c>
      <c r="C490" s="177">
        <f t="shared" si="46"/>
        <v>0.03215677479560575</v>
      </c>
      <c r="D490" s="176">
        <f t="shared" si="45"/>
        <v>0.9678432252043943</v>
      </c>
      <c r="E490" s="179">
        <f t="shared" si="44"/>
        <v>68678.44</v>
      </c>
    </row>
    <row r="491" spans="1:5" ht="12.75">
      <c r="A491" s="169">
        <v>1.86000000000011</v>
      </c>
      <c r="B491" s="172">
        <f t="shared" si="43"/>
        <v>348560.3489975723</v>
      </c>
      <c r="C491" s="177">
        <f t="shared" si="46"/>
        <v>0.031442762980745</v>
      </c>
      <c r="D491" s="176">
        <f t="shared" si="45"/>
        <v>0.968557237019255</v>
      </c>
      <c r="E491" s="179">
        <f t="shared" si="44"/>
        <v>68678.44</v>
      </c>
    </row>
    <row r="492" spans="1:5" ht="12.75">
      <c r="A492" s="169">
        <v>1.87000000000011</v>
      </c>
      <c r="B492" s="172">
        <f t="shared" si="43"/>
        <v>350460.8949901693</v>
      </c>
      <c r="C492" s="177">
        <f t="shared" si="46"/>
        <v>0.030741908929458495</v>
      </c>
      <c r="D492" s="176">
        <f t="shared" si="45"/>
        <v>0.9692580910705415</v>
      </c>
      <c r="E492" s="179">
        <f t="shared" si="44"/>
        <v>68678.44</v>
      </c>
    </row>
    <row r="493" spans="1:5" ht="12.75">
      <c r="A493" s="169">
        <v>1.88000000000011</v>
      </c>
      <c r="B493" s="172">
        <f t="shared" si="43"/>
        <v>352371.80382260337</v>
      </c>
      <c r="C493" s="177">
        <f t="shared" si="46"/>
        <v>0.030054038961192298</v>
      </c>
      <c r="D493" s="176">
        <f t="shared" si="45"/>
        <v>0.9699459610388077</v>
      </c>
      <c r="E493" s="179">
        <f t="shared" si="44"/>
        <v>68678.44</v>
      </c>
    </row>
    <row r="494" spans="1:5" ht="12.75">
      <c r="A494" s="169">
        <v>1.89000000000011</v>
      </c>
      <c r="B494" s="172">
        <f t="shared" si="43"/>
        <v>354293.1319988725</v>
      </c>
      <c r="C494" s="177">
        <f t="shared" si="46"/>
        <v>0.02937898004040207</v>
      </c>
      <c r="D494" s="176">
        <f t="shared" si="45"/>
        <v>0.9706210199595979</v>
      </c>
      <c r="E494" s="179">
        <f t="shared" si="44"/>
        <v>68678.44</v>
      </c>
    </row>
    <row r="495" spans="1:5" ht="12.75">
      <c r="A495" s="169">
        <v>1.90000000000011</v>
      </c>
      <c r="B495" s="172">
        <f t="shared" si="43"/>
        <v>356224.93633106805</v>
      </c>
      <c r="C495" s="177">
        <f t="shared" si="46"/>
        <v>0.028716559815994636</v>
      </c>
      <c r="D495" s="176">
        <f t="shared" si="45"/>
        <v>0.9712834401840054</v>
      </c>
      <c r="E495" s="179">
        <f t="shared" si="44"/>
        <v>68678.44</v>
      </c>
    </row>
    <row r="496" spans="1:5" ht="12.75">
      <c r="A496" s="169">
        <v>1.91000000000011</v>
      </c>
      <c r="B496" s="172">
        <f t="shared" si="43"/>
        <v>358167.2739410527</v>
      </c>
      <c r="C496" s="177">
        <f t="shared" si="46"/>
        <v>0.02806660665976546</v>
      </c>
      <c r="D496" s="176">
        <f t="shared" si="45"/>
        <v>0.9719333933402345</v>
      </c>
      <c r="E496" s="179">
        <f t="shared" si="44"/>
        <v>68678.44</v>
      </c>
    </row>
    <row r="497" spans="1:5" ht="12.75">
      <c r="A497" s="169">
        <v>1.92000000000011</v>
      </c>
      <c r="B497" s="172">
        <f t="shared" si="43"/>
        <v>360120.20226214756</v>
      </c>
      <c r="C497" s="177">
        <f t="shared" si="46"/>
        <v>0.027428949703829808</v>
      </c>
      <c r="D497" s="176">
        <f t="shared" si="45"/>
        <v>0.9725710502961702</v>
      </c>
      <c r="E497" s="179">
        <f t="shared" si="44"/>
        <v>68678.44</v>
      </c>
    </row>
    <row r="498" spans="1:5" ht="12.75">
      <c r="A498" s="169">
        <v>1.93000000000011</v>
      </c>
      <c r="B498" s="172">
        <f t="shared" si="43"/>
        <v>362083.7790408349</v>
      </c>
      <c r="C498" s="177">
        <f t="shared" si="46"/>
        <v>0.02680341887704807</v>
      </c>
      <c r="D498" s="176">
        <f t="shared" si="45"/>
        <v>0.9731965811229519</v>
      </c>
      <c r="E498" s="179">
        <f t="shared" si="44"/>
        <v>68678.44</v>
      </c>
    </row>
    <row r="499" spans="1:5" ht="12.75">
      <c r="A499" s="169">
        <v>1.94000000000011</v>
      </c>
      <c r="B499" s="172">
        <f t="shared" si="43"/>
        <v>364058.06233846047</v>
      </c>
      <c r="C499" s="177">
        <f t="shared" si="46"/>
        <v>0.026189844940446072</v>
      </c>
      <c r="D499" s="176">
        <f t="shared" si="45"/>
        <v>0.9738101550595539</v>
      </c>
      <c r="E499" s="179">
        <f t="shared" si="44"/>
        <v>68678.44</v>
      </c>
    </row>
    <row r="500" spans="1:5" ht="12.75">
      <c r="A500" s="169">
        <v>1.95000000000011</v>
      </c>
      <c r="B500" s="172">
        <f t="shared" si="43"/>
        <v>366043.110532955</v>
      </c>
      <c r="C500" s="177">
        <f t="shared" si="46"/>
        <v>0.025588059521632234</v>
      </c>
      <c r="D500" s="176">
        <f t="shared" si="45"/>
        <v>0.9744119404783678</v>
      </c>
      <c r="E500" s="179">
        <f t="shared" si="44"/>
        <v>68678.44</v>
      </c>
    </row>
    <row r="501" spans="1:5" ht="12.75">
      <c r="A501" s="169">
        <v>1.96000000000011</v>
      </c>
      <c r="B501" s="172">
        <f t="shared" si="43"/>
        <v>368038.98232055816</v>
      </c>
      <c r="C501" s="177">
        <f t="shared" si="46"/>
        <v>0.024997895148213933</v>
      </c>
      <c r="D501" s="176">
        <f t="shared" si="45"/>
        <v>0.9750021048517861</v>
      </c>
      <c r="E501" s="179">
        <f t="shared" si="44"/>
        <v>68678.44</v>
      </c>
    </row>
    <row r="502" spans="1:5" ht="12.75">
      <c r="A502" s="169">
        <v>1.97000000000011</v>
      </c>
      <c r="B502" s="172">
        <f t="shared" si="43"/>
        <v>370045.7367175527</v>
      </c>
      <c r="C502" s="177">
        <f t="shared" si="46"/>
        <v>0.024419185280216138</v>
      </c>
      <c r="D502" s="176">
        <f t="shared" si="45"/>
        <v>0.9755808147197839</v>
      </c>
      <c r="E502" s="179">
        <f t="shared" si="44"/>
        <v>68678.44</v>
      </c>
    </row>
    <row r="503" spans="1:5" ht="12.75">
      <c r="A503" s="169">
        <v>1.98000000000011</v>
      </c>
      <c r="B503" s="172">
        <f t="shared" si="43"/>
        <v>372063.43306201353</v>
      </c>
      <c r="C503" s="177">
        <f t="shared" si="46"/>
        <v>0.02385176434150227</v>
      </c>
      <c r="D503" s="176">
        <f t="shared" si="45"/>
        <v>0.9761482356584977</v>
      </c>
      <c r="E503" s="179">
        <f t="shared" si="44"/>
        <v>68678.44</v>
      </c>
    </row>
    <row r="504" spans="1:5" ht="12.75">
      <c r="A504" s="169">
        <v>1.99000000000012</v>
      </c>
      <c r="B504" s="172">
        <f t="shared" si="43"/>
        <v>374092.13101555937</v>
      </c>
      <c r="C504" s="177">
        <f t="shared" si="46"/>
        <v>0.0232954677502053</v>
      </c>
      <c r="D504" s="176">
        <f t="shared" si="45"/>
        <v>0.9767045322497947</v>
      </c>
      <c r="E504" s="179">
        <f t="shared" si="44"/>
        <v>68678.44</v>
      </c>
    </row>
    <row r="505" spans="1:5" ht="12.75">
      <c r="A505" s="169">
        <v>2.00000000000012</v>
      </c>
      <c r="B505" s="172">
        <f t="shared" si="43"/>
        <v>376131.8905651141</v>
      </c>
      <c r="C505" s="177">
        <f t="shared" si="46"/>
        <v>0.02275013194817277</v>
      </c>
      <c r="D505" s="176">
        <f t="shared" si="45"/>
        <v>0.9772498680518272</v>
      </c>
      <c r="E505" s="179">
        <f t="shared" si="44"/>
        <v>68678.44</v>
      </c>
    </row>
    <row r="506" spans="1:5" ht="12.75">
      <c r="A506" s="169">
        <v>2.01000000000012</v>
      </c>
      <c r="B506" s="172">
        <f t="shared" si="43"/>
        <v>378182.77202468726</v>
      </c>
      <c r="C506" s="177">
        <f t="shared" si="46"/>
        <v>0.022215594429425334</v>
      </c>
      <c r="D506" s="176">
        <f t="shared" si="45"/>
        <v>0.9777844055705747</v>
      </c>
      <c r="E506" s="179">
        <f t="shared" si="44"/>
        <v>68678.44</v>
      </c>
    </row>
    <row r="507" spans="1:5" ht="12.75">
      <c r="A507" s="169">
        <v>2.02000000000012</v>
      </c>
      <c r="B507" s="172">
        <f t="shared" si="43"/>
        <v>380244.836037154</v>
      </c>
      <c r="C507" s="177">
        <f t="shared" si="46"/>
        <v>0.021691693767640685</v>
      </c>
      <c r="D507" s="176">
        <f t="shared" si="45"/>
        <v>0.9783083062323593</v>
      </c>
      <c r="E507" s="179">
        <f t="shared" si="44"/>
        <v>68678.44</v>
      </c>
    </row>
    <row r="508" spans="1:5" ht="12.75">
      <c r="A508" s="169">
        <v>2.03000000000012</v>
      </c>
      <c r="B508" s="172">
        <f t="shared" si="43"/>
        <v>382318.14357604855</v>
      </c>
      <c r="C508" s="177">
        <f t="shared" si="46"/>
        <v>0.021178269642666336</v>
      </c>
      <c r="D508" s="176">
        <f t="shared" si="45"/>
        <v>0.9788217303573337</v>
      </c>
      <c r="E508" s="179">
        <f t="shared" si="44"/>
        <v>68678.44</v>
      </c>
    </row>
    <row r="509" spans="1:5" ht="12.75">
      <c r="A509" s="169">
        <v>2.04000000000012</v>
      </c>
      <c r="B509" s="172">
        <f t="shared" si="43"/>
        <v>384402.7559473646</v>
      </c>
      <c r="C509" s="177">
        <f t="shared" si="46"/>
        <v>0.020675162866063967</v>
      </c>
      <c r="D509" s="176">
        <f t="shared" si="45"/>
        <v>0.979324837133936</v>
      </c>
      <c r="E509" s="179">
        <f t="shared" si="44"/>
        <v>68678.44</v>
      </c>
    </row>
    <row r="510" spans="1:5" ht="12.75">
      <c r="A510" s="169">
        <v>2.05000000000012</v>
      </c>
      <c r="B510" s="172">
        <f t="shared" si="43"/>
        <v>386498.7347913735</v>
      </c>
      <c r="C510" s="177">
        <f t="shared" si="46"/>
        <v>0.020182215405698756</v>
      </c>
      <c r="D510" s="176">
        <f t="shared" si="45"/>
        <v>0.9798177845943012</v>
      </c>
      <c r="E510" s="179">
        <f t="shared" si="44"/>
        <v>68678.44</v>
      </c>
    </row>
    <row r="511" spans="1:5" ht="12.75">
      <c r="A511" s="169">
        <v>2.06000000000012</v>
      </c>
      <c r="B511" s="172">
        <f t="shared" si="43"/>
        <v>388606.14208444074</v>
      </c>
      <c r="C511" s="177">
        <f t="shared" si="46"/>
        <v>0.01969927040937125</v>
      </c>
      <c r="D511" s="176">
        <f t="shared" si="45"/>
        <v>0.9803007295906287</v>
      </c>
      <c r="E511" s="179">
        <f t="shared" si="44"/>
        <v>68678.44</v>
      </c>
    </row>
    <row r="512" spans="1:5" ht="12.75">
      <c r="A512" s="169">
        <v>2.07000000000012</v>
      </c>
      <c r="B512" s="172">
        <f t="shared" si="43"/>
        <v>390725.04014086403</v>
      </c>
      <c r="C512" s="177">
        <f t="shared" si="46"/>
        <v>0.019226172227511662</v>
      </c>
      <c r="D512" s="176">
        <f t="shared" si="45"/>
        <v>0.9807738277724883</v>
      </c>
      <c r="E512" s="179">
        <f t="shared" si="44"/>
        <v>68678.44</v>
      </c>
    </row>
    <row r="513" spans="1:5" ht="12.75">
      <c r="A513" s="169">
        <v>2.08000000000012</v>
      </c>
      <c r="B513" s="172">
        <f t="shared" si="43"/>
        <v>392855.4916147133</v>
      </c>
      <c r="C513" s="177">
        <f t="shared" si="46"/>
        <v>0.018762766434932354</v>
      </c>
      <c r="D513" s="176">
        <f t="shared" si="45"/>
        <v>0.9812372335650676</v>
      </c>
      <c r="E513" s="179">
        <f t="shared" si="44"/>
        <v>68678.44</v>
      </c>
    </row>
    <row r="514" spans="1:5" ht="12.75">
      <c r="A514" s="169">
        <v>2.09000000000012</v>
      </c>
      <c r="B514" s="172">
        <f t="shared" si="43"/>
        <v>394997.5595016813</v>
      </c>
      <c r="C514" s="177">
        <f t="shared" si="46"/>
        <v>0.018308899851653626</v>
      </c>
      <c r="D514" s="176">
        <f t="shared" si="45"/>
        <v>0.9816911001483464</v>
      </c>
      <c r="E514" s="179">
        <f t="shared" si="44"/>
        <v>68678.44</v>
      </c>
    </row>
    <row r="515" spans="1:5" ht="12.75">
      <c r="A515" s="169">
        <v>2.10000000000012</v>
      </c>
      <c r="B515" s="172">
        <f t="shared" si="43"/>
        <v>397151.3071409517</v>
      </c>
      <c r="C515" s="177">
        <f t="shared" si="46"/>
        <v>0.017864420562811234</v>
      </c>
      <c r="D515" s="176">
        <f t="shared" si="45"/>
        <v>0.9821355794371888</v>
      </c>
      <c r="E515" s="179">
        <f t="shared" si="44"/>
        <v>68678.44</v>
      </c>
    </row>
    <row r="516" spans="1:5" ht="12.75">
      <c r="A516" s="169">
        <v>2.11000000000012</v>
      </c>
      <c r="B516" s="172">
        <f t="shared" si="43"/>
        <v>399316.79821706563</v>
      </c>
      <c r="C516" s="177">
        <f t="shared" si="46"/>
        <v>0.017429177937651863</v>
      </c>
      <c r="D516" s="176">
        <f t="shared" si="45"/>
        <v>0.9825708220623481</v>
      </c>
      <c r="E516" s="179">
        <f t="shared" si="44"/>
        <v>68678.44</v>
      </c>
    </row>
    <row r="517" spans="1:5" ht="12.75">
      <c r="A517" s="169">
        <v>2.12000000000012</v>
      </c>
      <c r="B517" s="172">
        <f aca="true" t="shared" si="47" ref="B517:B529">EXP(A517*SQRT($H$10)+SUMPRODUCT($H$20:$H$27,$N$20:$N$27))</f>
        <v>401494.0967618103</v>
      </c>
      <c r="C517" s="177">
        <f t="shared" si="46"/>
        <v>0.017003022647627875</v>
      </c>
      <c r="D517" s="176">
        <f t="shared" si="45"/>
        <v>0.9829969773523721</v>
      </c>
      <c r="E517" s="179">
        <f aca="true" t="shared" si="48" ref="E517:E529">$P$3</f>
        <v>68678.44</v>
      </c>
    </row>
    <row r="518" spans="1:5" ht="12.75">
      <c r="A518" s="169">
        <v>2.13000000000012</v>
      </c>
      <c r="B518" s="172">
        <f t="shared" si="47"/>
        <v>403683.26715611</v>
      </c>
      <c r="C518" s="177">
        <f t="shared" si="46"/>
        <v>0.0165858066836001</v>
      </c>
      <c r="D518" s="176">
        <f aca="true" t="shared" si="49" ref="D518:D529">1-C518</f>
        <v>0.9834141933163999</v>
      </c>
      <c r="E518" s="179">
        <f t="shared" si="48"/>
        <v>68678.44</v>
      </c>
    </row>
    <row r="519" spans="1:5" ht="12.75">
      <c r="A519" s="169">
        <v>2.14000000000012</v>
      </c>
      <c r="B519" s="172">
        <f t="shared" si="47"/>
        <v>405884.3741319278</v>
      </c>
      <c r="C519" s="177">
        <f t="shared" si="46"/>
        <v>0.016177383372161236</v>
      </c>
      <c r="D519" s="176">
        <f t="shared" si="49"/>
        <v>0.9838226166278388</v>
      </c>
      <c r="E519" s="179">
        <f t="shared" si="48"/>
        <v>68678.44</v>
      </c>
    </row>
    <row r="520" spans="1:5" ht="12.75">
      <c r="A520" s="169">
        <v>2.15000000000012</v>
      </c>
      <c r="B520" s="172">
        <f t="shared" si="47"/>
        <v>408097.4827741842</v>
      </c>
      <c r="C520" s="177">
        <f t="shared" si="46"/>
        <v>0.01577760739108569</v>
      </c>
      <c r="D520" s="176">
        <f t="shared" si="49"/>
        <v>0.9842223926089143</v>
      </c>
      <c r="E520" s="179">
        <f t="shared" si="48"/>
        <v>68678.44</v>
      </c>
    </row>
    <row r="521" spans="1:5" ht="12.75">
      <c r="A521" s="169">
        <v>2.16000000000012</v>
      </c>
      <c r="B521" s="172">
        <f t="shared" si="47"/>
        <v>410322.6585226765</v>
      </c>
      <c r="C521" s="177">
        <f t="shared" si="46"/>
        <v>0.01538633478392093</v>
      </c>
      <c r="D521" s="176">
        <f t="shared" si="49"/>
        <v>0.9846136652160791</v>
      </c>
      <c r="E521" s="179">
        <f t="shared" si="48"/>
        <v>68678.44</v>
      </c>
    </row>
    <row r="522" spans="1:5" ht="12.75">
      <c r="A522" s="169">
        <v>2.17000000000012</v>
      </c>
      <c r="B522" s="172">
        <f t="shared" si="47"/>
        <v>412559.96717401844</v>
      </c>
      <c r="C522" s="177">
        <f t="shared" si="46"/>
        <v>0.015003422973727809</v>
      </c>
      <c r="D522" s="176">
        <f t="shared" si="49"/>
        <v>0.9849965770262722</v>
      </c>
      <c r="E522" s="179">
        <f t="shared" si="48"/>
        <v>68678.44</v>
      </c>
    </row>
    <row r="523" spans="1:5" ht="12.75">
      <c r="A523" s="169">
        <v>2.18000000000012</v>
      </c>
      <c r="B523" s="172">
        <f t="shared" si="47"/>
        <v>414809.47488358367</v>
      </c>
      <c r="C523" s="177">
        <f t="shared" si="46"/>
        <v>0.01462873077598481</v>
      </c>
      <c r="D523" s="176">
        <f t="shared" si="49"/>
        <v>0.9853712692240152</v>
      </c>
      <c r="E523" s="179">
        <f t="shared" si="48"/>
        <v>68678.44</v>
      </c>
    </row>
    <row r="524" spans="1:5" ht="12.75">
      <c r="A524" s="169">
        <v>2.19000000000012</v>
      </c>
      <c r="B524" s="172">
        <f t="shared" si="47"/>
        <v>417071.24816745985</v>
      </c>
      <c r="C524" s="177">
        <f t="shared" si="46"/>
        <v>0.014262118410664604</v>
      </c>
      <c r="D524" s="176">
        <f t="shared" si="49"/>
        <v>0.9857378815893354</v>
      </c>
      <c r="E524" s="179">
        <f t="shared" si="48"/>
        <v>68678.44</v>
      </c>
    </row>
    <row r="525" spans="1:5" ht="12.75">
      <c r="A525" s="169">
        <v>2.20000000000012</v>
      </c>
      <c r="B525" s="172">
        <f t="shared" si="47"/>
        <v>419345.35390442045</v>
      </c>
      <c r="C525" s="177">
        <f t="shared" si="46"/>
        <v>0.01390344751349426</v>
      </c>
      <c r="D525" s="176">
        <f t="shared" si="49"/>
        <v>0.9860965524865057</v>
      </c>
      <c r="E525" s="179">
        <f t="shared" si="48"/>
        <v>68678.44</v>
      </c>
    </row>
    <row r="526" spans="1:5" ht="12.75">
      <c r="A526" s="169">
        <v>2.21000000000012</v>
      </c>
      <c r="B526" s="172">
        <f t="shared" si="47"/>
        <v>421631.85933789646</v>
      </c>
      <c r="C526" s="177">
        <f t="shared" si="46"/>
        <v>0.013552581146415776</v>
      </c>
      <c r="D526" s="176">
        <f t="shared" si="49"/>
        <v>0.9864474188535842</v>
      </c>
      <c r="E526" s="179">
        <f t="shared" si="48"/>
        <v>68678.44</v>
      </c>
    </row>
    <row r="527" spans="1:5" ht="12.75">
      <c r="A527" s="169">
        <v>2.22000000000012</v>
      </c>
      <c r="B527" s="172">
        <f t="shared" si="47"/>
        <v>423930.8320779698</v>
      </c>
      <c r="C527" s="177">
        <f t="shared" si="46"/>
        <v>0.013209383807252117</v>
      </c>
      <c r="D527" s="176">
        <f t="shared" si="49"/>
        <v>0.9867906161927479</v>
      </c>
      <c r="E527" s="179">
        <f t="shared" si="48"/>
        <v>68678.44</v>
      </c>
    </row>
    <row r="528" spans="1:5" ht="12.75">
      <c r="A528" s="169">
        <v>2.23000000000012</v>
      </c>
      <c r="B528" s="172">
        <f t="shared" si="47"/>
        <v>426242.34010337054</v>
      </c>
      <c r="C528" s="177">
        <f t="shared" si="46"/>
        <v>0.012873721438597996</v>
      </c>
      <c r="D528" s="176">
        <f t="shared" si="49"/>
        <v>0.987126278561402</v>
      </c>
      <c r="E528" s="179">
        <f t="shared" si="48"/>
        <v>68678.44</v>
      </c>
    </row>
    <row r="529" spans="1:5" ht="12.75">
      <c r="A529" s="169">
        <v>2.24000000000012</v>
      </c>
      <c r="B529" s="172">
        <f t="shared" si="47"/>
        <v>428566.45176348445</v>
      </c>
      <c r="C529" s="177">
        <f t="shared" si="46"/>
        <v>0.012545461435942595</v>
      </c>
      <c r="D529" s="176">
        <f t="shared" si="49"/>
        <v>0.9874545385640574</v>
      </c>
      <c r="E529" s="179">
        <f t="shared" si="48"/>
        <v>68678.44</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4"/>
  <dimension ref="A1:S529"/>
  <sheetViews>
    <sheetView zoomScalePageLayoutView="0" workbookViewId="0" topLeftCell="D1">
      <selection activeCell="O4" sqref="O4"/>
    </sheetView>
  </sheetViews>
  <sheetFormatPr defaultColWidth="9.140625" defaultRowHeight="12.75"/>
  <cols>
    <col min="1" max="1" width="9.28125" style="169" bestFit="1" customWidth="1"/>
    <col min="2" max="2" width="20.421875" style="172" bestFit="1" customWidth="1"/>
    <col min="3" max="3" width="13.28125" style="169" bestFit="1" customWidth="1"/>
    <col min="4" max="4" width="9.28125" style="169" bestFit="1" customWidth="1"/>
    <col min="5" max="5" width="12.140625" style="169" bestFit="1" customWidth="1"/>
    <col min="6" max="6" width="12.8515625" style="169" bestFit="1" customWidth="1"/>
    <col min="7" max="7" width="10.7109375" style="169" bestFit="1" customWidth="1"/>
    <col min="8" max="8" width="15.8515625" style="169" customWidth="1"/>
    <col min="9" max="9" width="10.7109375" style="169" hidden="1" customWidth="1"/>
    <col min="10" max="10" width="9.28125" style="169" hidden="1" customWidth="1"/>
    <col min="11" max="11" width="12.421875" style="169" hidden="1" customWidth="1"/>
    <col min="12" max="12" width="9.28125" style="169" hidden="1" customWidth="1"/>
    <col min="13" max="13" width="9.140625" style="169" hidden="1" customWidth="1"/>
    <col min="14" max="14" width="17.28125" style="169" customWidth="1"/>
    <col min="15" max="15" width="17.8515625" style="169" customWidth="1"/>
    <col min="16" max="16" width="16.00390625" style="178" customWidth="1"/>
    <col min="17" max="17" width="12.8515625" style="178" customWidth="1"/>
    <col min="18" max="18" width="12.00390625" style="169" bestFit="1" customWidth="1"/>
    <col min="19" max="19" width="9.28125" style="169" bestFit="1" customWidth="1"/>
    <col min="20" max="16384" width="9.140625" style="169" customWidth="1"/>
  </cols>
  <sheetData>
    <row r="1" spans="2:18" ht="25.5">
      <c r="B1" s="185"/>
      <c r="P1" s="301" t="s">
        <v>657</v>
      </c>
      <c r="Q1" s="170"/>
      <c r="R1" s="253" t="s">
        <v>658</v>
      </c>
    </row>
    <row r="2" spans="7:17" ht="12.75">
      <c r="G2" s="176"/>
      <c r="H2" s="182"/>
      <c r="I2" s="182"/>
      <c r="K2" s="171"/>
      <c r="M2" s="171"/>
      <c r="O2" s="185"/>
      <c r="P2" s="173">
        <f>Units!I16</f>
        <v>61180.399999999994</v>
      </c>
      <c r="Q2" s="173"/>
    </row>
    <row r="3" spans="3:19" ht="12.75">
      <c r="C3" s="253" t="s">
        <v>654</v>
      </c>
      <c r="E3" s="182"/>
      <c r="F3" s="182"/>
      <c r="G3" s="177"/>
      <c r="H3" s="182"/>
      <c r="I3" s="182"/>
      <c r="J3" s="182"/>
      <c r="K3" s="171"/>
      <c r="M3" s="171"/>
      <c r="O3" s="185"/>
      <c r="P3" s="184">
        <f>P2</f>
        <v>61180.399999999994</v>
      </c>
      <c r="Q3" s="174"/>
      <c r="R3" s="175">
        <f>IF(P3&lt;B5,1,IF(P3&gt;B529,0.01,LOOKUP(P3,B5:B529,C5:C529)))</f>
        <v>0.5039893563146037</v>
      </c>
      <c r="S3" s="176">
        <f>ROUND(R3,2)</f>
        <v>0.5</v>
      </c>
    </row>
    <row r="4" spans="2:15" ht="12.75">
      <c r="B4" s="189"/>
      <c r="F4" s="177"/>
      <c r="G4" s="177"/>
      <c r="H4" s="177"/>
      <c r="I4" s="177"/>
      <c r="J4" s="177"/>
      <c r="K4" s="171"/>
      <c r="L4" s="171"/>
      <c r="M4" s="171"/>
      <c r="O4" t="str">
        <f>CONCATENATE("EPS = ",TEXT('Energy Performance Indicator'!G46,0))</f>
        <v>EPS = 50</v>
      </c>
    </row>
    <row r="5" spans="1:18" ht="12.75">
      <c r="A5" s="169">
        <v>-3</v>
      </c>
      <c r="B5" s="172">
        <f aca="true" t="shared" si="0" ref="B5:B68">EXP(A5*SQRT($H$10)+SUMPRODUCT($H$20:$H$25,$N$20:$N$25))</f>
        <v>12030.184380639452</v>
      </c>
      <c r="C5" s="177">
        <f>1-(NORMDIST(A5*SQRT($H$10),0,SQRT($H$10),TRUE))</f>
        <v>0.9986501019683699</v>
      </c>
      <c r="D5" s="176">
        <f aca="true" t="shared" si="1" ref="D5:D68">1-C5</f>
        <v>0.0013498980316301035</v>
      </c>
      <c r="E5" s="179">
        <f aca="true" t="shared" si="2" ref="E5:E68">$P$3</f>
        <v>61180.399999999994</v>
      </c>
      <c r="I5" s="180"/>
      <c r="J5" s="180"/>
      <c r="K5" s="171"/>
      <c r="L5" s="171"/>
      <c r="M5" s="171"/>
      <c r="P5" s="169">
        <v>0</v>
      </c>
      <c r="Q5" s="181">
        <f>+$S$3</f>
        <v>0.5</v>
      </c>
      <c r="R5" s="178">
        <v>0</v>
      </c>
    </row>
    <row r="6" spans="1:18" ht="12.75">
      <c r="A6" s="169">
        <v>-2.99</v>
      </c>
      <c r="B6" s="172">
        <f t="shared" si="0"/>
        <v>12095.77967505714</v>
      </c>
      <c r="C6" s="177">
        <f aca="true" t="shared" si="3" ref="C6:C69">1-(NORMDIST(A6*SQRT($H$10),0,SQRT($H$10),TRUE))</f>
        <v>0.9986051127645077</v>
      </c>
      <c r="D6" s="176">
        <f t="shared" si="1"/>
        <v>0.0013948872354923036</v>
      </c>
      <c r="E6" s="179">
        <f t="shared" si="2"/>
        <v>61180.399999999994</v>
      </c>
      <c r="P6" s="169">
        <v>500</v>
      </c>
      <c r="Q6" s="181">
        <f aca="true" t="shared" si="4" ref="Q6:Q69">+$S$3</f>
        <v>0.5</v>
      </c>
      <c r="R6" s="194">
        <f>B529/400</f>
        <v>519.6157132920908</v>
      </c>
    </row>
    <row r="7" spans="1:18" ht="12.75">
      <c r="A7" s="169">
        <v>-2.98</v>
      </c>
      <c r="B7" s="172">
        <f t="shared" si="0"/>
        <v>12161.732631711237</v>
      </c>
      <c r="C7" s="177">
        <f t="shared" si="3"/>
        <v>0.9985587580826601</v>
      </c>
      <c r="D7" s="176">
        <f t="shared" si="1"/>
        <v>0.0014412419173398527</v>
      </c>
      <c r="E7" s="179">
        <f t="shared" si="2"/>
        <v>61180.399999999994</v>
      </c>
      <c r="O7" s="186"/>
      <c r="P7" s="169">
        <v>1000</v>
      </c>
      <c r="Q7" s="181">
        <f t="shared" si="4"/>
        <v>0.5</v>
      </c>
      <c r="R7" s="191">
        <f>R6+$R$6</f>
        <v>1039.2314265841817</v>
      </c>
    </row>
    <row r="8" spans="1:18" ht="12.75">
      <c r="A8" s="169">
        <v>-2.97</v>
      </c>
      <c r="B8" s="172">
        <f t="shared" si="0"/>
        <v>12228.045200776274</v>
      </c>
      <c r="C8" s="177">
        <f t="shared" si="3"/>
        <v>0.9985110012547628</v>
      </c>
      <c r="D8" s="176">
        <f t="shared" si="1"/>
        <v>0.0014889987452372244</v>
      </c>
      <c r="E8" s="179">
        <f t="shared" si="2"/>
        <v>61180.399999999994</v>
      </c>
      <c r="O8" s="186"/>
      <c r="P8" s="169">
        <v>1500</v>
      </c>
      <c r="Q8" s="181">
        <f t="shared" si="4"/>
        <v>0.5</v>
      </c>
      <c r="R8" s="191">
        <f aca="true" t="shared" si="5" ref="R8:R71">R7+$R$6</f>
        <v>1558.8471398762726</v>
      </c>
    </row>
    <row r="9" spans="1:18" ht="12.75">
      <c r="A9" s="169">
        <v>-2.96</v>
      </c>
      <c r="B9" s="172">
        <f t="shared" si="0"/>
        <v>12294.719343060291</v>
      </c>
      <c r="C9" s="177">
        <f t="shared" si="3"/>
        <v>0.9984618047882619</v>
      </c>
      <c r="D9" s="176">
        <f t="shared" si="1"/>
        <v>0.001538195211738147</v>
      </c>
      <c r="E9" s="179">
        <f t="shared" si="2"/>
        <v>61180.399999999994</v>
      </c>
      <c r="P9" s="169">
        <v>2000</v>
      </c>
      <c r="Q9" s="181">
        <f t="shared" si="4"/>
        <v>0.5</v>
      </c>
      <c r="R9" s="191">
        <f t="shared" si="5"/>
        <v>2078.4628531683634</v>
      </c>
    </row>
    <row r="10" spans="1:18" ht="12.75">
      <c r="A10" s="169">
        <v>-2.95</v>
      </c>
      <c r="B10" s="172">
        <f t="shared" si="0"/>
        <v>12361.757030062747</v>
      </c>
      <c r="C10" s="177">
        <f t="shared" si="3"/>
        <v>0.9984111303526351</v>
      </c>
      <c r="D10" s="176">
        <f t="shared" si="1"/>
        <v>0.0015888696473649322</v>
      </c>
      <c r="E10" s="179">
        <f t="shared" si="2"/>
        <v>61180.399999999994</v>
      </c>
      <c r="G10" s="253" t="str">
        <f>Modelbaseline!G10</f>
        <v>Error variance</v>
      </c>
      <c r="H10" s="169">
        <f>Modelbaseline!H10</f>
        <v>0.29569103</v>
      </c>
      <c r="P10" s="169">
        <v>2500</v>
      </c>
      <c r="Q10" s="181">
        <f t="shared" si="4"/>
        <v>0.5</v>
      </c>
      <c r="R10" s="191">
        <f t="shared" si="5"/>
        <v>2598.078566460454</v>
      </c>
    </row>
    <row r="11" spans="1:18" ht="12.75">
      <c r="A11" s="169">
        <v>-2.94</v>
      </c>
      <c r="B11" s="172">
        <f t="shared" si="0"/>
        <v>12429.160244032755</v>
      </c>
      <c r="C11" s="177">
        <f t="shared" si="3"/>
        <v>0.9983589387658429</v>
      </c>
      <c r="D11" s="176">
        <f t="shared" si="1"/>
        <v>0.0016410612341570818</v>
      </c>
      <c r="E11" s="179">
        <f t="shared" si="2"/>
        <v>61180.399999999994</v>
      </c>
      <c r="P11" s="169">
        <v>3000</v>
      </c>
      <c r="Q11" s="181">
        <f t="shared" si="4"/>
        <v>0.5</v>
      </c>
      <c r="R11" s="191">
        <f t="shared" si="5"/>
        <v>3117.694279752545</v>
      </c>
    </row>
    <row r="12" spans="1:18" ht="12.75">
      <c r="A12" s="169">
        <v>-2.93</v>
      </c>
      <c r="B12" s="172">
        <f t="shared" si="0"/>
        <v>12496.930978027845</v>
      </c>
      <c r="C12" s="177">
        <f t="shared" si="3"/>
        <v>0.9983051899807227</v>
      </c>
      <c r="D12" s="176">
        <f t="shared" si="1"/>
        <v>0.001694810019277293</v>
      </c>
      <c r="E12" s="179">
        <f t="shared" si="2"/>
        <v>61180.399999999994</v>
      </c>
      <c r="P12" s="169">
        <v>3500</v>
      </c>
      <c r="Q12" s="181">
        <f t="shared" si="4"/>
        <v>0.5</v>
      </c>
      <c r="R12" s="191">
        <f t="shared" si="5"/>
        <v>3637.3099930446356</v>
      </c>
    </row>
    <row r="13" spans="1:18" ht="12.75">
      <c r="A13" s="169">
        <v>-2.92</v>
      </c>
      <c r="B13" s="172">
        <f t="shared" si="0"/>
        <v>12565.071235972726</v>
      </c>
      <c r="C13" s="177">
        <f t="shared" si="3"/>
        <v>0.998249843071324</v>
      </c>
      <c r="D13" s="176">
        <f t="shared" si="1"/>
        <v>0.0017501569286759722</v>
      </c>
      <c r="E13" s="179">
        <f t="shared" si="2"/>
        <v>61180.399999999994</v>
      </c>
      <c r="O13" s="253" t="s">
        <v>365</v>
      </c>
      <c r="P13" s="169">
        <v>4000</v>
      </c>
      <c r="Q13" s="181">
        <f t="shared" si="4"/>
        <v>0.5</v>
      </c>
      <c r="R13" s="191">
        <f t="shared" si="5"/>
        <v>4156.925706336727</v>
      </c>
    </row>
    <row r="14" spans="1:18" ht="12.75">
      <c r="A14" s="169">
        <v>-2.91</v>
      </c>
      <c r="B14" s="172">
        <f t="shared" si="0"/>
        <v>12633.58303271869</v>
      </c>
      <c r="C14" s="177">
        <f t="shared" si="3"/>
        <v>0.9981928562191935</v>
      </c>
      <c r="D14" s="176">
        <f t="shared" si="1"/>
        <v>0.001807143780806486</v>
      </c>
      <c r="E14" s="179">
        <f t="shared" si="2"/>
        <v>61180.399999999994</v>
      </c>
      <c r="O14" s="245">
        <f>'Energy Performance Indicator'!K17+'Energy Performance Indicator'!K18</f>
        <v>5200</v>
      </c>
      <c r="P14" s="169">
        <v>4500</v>
      </c>
      <c r="Q14" s="181">
        <f t="shared" si="4"/>
        <v>0.5</v>
      </c>
      <c r="R14" s="191">
        <f t="shared" si="5"/>
        <v>4676.5414196288175</v>
      </c>
    </row>
    <row r="15" spans="1:18" ht="12.75">
      <c r="A15" s="169">
        <v>-2.9</v>
      </c>
      <c r="B15" s="172">
        <f t="shared" si="0"/>
        <v>12702.468394103127</v>
      </c>
      <c r="C15" s="177">
        <f t="shared" si="3"/>
        <v>0.9981341866996163</v>
      </c>
      <c r="D15" s="176">
        <f t="shared" si="1"/>
        <v>0.0018658133003837118</v>
      </c>
      <c r="E15" s="179">
        <f t="shared" si="2"/>
        <v>61180.399999999994</v>
      </c>
      <c r="P15" s="169">
        <v>5000</v>
      </c>
      <c r="Q15" s="181">
        <f t="shared" si="4"/>
        <v>0.5</v>
      </c>
      <c r="R15" s="191">
        <f t="shared" si="5"/>
        <v>5196.157132920908</v>
      </c>
    </row>
    <row r="16" spans="1:18" ht="12.75">
      <c r="A16" s="169">
        <v>-2.89</v>
      </c>
      <c r="B16" s="172">
        <f t="shared" si="0"/>
        <v>12771.729357009357</v>
      </c>
      <c r="C16" s="177">
        <f t="shared" si="3"/>
        <v>0.998073790867812</v>
      </c>
      <c r="D16" s="176">
        <f t="shared" si="1"/>
        <v>0.0019262091321879948</v>
      </c>
      <c r="E16" s="179">
        <f t="shared" si="2"/>
        <v>61180.399999999994</v>
      </c>
      <c r="O16" s="193"/>
      <c r="P16" s="169">
        <v>5500</v>
      </c>
      <c r="Q16" s="181">
        <f t="shared" si="4"/>
        <v>0.5</v>
      </c>
      <c r="R16" s="191">
        <f t="shared" si="5"/>
        <v>5715.772846212999</v>
      </c>
    </row>
    <row r="17" spans="1:18" ht="12.75">
      <c r="A17" s="169">
        <v>-2.88</v>
      </c>
      <c r="B17" s="172">
        <f t="shared" si="0"/>
        <v>12841.367969427016</v>
      </c>
      <c r="C17" s="177">
        <f t="shared" si="3"/>
        <v>0.9980116241451058</v>
      </c>
      <c r="D17" s="176">
        <f t="shared" si="1"/>
        <v>0.0019883758548941977</v>
      </c>
      <c r="E17" s="179">
        <f t="shared" si="2"/>
        <v>61180.399999999994</v>
      </c>
      <c r="G17" s="253" t="s">
        <v>696</v>
      </c>
      <c r="P17" s="169">
        <v>6000</v>
      </c>
      <c r="Q17" s="181">
        <f t="shared" si="4"/>
        <v>0.5</v>
      </c>
      <c r="R17" s="191">
        <f t="shared" si="5"/>
        <v>6235.38855950509</v>
      </c>
    </row>
    <row r="18" spans="1:18" ht="12.75">
      <c r="A18" s="169">
        <v>-2.87</v>
      </c>
      <c r="B18" s="172">
        <f t="shared" si="0"/>
        <v>12911.386290512437</v>
      </c>
      <c r="C18" s="177">
        <f t="shared" si="3"/>
        <v>0.9979476410050604</v>
      </c>
      <c r="D18" s="176">
        <f t="shared" si="1"/>
        <v>0.002052358994939607</v>
      </c>
      <c r="E18" s="179">
        <f t="shared" si="2"/>
        <v>61180.399999999994</v>
      </c>
      <c r="P18" s="169">
        <v>6500</v>
      </c>
      <c r="Q18" s="181">
        <f t="shared" si="4"/>
        <v>0.5</v>
      </c>
      <c r="R18" s="191">
        <f t="shared" si="5"/>
        <v>6755.00427279718</v>
      </c>
    </row>
    <row r="19" spans="1:18" ht="12.75">
      <c r="A19" s="169">
        <v>-2.86</v>
      </c>
      <c r="B19" s="172">
        <f t="shared" si="0"/>
        <v>12981.786390649713</v>
      </c>
      <c r="C19" s="177">
        <f t="shared" si="3"/>
        <v>0.9978817949595953</v>
      </c>
      <c r="D19" s="176">
        <f t="shared" si="1"/>
        <v>0.0021182050404047192</v>
      </c>
      <c r="E19" s="179">
        <f t="shared" si="2"/>
        <v>61180.399999999994</v>
      </c>
      <c r="G19" s="253" t="str">
        <f>Modelbaseline!G19</f>
        <v>Factor</v>
      </c>
      <c r="H19" s="253" t="str">
        <f>Modelbaseline!H19</f>
        <v>Coefficient</v>
      </c>
      <c r="N19" s="253" t="s">
        <v>659</v>
      </c>
      <c r="O19" s="253" t="s">
        <v>655</v>
      </c>
      <c r="P19" s="169">
        <v>7000</v>
      </c>
      <c r="Q19" s="181">
        <f t="shared" si="4"/>
        <v>0.5</v>
      </c>
      <c r="R19" s="191">
        <f t="shared" si="5"/>
        <v>7274.619986089271</v>
      </c>
    </row>
    <row r="20" spans="1:18" ht="12.75">
      <c r="A20" s="169">
        <v>-2.85</v>
      </c>
      <c r="B20" s="172">
        <f t="shared" si="0"/>
        <v>13052.570351511744</v>
      </c>
      <c r="C20" s="177">
        <f t="shared" si="3"/>
        <v>0.9978140385450867</v>
      </c>
      <c r="D20" s="176">
        <f t="shared" si="1"/>
        <v>0.0021859614549133433</v>
      </c>
      <c r="E20" s="179">
        <f t="shared" si="2"/>
        <v>61180.399999999994</v>
      </c>
      <c r="G20" s="169" t="str">
        <f>Modelbaseline!G20</f>
        <v>lnallbaking |</v>
      </c>
      <c r="H20" s="169">
        <f>Modelbaseline!H20</f>
        <v>0.7148867</v>
      </c>
      <c r="N20" s="169">
        <f>LN(O20)</f>
        <v>8.556413904569519</v>
      </c>
      <c r="O20" s="269">
        <f>O14</f>
        <v>5200</v>
      </c>
      <c r="P20" s="169">
        <v>7500</v>
      </c>
      <c r="Q20" s="181">
        <f t="shared" si="4"/>
        <v>0.5</v>
      </c>
      <c r="R20" s="191">
        <f t="shared" si="5"/>
        <v>7794.235699381362</v>
      </c>
    </row>
    <row r="21" spans="1:18" ht="12.75">
      <c r="A21" s="169">
        <v>-2.84</v>
      </c>
      <c r="B21" s="172">
        <f t="shared" si="0"/>
        <v>13123.740266121938</v>
      </c>
      <c r="C21" s="177">
        <f t="shared" si="3"/>
        <v>0.9977443233084579</v>
      </c>
      <c r="D21" s="176">
        <f t="shared" si="1"/>
        <v>0.002255676691542141</v>
      </c>
      <c r="E21" s="179">
        <f t="shared" si="2"/>
        <v>61180.399999999994</v>
      </c>
      <c r="G21" s="169" t="str">
        <f>Modelbaseline!G21</f>
        <v>bakingvalper |</v>
      </c>
      <c r="H21" s="169">
        <f>Modelbaseline!H21</f>
        <v>-1.026937</v>
      </c>
      <c r="N21" s="176">
        <f>O21</f>
        <v>0.2</v>
      </c>
      <c r="O21" s="307">
        <f>'Energy Performance Indicator'!K20</f>
        <v>0.2</v>
      </c>
      <c r="P21" s="169">
        <v>8000</v>
      </c>
      <c r="Q21" s="181">
        <f t="shared" si="4"/>
        <v>0.5</v>
      </c>
      <c r="R21" s="191">
        <f t="shared" si="5"/>
        <v>8313.851412673454</v>
      </c>
    </row>
    <row r="22" spans="1:18" ht="12.75">
      <c r="A22" s="169">
        <v>-2.83</v>
      </c>
      <c r="B22" s="172">
        <f t="shared" si="0"/>
        <v>13195.298238916039</v>
      </c>
      <c r="C22" s="177">
        <f t="shared" si="3"/>
        <v>0.9976725997932683</v>
      </c>
      <c r="D22" s="176">
        <f t="shared" si="1"/>
        <v>0.0023274002067317223</v>
      </c>
      <c r="E22" s="179">
        <f t="shared" si="2"/>
        <v>61180.399999999994</v>
      </c>
      <c r="G22" s="169" t="str">
        <f>Modelbaseline!G22</f>
        <v>percookies |</v>
      </c>
      <c r="H22" s="169">
        <f>Modelbaseline!H22</f>
        <v>-0.5226874</v>
      </c>
      <c r="N22" s="245">
        <f>O22</f>
        <v>0.3269230769230769</v>
      </c>
      <c r="O22" s="269">
        <f>'Energy Performance Indicator'!K18/(O14)</f>
        <v>0.3269230769230769</v>
      </c>
      <c r="P22" s="169">
        <v>8500</v>
      </c>
      <c r="Q22" s="181">
        <f t="shared" si="4"/>
        <v>0.5</v>
      </c>
      <c r="R22" s="191">
        <f t="shared" si="5"/>
        <v>8833.467125965544</v>
      </c>
    </row>
    <row r="23" spans="1:18" ht="12.75">
      <c r="A23" s="169">
        <v>-2.82</v>
      </c>
      <c r="B23" s="172">
        <f t="shared" si="0"/>
        <v>13267.246385804281</v>
      </c>
      <c r="C23" s="177">
        <f t="shared" si="3"/>
        <v>0.9975988175258108</v>
      </c>
      <c r="D23" s="176">
        <f t="shared" si="1"/>
        <v>0.0024011824741891896</v>
      </c>
      <c r="E23" s="179">
        <f t="shared" si="2"/>
        <v>61180.399999999994</v>
      </c>
      <c r="G23" s="169" t="str">
        <f>Modelbaseline!G23</f>
        <v>marshare |</v>
      </c>
      <c r="H23" s="169">
        <f>Modelbaseline!H23</f>
        <v>5.077321</v>
      </c>
      <c r="N23" s="176">
        <f>'Energy Performance Indicator'!K19</f>
        <v>0</v>
      </c>
      <c r="P23" s="169">
        <v>9000</v>
      </c>
      <c r="Q23" s="181">
        <f t="shared" si="4"/>
        <v>0.5</v>
      </c>
      <c r="R23" s="191">
        <f t="shared" si="5"/>
        <v>9353.082839257635</v>
      </c>
    </row>
    <row r="24" spans="1:18" ht="12.75">
      <c r="A24" s="169">
        <v>-2.81</v>
      </c>
      <c r="B24" s="172">
        <f t="shared" si="0"/>
        <v>13339.586834234098</v>
      </c>
      <c r="C24" s="177">
        <f t="shared" si="3"/>
        <v>0.9975229250012139</v>
      </c>
      <c r="D24" s="176">
        <f t="shared" si="1"/>
        <v>0.002477074998786133</v>
      </c>
      <c r="E24" s="179">
        <f t="shared" si="2"/>
        <v>61180.399999999994</v>
      </c>
      <c r="G24" s="169" t="str">
        <f>Modelbaseline!G24</f>
        <v>outlier |</v>
      </c>
      <c r="H24" s="169" t="str">
        <f>Modelbaseline!H24</f>
        <v>supressed</v>
      </c>
      <c r="N24" s="176"/>
      <c r="O24" s="172"/>
      <c r="P24" s="169">
        <v>9500</v>
      </c>
      <c r="Q24" s="181">
        <f t="shared" si="4"/>
        <v>0.5</v>
      </c>
      <c r="R24" s="191">
        <f t="shared" si="5"/>
        <v>9872.698552549726</v>
      </c>
    </row>
    <row r="25" spans="1:18" ht="12.75">
      <c r="A25" s="169">
        <v>-2.8</v>
      </c>
      <c r="B25" s="172">
        <f t="shared" si="0"/>
        <v>13412.321723252953</v>
      </c>
      <c r="C25" s="177">
        <f t="shared" si="3"/>
        <v>0.9974448696695721</v>
      </c>
      <c r="D25" s="176">
        <f t="shared" si="1"/>
        <v>0.0025551303304278683</v>
      </c>
      <c r="E25" s="179">
        <f t="shared" si="2"/>
        <v>61180.399999999994</v>
      </c>
      <c r="G25" s="169" t="str">
        <f>Modelbaseline!G25</f>
        <v>_cons |</v>
      </c>
      <c r="H25" s="169">
        <f>Modelbaseline!H25</f>
        <v>5.285898</v>
      </c>
      <c r="N25" s="269">
        <v>1</v>
      </c>
      <c r="O25" s="269"/>
      <c r="P25" s="169">
        <v>10000</v>
      </c>
      <c r="Q25" s="181">
        <f t="shared" si="4"/>
        <v>0.5</v>
      </c>
      <c r="R25" s="191">
        <f t="shared" si="5"/>
        <v>10392.314265841816</v>
      </c>
    </row>
    <row r="26" spans="1:18" ht="12.75">
      <c r="A26" s="169">
        <v>-2.79</v>
      </c>
      <c r="B26" s="172">
        <f t="shared" si="0"/>
        <v>13485.453203571524</v>
      </c>
      <c r="C26" s="177">
        <f t="shared" si="3"/>
        <v>0.9973645979220951</v>
      </c>
      <c r="D26" s="176">
        <f t="shared" si="1"/>
        <v>0.0026354020779049137</v>
      </c>
      <c r="E26" s="179">
        <f t="shared" si="2"/>
        <v>61180.399999999994</v>
      </c>
      <c r="N26" s="245"/>
      <c r="O26" s="172"/>
      <c r="P26" s="169">
        <v>10500</v>
      </c>
      <c r="Q26" s="181">
        <f t="shared" si="4"/>
        <v>0.5</v>
      </c>
      <c r="R26" s="191">
        <f t="shared" si="5"/>
        <v>10911.929979133907</v>
      </c>
    </row>
    <row r="27" spans="1:18" ht="12.75">
      <c r="A27" s="169">
        <v>-2.78</v>
      </c>
      <c r="B27" s="172">
        <f t="shared" si="0"/>
        <v>13558.983437627463</v>
      </c>
      <c r="C27" s="177">
        <f t="shared" si="3"/>
        <v>0.9972820550772985</v>
      </c>
      <c r="D27" s="176">
        <f t="shared" si="1"/>
        <v>0.0027179449227014985</v>
      </c>
      <c r="E27" s="179">
        <f t="shared" si="2"/>
        <v>61180.399999999994</v>
      </c>
      <c r="N27" s="245"/>
      <c r="O27" s="269"/>
      <c r="P27" s="169">
        <v>11000</v>
      </c>
      <c r="Q27" s="181">
        <f t="shared" si="4"/>
        <v>0.5</v>
      </c>
      <c r="R27" s="191">
        <f t="shared" si="5"/>
        <v>11431.545692425998</v>
      </c>
    </row>
    <row r="28" spans="1:18" ht="12.75">
      <c r="A28" s="169">
        <v>-2.77</v>
      </c>
      <c r="B28" s="172">
        <f t="shared" si="0"/>
        <v>13632.91459964914</v>
      </c>
      <c r="C28" s="177">
        <f t="shared" si="3"/>
        <v>0.997197185367235</v>
      </c>
      <c r="D28" s="176">
        <f t="shared" si="1"/>
        <v>0.002802814632764994</v>
      </c>
      <c r="E28" s="179">
        <f t="shared" si="2"/>
        <v>61180.399999999994</v>
      </c>
      <c r="N28" s="176"/>
      <c r="O28" s="269"/>
      <c r="P28" s="169">
        <v>11500</v>
      </c>
      <c r="Q28" s="181">
        <f t="shared" si="4"/>
        <v>0.5</v>
      </c>
      <c r="R28" s="191">
        <f t="shared" si="5"/>
        <v>11951.161405718089</v>
      </c>
    </row>
    <row r="29" spans="1:18" ht="12.75">
      <c r="A29" s="169">
        <v>-2.76</v>
      </c>
      <c r="B29" s="172">
        <f t="shared" si="0"/>
        <v>13707.248875720139</v>
      </c>
      <c r="C29" s="177">
        <f t="shared" si="3"/>
        <v>0.9971099319237741</v>
      </c>
      <c r="D29" s="176">
        <f t="shared" si="1"/>
        <v>0.002890068076225938</v>
      </c>
      <c r="E29" s="179">
        <f t="shared" si="2"/>
        <v>61180.399999999994</v>
      </c>
      <c r="N29" s="176"/>
      <c r="O29" s="269"/>
      <c r="P29" s="169">
        <v>12000</v>
      </c>
      <c r="Q29" s="181">
        <f t="shared" si="4"/>
        <v>0.5</v>
      </c>
      <c r="R29" s="191">
        <f t="shared" si="5"/>
        <v>12470.77711901018</v>
      </c>
    </row>
    <row r="30" spans="1:18" ht="12.75">
      <c r="A30" s="169">
        <v>-2.74999999999999</v>
      </c>
      <c r="B30" s="172">
        <f t="shared" si="0"/>
        <v>13781.988463843765</v>
      </c>
      <c r="C30" s="177">
        <f t="shared" si="3"/>
        <v>0.9970202367649452</v>
      </c>
      <c r="D30" s="176">
        <f t="shared" si="1"/>
        <v>0.0029797632350547776</v>
      </c>
      <c r="E30" s="179">
        <f t="shared" si="2"/>
        <v>61180.399999999994</v>
      </c>
      <c r="N30" s="176"/>
      <c r="O30" s="269"/>
      <c r="P30" s="169">
        <v>12500</v>
      </c>
      <c r="Q30" s="181">
        <f t="shared" si="4"/>
        <v>0.5</v>
      </c>
      <c r="R30" s="191">
        <f t="shared" si="5"/>
        <v>12990.39283230227</v>
      </c>
    </row>
    <row r="31" spans="1:18" ht="12.75">
      <c r="A31" s="169">
        <v>-2.73999999999999</v>
      </c>
      <c r="B31" s="172">
        <f t="shared" si="0"/>
        <v>13857.13557400792</v>
      </c>
      <c r="C31" s="177">
        <f t="shared" si="3"/>
        <v>0.9969280407813492</v>
      </c>
      <c r="D31" s="176">
        <f t="shared" si="1"/>
        <v>0.003071959218650777</v>
      </c>
      <c r="E31" s="179">
        <f t="shared" si="2"/>
        <v>61180.399999999994</v>
      </c>
      <c r="N31" s="176"/>
      <c r="O31" s="269"/>
      <c r="P31" s="169">
        <v>13000</v>
      </c>
      <c r="Q31" s="181">
        <f t="shared" si="4"/>
        <v>0.5</v>
      </c>
      <c r="R31" s="191">
        <f t="shared" si="5"/>
        <v>13510.00854559436</v>
      </c>
    </row>
    <row r="32" spans="1:18" ht="12.75">
      <c r="A32" s="169">
        <v>-2.72999999999999</v>
      </c>
      <c r="B32" s="172">
        <f t="shared" si="0"/>
        <v>13932.692428250817</v>
      </c>
      <c r="C32" s="177">
        <f t="shared" si="3"/>
        <v>0.9968332837226421</v>
      </c>
      <c r="D32" s="176">
        <f t="shared" si="1"/>
        <v>0.0031667162773578728</v>
      </c>
      <c r="E32" s="179">
        <f t="shared" si="2"/>
        <v>61180.399999999994</v>
      </c>
      <c r="N32" s="176"/>
      <c r="O32" s="269"/>
      <c r="P32" s="169">
        <v>13500</v>
      </c>
      <c r="Q32" s="181">
        <f t="shared" si="4"/>
        <v>0.5</v>
      </c>
      <c r="R32" s="191">
        <f t="shared" si="5"/>
        <v>14029.624258886452</v>
      </c>
    </row>
    <row r="33" spans="1:18" ht="12.75">
      <c r="A33" s="169">
        <v>-2.71999999999999</v>
      </c>
      <c r="B33" s="172">
        <f t="shared" si="0"/>
        <v>14008.661260726318</v>
      </c>
      <c r="C33" s="177">
        <f t="shared" si="3"/>
        <v>0.9967359041841086</v>
      </c>
      <c r="D33" s="176">
        <f t="shared" si="1"/>
        <v>0.003264095815891377</v>
      </c>
      <c r="E33" s="179">
        <f t="shared" si="2"/>
        <v>61180.399999999994</v>
      </c>
      <c r="N33" s="245"/>
      <c r="O33" s="269"/>
      <c r="P33" s="169">
        <v>14000</v>
      </c>
      <c r="Q33" s="181">
        <f t="shared" si="4"/>
        <v>0.5</v>
      </c>
      <c r="R33" s="191">
        <f t="shared" si="5"/>
        <v>14549.239972178542</v>
      </c>
    </row>
    <row r="34" spans="1:18" ht="12.75">
      <c r="A34" s="169">
        <v>-2.70999999999999</v>
      </c>
      <c r="B34" s="172">
        <f t="shared" si="0"/>
        <v>14085.044317770242</v>
      </c>
      <c r="C34" s="177">
        <f t="shared" si="3"/>
        <v>0.9966358395933306</v>
      </c>
      <c r="D34" s="176">
        <f t="shared" si="1"/>
        <v>0.0033641604066694253</v>
      </c>
      <c r="E34" s="179">
        <f t="shared" si="2"/>
        <v>61180.399999999994</v>
      </c>
      <c r="P34" s="169">
        <v>14500</v>
      </c>
      <c r="Q34" s="181">
        <f t="shared" si="4"/>
        <v>0.5</v>
      </c>
      <c r="R34" s="191">
        <f t="shared" si="5"/>
        <v>15068.855685470633</v>
      </c>
    </row>
    <row r="35" spans="1:18" ht="12.75">
      <c r="A35" s="169">
        <v>-2.69999999999999</v>
      </c>
      <c r="B35" s="172">
        <f t="shared" si="0"/>
        <v>14161.843857966584</v>
      </c>
      <c r="C35" s="177">
        <f t="shared" si="3"/>
        <v>0.9965330261969594</v>
      </c>
      <c r="D35" s="176">
        <f t="shared" si="1"/>
        <v>0.0034669738030406183</v>
      </c>
      <c r="E35" s="179">
        <f t="shared" si="2"/>
        <v>61180.399999999994</v>
      </c>
      <c r="P35" s="169">
        <v>15000</v>
      </c>
      <c r="Q35" s="181">
        <f t="shared" si="4"/>
        <v>0.5</v>
      </c>
      <c r="R35" s="191">
        <f t="shared" si="5"/>
        <v>15588.471398762724</v>
      </c>
    </row>
    <row r="36" spans="1:18" ht="12.75">
      <c r="A36" s="169">
        <v>-2.68999999999999</v>
      </c>
      <c r="B36" s="172">
        <f t="shared" si="0"/>
        <v>14239.062152214477</v>
      </c>
      <c r="C36" s="177">
        <f t="shared" si="3"/>
        <v>0.9964273990476</v>
      </c>
      <c r="D36" s="176">
        <f t="shared" si="1"/>
        <v>0.0035726009523999736</v>
      </c>
      <c r="E36" s="179">
        <f t="shared" si="2"/>
        <v>61180.399999999994</v>
      </c>
      <c r="P36" s="169">
        <v>15500</v>
      </c>
      <c r="Q36" s="181">
        <f t="shared" si="4"/>
        <v>0.5</v>
      </c>
      <c r="R36" s="191">
        <f t="shared" si="5"/>
        <v>16108.087112054814</v>
      </c>
    </row>
    <row r="37" spans="1:18" ht="12.75">
      <c r="A37" s="169">
        <v>-2.67999999999999</v>
      </c>
      <c r="B37" s="172">
        <f t="shared" si="0"/>
        <v>14316.701483795272</v>
      </c>
      <c r="C37" s="177">
        <f t="shared" si="3"/>
        <v>0.996318891990825</v>
      </c>
      <c r="D37" s="176">
        <f t="shared" si="1"/>
        <v>0.0036811080091749826</v>
      </c>
      <c r="E37" s="179">
        <f t="shared" si="2"/>
        <v>61180.399999999994</v>
      </c>
      <c r="P37" s="169">
        <v>16000</v>
      </c>
      <c r="Q37" s="181">
        <f t="shared" si="4"/>
        <v>0.5</v>
      </c>
      <c r="R37" s="191">
        <f t="shared" si="5"/>
        <v>16627.702825346907</v>
      </c>
    </row>
    <row r="38" spans="1:18" ht="12.75">
      <c r="A38" s="169">
        <v>-2.66999999999999</v>
      </c>
      <c r="B38" s="172">
        <f t="shared" si="0"/>
        <v>14394.764148439966</v>
      </c>
      <c r="C38" s="177">
        <f t="shared" si="3"/>
        <v>0.9962074376523147</v>
      </c>
      <c r="D38" s="176">
        <f t="shared" si="1"/>
        <v>0.0037925623476853243</v>
      </c>
      <c r="E38" s="179">
        <f t="shared" si="2"/>
        <v>61180.399999999994</v>
      </c>
      <c r="P38" s="169">
        <v>16500</v>
      </c>
      <c r="Q38" s="181">
        <f t="shared" si="4"/>
        <v>0.5</v>
      </c>
      <c r="R38" s="191">
        <f t="shared" si="5"/>
        <v>17147.318538639</v>
      </c>
    </row>
    <row r="39" spans="1:18" ht="12.75">
      <c r="A39" s="169">
        <v>-2.65999999999999</v>
      </c>
      <c r="B39" s="172">
        <f t="shared" si="0"/>
        <v>14473.252454397269</v>
      </c>
      <c r="C39" s="177">
        <f t="shared" si="3"/>
        <v>0.9960929674251469</v>
      </c>
      <c r="D39" s="176">
        <f t="shared" si="1"/>
        <v>0.003907032574853142</v>
      </c>
      <c r="E39" s="179">
        <f t="shared" si="2"/>
        <v>61180.399999999994</v>
      </c>
      <c r="P39" s="169">
        <v>17000</v>
      </c>
      <c r="Q39" s="181">
        <f t="shared" si="4"/>
        <v>0.5</v>
      </c>
      <c r="R39" s="191">
        <f t="shared" si="5"/>
        <v>17666.934251931092</v>
      </c>
    </row>
    <row r="40" spans="1:18" ht="12.75">
      <c r="A40" s="169">
        <v>-2.64999999999999</v>
      </c>
      <c r="B40" s="172">
        <f t="shared" si="0"/>
        <v>14552.168722501652</v>
      </c>
      <c r="C40" s="177">
        <f t="shared" si="3"/>
        <v>0.9959754114572417</v>
      </c>
      <c r="D40" s="176">
        <f t="shared" si="1"/>
        <v>0.004024588542758334</v>
      </c>
      <c r="E40" s="179">
        <f t="shared" si="2"/>
        <v>61180.399999999994</v>
      </c>
      <c r="P40" s="169">
        <v>17500</v>
      </c>
      <c r="Q40" s="181">
        <f t="shared" si="4"/>
        <v>0.5</v>
      </c>
      <c r="R40" s="191">
        <f t="shared" si="5"/>
        <v>18186.549965223185</v>
      </c>
    </row>
    <row r="41" spans="1:18" ht="12.75">
      <c r="A41" s="169">
        <v>-2.63999999999999</v>
      </c>
      <c r="B41" s="172">
        <f t="shared" si="0"/>
        <v>14631.515286242151</v>
      </c>
      <c r="C41" s="177">
        <f t="shared" si="3"/>
        <v>0.9958546986389638</v>
      </c>
      <c r="D41" s="176">
        <f t="shared" si="1"/>
        <v>0.004145301361036191</v>
      </c>
      <c r="E41" s="179">
        <f t="shared" si="2"/>
        <v>61180.399999999994</v>
      </c>
      <c r="P41" s="169">
        <v>18000</v>
      </c>
      <c r="Q41" s="181">
        <f t="shared" si="4"/>
        <v>0.5</v>
      </c>
      <c r="R41" s="191">
        <f t="shared" si="5"/>
        <v>18706.165678515277</v>
      </c>
    </row>
    <row r="42" spans="1:18" ht="12.75">
      <c r="A42" s="169">
        <v>-2.62999999999999</v>
      </c>
      <c r="B42" s="172">
        <f t="shared" si="0"/>
        <v>14711.294491831288</v>
      </c>
      <c r="C42" s="177">
        <f t="shared" si="3"/>
        <v>0.9957307565909104</v>
      </c>
      <c r="D42" s="176">
        <f t="shared" si="1"/>
        <v>0.004269243409089629</v>
      </c>
      <c r="E42" s="179">
        <f t="shared" si="2"/>
        <v>61180.399999999994</v>
      </c>
      <c r="P42" s="169">
        <v>18500</v>
      </c>
      <c r="Q42" s="181">
        <f t="shared" si="4"/>
        <v>0.5</v>
      </c>
      <c r="R42" s="191">
        <f t="shared" si="5"/>
        <v>19225.78139180737</v>
      </c>
    </row>
    <row r="43" spans="1:18" ht="12.75">
      <c r="A43" s="169">
        <v>-2.61999999999999</v>
      </c>
      <c r="B43" s="172">
        <f t="shared" si="0"/>
        <v>14791.508698274372</v>
      </c>
      <c r="C43" s="177">
        <f t="shared" si="3"/>
        <v>0.9956035116518787</v>
      </c>
      <c r="D43" s="176">
        <f t="shared" si="1"/>
        <v>0.004396488348121341</v>
      </c>
      <c r="E43" s="179">
        <f t="shared" si="2"/>
        <v>61180.399999999994</v>
      </c>
      <c r="P43" s="169">
        <v>19000</v>
      </c>
      <c r="Q43" s="181">
        <f t="shared" si="4"/>
        <v>0.5</v>
      </c>
      <c r="R43" s="191">
        <f t="shared" si="5"/>
        <v>19745.397105099462</v>
      </c>
    </row>
    <row r="44" spans="1:18" ht="12.75">
      <c r="A44" s="169">
        <v>-2.60999999999999</v>
      </c>
      <c r="B44" s="172">
        <f t="shared" si="0"/>
        <v>14872.160277439432</v>
      </c>
      <c r="C44" s="177">
        <f t="shared" si="3"/>
        <v>0.9954728888670326</v>
      </c>
      <c r="D44" s="176">
        <f t="shared" si="1"/>
        <v>0.004527111132967443</v>
      </c>
      <c r="E44" s="179">
        <f t="shared" si="2"/>
        <v>61180.399999999994</v>
      </c>
      <c r="P44" s="169">
        <v>19500</v>
      </c>
      <c r="Q44" s="181">
        <f t="shared" si="4"/>
        <v>0.5</v>
      </c>
      <c r="R44" s="191">
        <f t="shared" si="5"/>
        <v>20265.012818391555</v>
      </c>
    </row>
    <row r="45" spans="1:18" ht="12.75">
      <c r="A45" s="169">
        <v>-2.59999999999999</v>
      </c>
      <c r="B45" s="172">
        <f t="shared" si="0"/>
        <v>14953.251614127143</v>
      </c>
      <c r="C45" s="177">
        <f t="shared" si="3"/>
        <v>0.9953388119762812</v>
      </c>
      <c r="D45" s="176">
        <f t="shared" si="1"/>
        <v>0.004661188023718843</v>
      </c>
      <c r="E45" s="179">
        <f t="shared" si="2"/>
        <v>61180.399999999994</v>
      </c>
      <c r="P45" s="169">
        <v>20000</v>
      </c>
      <c r="Q45" s="181">
        <f t="shared" si="4"/>
        <v>0.5</v>
      </c>
      <c r="R45" s="191">
        <f t="shared" si="5"/>
        <v>20784.628531683647</v>
      </c>
    </row>
    <row r="46" spans="1:18" ht="12.75">
      <c r="A46" s="169">
        <v>-2.58999999999999</v>
      </c>
      <c r="B46" s="172">
        <f t="shared" si="0"/>
        <v>15034.785106141526</v>
      </c>
      <c r="C46" s="177">
        <f t="shared" si="3"/>
        <v>0.9952012034028738</v>
      </c>
      <c r="D46" s="176">
        <f t="shared" si="1"/>
        <v>0.004798796597126231</v>
      </c>
      <c r="E46" s="179">
        <f t="shared" si="2"/>
        <v>61180.399999999994</v>
      </c>
      <c r="P46" s="169">
        <v>20500</v>
      </c>
      <c r="Q46" s="181">
        <f t="shared" si="4"/>
        <v>0.5</v>
      </c>
      <c r="R46" s="191">
        <f t="shared" si="5"/>
        <v>21304.24424497574</v>
      </c>
    </row>
    <row r="47" spans="1:18" ht="12.75">
      <c r="A47" s="169">
        <v>-2.57999999999999</v>
      </c>
      <c r="B47" s="172">
        <f t="shared" si="0"/>
        <v>15116.763164360773</v>
      </c>
      <c r="C47" s="177">
        <f t="shared" si="3"/>
        <v>0.9950599842422291</v>
      </c>
      <c r="D47" s="176">
        <f t="shared" si="1"/>
        <v>0.004940015757770921</v>
      </c>
      <c r="E47" s="179">
        <f t="shared" si="2"/>
        <v>61180.399999999994</v>
      </c>
      <c r="P47" s="169">
        <v>21000</v>
      </c>
      <c r="Q47" s="181">
        <f t="shared" si="4"/>
        <v>0.5</v>
      </c>
      <c r="R47" s="191">
        <f t="shared" si="5"/>
        <v>21823.859958267833</v>
      </c>
    </row>
    <row r="48" spans="1:18" ht="12.75">
      <c r="A48" s="169">
        <v>-2.56999999999999</v>
      </c>
      <c r="B48" s="172">
        <f t="shared" si="0"/>
        <v>15199.18821280845</v>
      </c>
      <c r="C48" s="177">
        <f t="shared" si="3"/>
        <v>0.9949150742510089</v>
      </c>
      <c r="D48" s="176">
        <f t="shared" si="1"/>
        <v>0.005084925748991109</v>
      </c>
      <c r="E48" s="179">
        <f t="shared" si="2"/>
        <v>61180.399999999994</v>
      </c>
      <c r="P48" s="169">
        <v>21500</v>
      </c>
      <c r="Q48" s="181">
        <f t="shared" si="4"/>
        <v>0.5</v>
      </c>
      <c r="R48" s="191">
        <f t="shared" si="5"/>
        <v>22343.475671559925</v>
      </c>
    </row>
    <row r="49" spans="1:18" ht="12.75">
      <c r="A49" s="169">
        <v>-2.55999999999999</v>
      </c>
      <c r="B49" s="172">
        <f t="shared" si="0"/>
        <v>15282.062688725366</v>
      </c>
      <c r="C49" s="177">
        <f t="shared" si="3"/>
        <v>0.994766391836444</v>
      </c>
      <c r="D49" s="176">
        <f t="shared" si="1"/>
        <v>0.005233608163556003</v>
      </c>
      <c r="E49" s="179">
        <f t="shared" si="2"/>
        <v>61180.399999999994</v>
      </c>
      <c r="P49" s="169">
        <v>22000</v>
      </c>
      <c r="Q49" s="181">
        <f t="shared" si="4"/>
        <v>0.5</v>
      </c>
      <c r="R49" s="191">
        <f t="shared" si="5"/>
        <v>22863.091384852018</v>
      </c>
    </row>
    <row r="50" spans="1:18" ht="12.75">
      <c r="A50" s="169">
        <v>-2.54999999999999</v>
      </c>
      <c r="B50" s="172">
        <f t="shared" si="0"/>
        <v>15365.389042641415</v>
      </c>
      <c r="C50" s="177">
        <f t="shared" si="3"/>
        <v>0.9946138540459333</v>
      </c>
      <c r="D50" s="176">
        <f t="shared" si="1"/>
        <v>0.005386145954066723</v>
      </c>
      <c r="E50" s="179">
        <f t="shared" si="2"/>
        <v>61180.399999999994</v>
      </c>
      <c r="P50" s="169">
        <v>22500</v>
      </c>
      <c r="Q50" s="181">
        <f t="shared" si="4"/>
        <v>0.5</v>
      </c>
      <c r="R50" s="191">
        <f t="shared" si="5"/>
        <v>23382.70709814411</v>
      </c>
    </row>
    <row r="51" spans="1:18" ht="12.75">
      <c r="A51" s="169">
        <v>-2.53999999999999</v>
      </c>
      <c r="B51" s="172">
        <f t="shared" si="0"/>
        <v>15449.169738448267</v>
      </c>
      <c r="C51" s="177">
        <f t="shared" si="3"/>
        <v>0.9944573765569173</v>
      </c>
      <c r="D51" s="176">
        <f t="shared" si="1"/>
        <v>0.00554262344308265</v>
      </c>
      <c r="E51" s="179">
        <f t="shared" si="2"/>
        <v>61180.399999999994</v>
      </c>
      <c r="P51" s="169">
        <v>23000</v>
      </c>
      <c r="Q51" s="181">
        <f t="shared" si="4"/>
        <v>0.5</v>
      </c>
      <c r="R51" s="191">
        <f t="shared" si="5"/>
        <v>23902.322811436203</v>
      </c>
    </row>
    <row r="52" spans="1:18" ht="12.75">
      <c r="A52" s="169">
        <v>-2.52999999999999</v>
      </c>
      <c r="B52" s="172">
        <f t="shared" si="0"/>
        <v>15533.407253471996</v>
      </c>
      <c r="C52" s="177">
        <f t="shared" si="3"/>
        <v>0.9942968736670492</v>
      </c>
      <c r="D52" s="176">
        <f t="shared" si="1"/>
        <v>0.005703126332950781</v>
      </c>
      <c r="E52" s="179">
        <f t="shared" si="2"/>
        <v>61180.399999999994</v>
      </c>
      <c r="P52" s="169">
        <v>23500</v>
      </c>
      <c r="Q52" s="181">
        <f t="shared" si="4"/>
        <v>0.5</v>
      </c>
      <c r="R52" s="191">
        <f t="shared" si="5"/>
        <v>24421.938524728295</v>
      </c>
    </row>
    <row r="53" spans="1:18" ht="12.75">
      <c r="A53" s="169">
        <v>-2.51999999999999</v>
      </c>
      <c r="B53" s="172">
        <f t="shared" si="0"/>
        <v>15618.104078546523</v>
      </c>
      <c r="C53" s="177">
        <f t="shared" si="3"/>
        <v>0.9941322582846672</v>
      </c>
      <c r="D53" s="176">
        <f t="shared" si="1"/>
        <v>0.005867741715332775</v>
      </c>
      <c r="E53" s="179">
        <f t="shared" si="2"/>
        <v>61180.399999999994</v>
      </c>
      <c r="P53" s="169">
        <v>24000</v>
      </c>
      <c r="Q53" s="181">
        <f t="shared" si="4"/>
        <v>0.5</v>
      </c>
      <c r="R53" s="191">
        <f t="shared" si="5"/>
        <v>24941.554238020388</v>
      </c>
    </row>
    <row r="54" spans="1:18" ht="12.75">
      <c r="A54" s="169">
        <v>-2.50999999999999</v>
      </c>
      <c r="B54" s="172">
        <f t="shared" si="0"/>
        <v>15703.262718087193</v>
      </c>
      <c r="C54" s="177">
        <f t="shared" si="3"/>
        <v>0.9939634419195874</v>
      </c>
      <c r="D54" s="176">
        <f t="shared" si="1"/>
        <v>0.006036558080412591</v>
      </c>
      <c r="E54" s="179">
        <f t="shared" si="2"/>
        <v>61180.399999999994</v>
      </c>
      <c r="P54" s="169">
        <v>24500</v>
      </c>
      <c r="Q54" s="181">
        <f t="shared" si="4"/>
        <v>0.5</v>
      </c>
      <c r="R54" s="191">
        <f t="shared" si="5"/>
        <v>25461.16995131248</v>
      </c>
    </row>
    <row r="55" spans="1:18" ht="12.75">
      <c r="A55" s="169">
        <v>-2.49999999999999</v>
      </c>
      <c r="B55" s="172">
        <f t="shared" si="0"/>
        <v>15788.88569016474</v>
      </c>
      <c r="C55" s="177">
        <f t="shared" si="3"/>
        <v>0.9937903346742238</v>
      </c>
      <c r="D55" s="176">
        <f t="shared" si="1"/>
        <v>0.006209665325776159</v>
      </c>
      <c r="E55" s="179">
        <f t="shared" si="2"/>
        <v>61180.399999999994</v>
      </c>
      <c r="P55" s="169">
        <v>25000</v>
      </c>
      <c r="Q55" s="181">
        <f t="shared" si="4"/>
        <v>0.5</v>
      </c>
      <c r="R55" s="191">
        <f t="shared" si="5"/>
        <v>25980.785664604573</v>
      </c>
    </row>
    <row r="56" spans="1:18" ht="12.75">
      <c r="A56" s="169">
        <v>-2.48999999999999</v>
      </c>
      <c r="B56" s="172">
        <f t="shared" si="0"/>
        <v>15874.975526579909</v>
      </c>
      <c r="C56" s="177">
        <f t="shared" si="3"/>
        <v>0.9936128452350567</v>
      </c>
      <c r="D56" s="176">
        <f t="shared" si="1"/>
        <v>0.006387154764943337</v>
      </c>
      <c r="E56" s="179">
        <f t="shared" si="2"/>
        <v>61180.399999999994</v>
      </c>
      <c r="P56" s="169">
        <v>25500</v>
      </c>
      <c r="Q56" s="181">
        <f t="shared" si="4"/>
        <v>0.5</v>
      </c>
      <c r="R56" s="191">
        <f t="shared" si="5"/>
        <v>26500.401377896666</v>
      </c>
    </row>
    <row r="57" spans="1:18" ht="12.75">
      <c r="A57" s="169">
        <v>-2.47999999999999</v>
      </c>
      <c r="B57" s="172">
        <f t="shared" si="0"/>
        <v>15961.534772938241</v>
      </c>
      <c r="C57" s="177">
        <f t="shared" si="3"/>
        <v>0.993430880864453</v>
      </c>
      <c r="D57" s="176">
        <f t="shared" si="1"/>
        <v>0.00656911913554703</v>
      </c>
      <c r="E57" s="179">
        <f t="shared" si="2"/>
        <v>61180.399999999994</v>
      </c>
      <c r="P57" s="169">
        <v>26000</v>
      </c>
      <c r="Q57" s="181">
        <f t="shared" si="4"/>
        <v>0.5</v>
      </c>
      <c r="R57" s="191">
        <f t="shared" si="5"/>
        <v>27020.017091188758</v>
      </c>
    </row>
    <row r="58" spans="1:18" ht="12.75">
      <c r="A58" s="169">
        <v>-2.46999999999999</v>
      </c>
      <c r="B58" s="172">
        <f t="shared" si="0"/>
        <v>16048.565988725259</v>
      </c>
      <c r="C58" s="177">
        <f t="shared" si="3"/>
        <v>0.9932443473928592</v>
      </c>
      <c r="D58" s="176">
        <f t="shared" si="1"/>
        <v>0.0067556526071408385</v>
      </c>
      <c r="E58" s="179">
        <f t="shared" si="2"/>
        <v>61180.399999999994</v>
      </c>
      <c r="P58" s="169">
        <v>26500</v>
      </c>
      <c r="Q58" s="181">
        <f t="shared" si="4"/>
        <v>0.5</v>
      </c>
      <c r="R58" s="191">
        <f t="shared" si="5"/>
        <v>27539.63280448085</v>
      </c>
    </row>
    <row r="59" spans="1:18" ht="12.75">
      <c r="A59" s="169">
        <v>-2.45999999999999</v>
      </c>
      <c r="B59" s="172">
        <f t="shared" si="0"/>
        <v>16136.071747382342</v>
      </c>
      <c r="C59" s="177">
        <f t="shared" si="3"/>
        <v>0.9930531492113756</v>
      </c>
      <c r="D59" s="176">
        <f t="shared" si="1"/>
        <v>0.006946850788624448</v>
      </c>
      <c r="E59" s="179">
        <f t="shared" si="2"/>
        <v>61180.399999999994</v>
      </c>
      <c r="P59" s="169">
        <v>27000</v>
      </c>
      <c r="Q59" s="181">
        <f t="shared" si="4"/>
        <v>0.5</v>
      </c>
      <c r="R59" s="191">
        <f t="shared" si="5"/>
        <v>28059.248517772943</v>
      </c>
    </row>
    <row r="60" spans="1:18" ht="12.75">
      <c r="A60" s="169">
        <v>-2.44999999999999</v>
      </c>
      <c r="B60" s="172">
        <f t="shared" si="0"/>
        <v>16224.054636382603</v>
      </c>
      <c r="C60" s="177">
        <f t="shared" si="3"/>
        <v>0.9928571892647284</v>
      </c>
      <c r="D60" s="176">
        <f t="shared" si="1"/>
        <v>0.007142810735271565</v>
      </c>
      <c r="E60" s="179">
        <f t="shared" si="2"/>
        <v>61180.399999999994</v>
      </c>
      <c r="P60" s="169">
        <v>27500</v>
      </c>
      <c r="Q60" s="181">
        <f t="shared" si="4"/>
        <v>0.5</v>
      </c>
      <c r="R60" s="191">
        <f t="shared" si="5"/>
        <v>28578.864231065036</v>
      </c>
    </row>
    <row r="61" spans="1:18" ht="12.75">
      <c r="A61" s="169">
        <v>-2.43999999999999</v>
      </c>
      <c r="B61" s="172">
        <f t="shared" si="0"/>
        <v>16312.517257307587</v>
      </c>
      <c r="C61" s="177">
        <f t="shared" si="3"/>
        <v>0.9926563690446515</v>
      </c>
      <c r="D61" s="176">
        <f t="shared" si="1"/>
        <v>0.007343630955348512</v>
      </c>
      <c r="E61" s="179">
        <f t="shared" si="2"/>
        <v>61180.399999999994</v>
      </c>
      <c r="P61" s="169">
        <v>28000</v>
      </c>
      <c r="Q61" s="181">
        <f t="shared" si="4"/>
        <v>0.5</v>
      </c>
      <c r="R61" s="191">
        <f t="shared" si="5"/>
        <v>29098.47994435713</v>
      </c>
    </row>
    <row r="62" spans="1:18" ht="12.75">
      <c r="A62" s="169">
        <v>-2.42999999999999</v>
      </c>
      <c r="B62" s="172">
        <f t="shared" si="0"/>
        <v>16401.46222592412</v>
      </c>
      <c r="C62" s="177">
        <f t="shared" si="3"/>
        <v>0.9924505885836907</v>
      </c>
      <c r="D62" s="176">
        <f t="shared" si="1"/>
        <v>0.007549411416309271</v>
      </c>
      <c r="E62" s="179">
        <f t="shared" si="2"/>
        <v>61180.399999999994</v>
      </c>
      <c r="P62" s="169">
        <v>28500</v>
      </c>
      <c r="Q62" s="181">
        <f t="shared" si="4"/>
        <v>0.5</v>
      </c>
      <c r="R62" s="191">
        <f t="shared" si="5"/>
        <v>29618.09565764922</v>
      </c>
    </row>
    <row r="63" spans="1:18" ht="12.75">
      <c r="A63" s="169">
        <v>-2.41999999999999</v>
      </c>
      <c r="B63" s="172">
        <f t="shared" si="0"/>
        <v>16490.892172261556</v>
      </c>
      <c r="C63" s="177">
        <f t="shared" si="3"/>
        <v>0.9922397464494461</v>
      </c>
      <c r="D63" s="176">
        <f t="shared" si="1"/>
        <v>0.007760253550553875</v>
      </c>
      <c r="E63" s="179">
        <f t="shared" si="2"/>
        <v>61180.399999999994</v>
      </c>
      <c r="P63" s="169">
        <v>29000</v>
      </c>
      <c r="Q63" s="181">
        <f t="shared" si="4"/>
        <v>0.5</v>
      </c>
      <c r="R63" s="191">
        <f t="shared" si="5"/>
        <v>30137.711370941313</v>
      </c>
    </row>
    <row r="64" spans="1:18" ht="12.75">
      <c r="A64" s="169">
        <v>-2.40999999999999</v>
      </c>
      <c r="B64" s="172">
        <f t="shared" si="0"/>
        <v>16580.80974068977</v>
      </c>
      <c r="C64" s="177">
        <f t="shared" si="3"/>
        <v>0.9920237397392659</v>
      </c>
      <c r="D64" s="176">
        <f t="shared" si="1"/>
        <v>0.007976260260734058</v>
      </c>
      <c r="E64" s="179">
        <f t="shared" si="2"/>
        <v>61180.399999999994</v>
      </c>
      <c r="P64" s="169">
        <v>29500</v>
      </c>
      <c r="Q64" s="181">
        <f t="shared" si="4"/>
        <v>0.5</v>
      </c>
      <c r="R64" s="191">
        <f t="shared" si="5"/>
        <v>30657.327084233406</v>
      </c>
    </row>
    <row r="65" spans="1:18" ht="12.75">
      <c r="A65" s="169">
        <v>-2.39999999999999</v>
      </c>
      <c r="B65" s="172">
        <f t="shared" si="0"/>
        <v>16671.217589997097</v>
      </c>
      <c r="C65" s="177">
        <f t="shared" si="3"/>
        <v>0.9918024640754036</v>
      </c>
      <c r="D65" s="176">
        <f t="shared" si="1"/>
        <v>0.008197535924596377</v>
      </c>
      <c r="E65" s="179">
        <f t="shared" si="2"/>
        <v>61180.399999999994</v>
      </c>
      <c r="P65" s="169">
        <v>30000</v>
      </c>
      <c r="Q65" s="181">
        <f t="shared" si="4"/>
        <v>0.5</v>
      </c>
      <c r="R65" s="191">
        <f t="shared" si="5"/>
        <v>31176.9427975255</v>
      </c>
    </row>
    <row r="66" spans="1:18" ht="12.75">
      <c r="A66" s="169">
        <v>-2.38999999999999</v>
      </c>
      <c r="B66" s="172">
        <f t="shared" si="0"/>
        <v>16762.11839346919</v>
      </c>
      <c r="C66" s="177">
        <f t="shared" si="3"/>
        <v>0.9915758136006543</v>
      </c>
      <c r="D66" s="176">
        <f t="shared" si="1"/>
        <v>0.008424186399345723</v>
      </c>
      <c r="E66" s="179">
        <f t="shared" si="2"/>
        <v>61180.399999999994</v>
      </c>
      <c r="P66" s="169">
        <v>30500</v>
      </c>
      <c r="Q66" s="181">
        <f t="shared" si="4"/>
        <v>0.5</v>
      </c>
      <c r="R66" s="191">
        <f t="shared" si="5"/>
        <v>31696.55851081759</v>
      </c>
    </row>
    <row r="67" spans="1:18" ht="12.75">
      <c r="A67" s="169">
        <v>-2.37999999999999</v>
      </c>
      <c r="B67" s="172">
        <f t="shared" si="0"/>
        <v>16853.514838967832</v>
      </c>
      <c r="C67" s="177">
        <f t="shared" si="3"/>
        <v>0.9913436809744832</v>
      </c>
      <c r="D67" s="176">
        <f t="shared" si="1"/>
        <v>0.008656319025516779</v>
      </c>
      <c r="E67" s="179">
        <f t="shared" si="2"/>
        <v>61180.399999999994</v>
      </c>
      <c r="P67" s="169">
        <v>31000</v>
      </c>
      <c r="Q67" s="181">
        <f t="shared" si="4"/>
        <v>0.5</v>
      </c>
      <c r="R67" s="191">
        <f t="shared" si="5"/>
        <v>32216.174224109684</v>
      </c>
    </row>
    <row r="68" spans="1:18" ht="12.75">
      <c r="A68" s="169">
        <v>-2.36999999999999</v>
      </c>
      <c r="B68" s="172">
        <f t="shared" si="0"/>
        <v>16945.409629010628</v>
      </c>
      <c r="C68" s="177">
        <f t="shared" si="3"/>
        <v>0.9911059573696629</v>
      </c>
      <c r="D68" s="176">
        <f t="shared" si="1"/>
        <v>0.008894042630337107</v>
      </c>
      <c r="E68" s="179">
        <f t="shared" si="2"/>
        <v>61180.399999999994</v>
      </c>
      <c r="P68" s="169">
        <v>31500</v>
      </c>
      <c r="Q68" s="181">
        <f t="shared" si="4"/>
        <v>0.5</v>
      </c>
      <c r="R68" s="191">
        <f t="shared" si="5"/>
        <v>32735.789937401776</v>
      </c>
    </row>
    <row r="69" spans="1:18" ht="12.75">
      <c r="A69" s="169">
        <v>-2.35999999999999</v>
      </c>
      <c r="B69" s="172">
        <f aca="true" t="shared" si="6" ref="B69:B132">EXP(A69*SQRT($H$10)+SUMPRODUCT($H$20:$H$25,$N$20:$N$25))</f>
        <v>17037.80548085081</v>
      </c>
      <c r="C69" s="177">
        <f t="shared" si="3"/>
        <v>0.990862532469427</v>
      </c>
      <c r="D69" s="176">
        <f aca="true" t="shared" si="7" ref="D69:D132">1-C69</f>
        <v>0.009137467530572985</v>
      </c>
      <c r="E69" s="179">
        <f aca="true" t="shared" si="8" ref="E69:E132">$P$3</f>
        <v>61180.399999999994</v>
      </c>
      <c r="P69" s="169">
        <v>32000</v>
      </c>
      <c r="Q69" s="181">
        <f t="shared" si="4"/>
        <v>0.5</v>
      </c>
      <c r="R69" s="191">
        <f t="shared" si="5"/>
        <v>33255.405650693865</v>
      </c>
    </row>
    <row r="70" spans="1:18" ht="12.75">
      <c r="A70" s="169">
        <v>-2.34999999999999</v>
      </c>
      <c r="B70" s="172">
        <f t="shared" si="6"/>
        <v>17130.70512655751</v>
      </c>
      <c r="C70" s="177">
        <f aca="true" t="shared" si="9" ref="C70:C133">1-(NORMDIST(A70*SQRT($H$10),0,SQRT($H$10),TRUE))</f>
        <v>0.9906132944651611</v>
      </c>
      <c r="D70" s="176">
        <f t="shared" si="7"/>
        <v>0.00938670553483889</v>
      </c>
      <c r="E70" s="179">
        <f t="shared" si="8"/>
        <v>61180.399999999994</v>
      </c>
      <c r="P70" s="169">
        <v>32500</v>
      </c>
      <c r="Q70" s="181">
        <f aca="true" t="shared" si="10" ref="Q70:Q133">+$S$3</f>
        <v>0.5</v>
      </c>
      <c r="R70" s="191">
        <f t="shared" si="5"/>
        <v>33775.02136398596</v>
      </c>
    </row>
    <row r="71" spans="1:18" ht="12.75">
      <c r="A71" s="169">
        <v>-2.33999999999999</v>
      </c>
      <c r="B71" s="172">
        <f t="shared" si="6"/>
        <v>17224.11131309672</v>
      </c>
      <c r="C71" s="177">
        <f t="shared" si="9"/>
        <v>0.9903581300546414</v>
      </c>
      <c r="D71" s="176">
        <f t="shared" si="7"/>
        <v>0.00964186994535865</v>
      </c>
      <c r="E71" s="179">
        <f t="shared" si="8"/>
        <v>61180.399999999994</v>
      </c>
      <c r="P71" s="169">
        <v>33000</v>
      </c>
      <c r="Q71" s="181">
        <f t="shared" si="10"/>
        <v>0.5</v>
      </c>
      <c r="R71" s="191">
        <f t="shared" si="5"/>
        <v>34294.63707727805</v>
      </c>
    </row>
    <row r="72" spans="1:18" ht="12.75">
      <c r="A72" s="169">
        <v>-2.32999999999998</v>
      </c>
      <c r="B72" s="172">
        <f t="shared" si="6"/>
        <v>17318.026802412525</v>
      </c>
      <c r="C72" s="177">
        <f t="shared" si="9"/>
        <v>0.9900969244408353</v>
      </c>
      <c r="D72" s="176">
        <f t="shared" si="7"/>
        <v>0.009903075559164698</v>
      </c>
      <c r="E72" s="179">
        <f t="shared" si="8"/>
        <v>61180.399999999994</v>
      </c>
      <c r="P72" s="169">
        <v>33500</v>
      </c>
      <c r="Q72" s="181">
        <f t="shared" si="10"/>
        <v>0.5</v>
      </c>
      <c r="R72" s="191">
        <f aca="true" t="shared" si="11" ref="R72:R135">R71+$R$6</f>
        <v>34814.25279057014</v>
      </c>
    </row>
    <row r="73" spans="1:18" ht="12.75">
      <c r="A73" s="169">
        <v>-2.31999999999999</v>
      </c>
      <c r="B73" s="172">
        <f t="shared" si="6"/>
        <v>17412.4543715082</v>
      </c>
      <c r="C73" s="177">
        <f t="shared" si="9"/>
        <v>0.98982956133128</v>
      </c>
      <c r="D73" s="176">
        <f t="shared" si="7"/>
        <v>0.010170438668720028</v>
      </c>
      <c r="E73" s="179">
        <f t="shared" si="8"/>
        <v>61180.399999999994</v>
      </c>
      <c r="P73" s="169">
        <v>34000</v>
      </c>
      <c r="Q73" s="181">
        <f t="shared" si="10"/>
        <v>0.5</v>
      </c>
      <c r="R73" s="191">
        <f t="shared" si="11"/>
        <v>35333.868503862235</v>
      </c>
    </row>
    <row r="74" spans="1:18" ht="12.75">
      <c r="A74" s="169">
        <v>-2.30999999999998</v>
      </c>
      <c r="B74" s="172">
        <f t="shared" si="6"/>
        <v>17507.396812529576</v>
      </c>
      <c r="C74" s="177">
        <f t="shared" si="9"/>
        <v>0.9895559229380484</v>
      </c>
      <c r="D74" s="176">
        <f t="shared" si="7"/>
        <v>0.010444077061951607</v>
      </c>
      <c r="E74" s="179">
        <f t="shared" si="8"/>
        <v>61180.399999999994</v>
      </c>
      <c r="P74" s="169">
        <v>34500</v>
      </c>
      <c r="Q74" s="181">
        <f t="shared" si="10"/>
        <v>0.5</v>
      </c>
      <c r="R74" s="191">
        <f t="shared" si="11"/>
        <v>35853.48421715433</v>
      </c>
    </row>
    <row r="75" spans="1:18" ht="12.75">
      <c r="A75" s="169">
        <v>-2.29999999999998</v>
      </c>
      <c r="B75" s="172">
        <f t="shared" si="6"/>
        <v>17602.856932846043</v>
      </c>
      <c r="C75" s="177">
        <f t="shared" si="9"/>
        <v>0.9892758899783234</v>
      </c>
      <c r="D75" s="176">
        <f t="shared" si="7"/>
        <v>0.010724110021676614</v>
      </c>
      <c r="E75" s="179">
        <f t="shared" si="8"/>
        <v>61180.399999999994</v>
      </c>
      <c r="P75" s="169">
        <v>35000</v>
      </c>
      <c r="Q75" s="181">
        <f t="shared" si="10"/>
        <v>0.5</v>
      </c>
      <c r="R75" s="191">
        <f t="shared" si="11"/>
        <v>36373.09993044642</v>
      </c>
    </row>
    <row r="76" spans="1:18" ht="12.75">
      <c r="A76" s="169">
        <v>-2.28999999999998</v>
      </c>
      <c r="B76" s="172">
        <f t="shared" si="6"/>
        <v>17698.83755513485</v>
      </c>
      <c r="C76" s="177">
        <f t="shared" si="9"/>
        <v>0.9889893416755878</v>
      </c>
      <c r="D76" s="176">
        <f t="shared" si="7"/>
        <v>0.01101065832441217</v>
      </c>
      <c r="E76" s="179">
        <f t="shared" si="8"/>
        <v>61180.399999999994</v>
      </c>
      <c r="P76" s="169">
        <v>35500</v>
      </c>
      <c r="Q76" s="181">
        <f t="shared" si="10"/>
        <v>0.5</v>
      </c>
      <c r="R76" s="191">
        <f t="shared" si="11"/>
        <v>36892.71564373851</v>
      </c>
    </row>
    <row r="77" spans="1:18" ht="12.75">
      <c r="A77" s="169">
        <v>-2.27999999999998</v>
      </c>
      <c r="B77" s="172">
        <f t="shared" si="6"/>
        <v>17795.34151746383</v>
      </c>
      <c r="C77" s="177">
        <f t="shared" si="9"/>
        <v>0.9886961557614464</v>
      </c>
      <c r="D77" s="176">
        <f t="shared" si="7"/>
        <v>0.011303844238553573</v>
      </c>
      <c r="E77" s="179">
        <f t="shared" si="8"/>
        <v>61180.399999999994</v>
      </c>
      <c r="P77" s="169">
        <v>36000</v>
      </c>
      <c r="Q77" s="181">
        <f t="shared" si="10"/>
        <v>0.5</v>
      </c>
      <c r="R77" s="191">
        <f t="shared" si="11"/>
        <v>37412.331357030605</v>
      </c>
    </row>
    <row r="78" spans="1:18" ht="12.75">
      <c r="A78" s="169">
        <v>-2.26999999999998</v>
      </c>
      <c r="B78" s="172">
        <f t="shared" si="6"/>
        <v>17892.371673375645</v>
      </c>
      <c r="C78" s="177">
        <f t="shared" si="9"/>
        <v>0.988396208478096</v>
      </c>
      <c r="D78" s="176">
        <f t="shared" si="7"/>
        <v>0.01160379152190405</v>
      </c>
      <c r="E78" s="179">
        <f t="shared" si="8"/>
        <v>61180.399999999994</v>
      </c>
      <c r="P78" s="169">
        <v>36500</v>
      </c>
      <c r="Q78" s="181">
        <f t="shared" si="10"/>
        <v>0.5</v>
      </c>
      <c r="R78" s="191">
        <f t="shared" si="11"/>
        <v>37931.9470703227</v>
      </c>
    </row>
    <row r="79" spans="1:18" ht="12.75">
      <c r="A79" s="169">
        <v>-2.25999999999998</v>
      </c>
      <c r="B79" s="172">
        <f t="shared" si="6"/>
        <v>17989.93089197207</v>
      </c>
      <c r="C79" s="177">
        <f t="shared" si="9"/>
        <v>0.9880893745814523</v>
      </c>
      <c r="D79" s="176">
        <f t="shared" si="7"/>
        <v>0.011910625418547705</v>
      </c>
      <c r="E79" s="179">
        <f t="shared" si="8"/>
        <v>61180.399999999994</v>
      </c>
      <c r="P79" s="169">
        <v>37000</v>
      </c>
      <c r="Q79" s="181">
        <f t="shared" si="10"/>
        <v>0.5</v>
      </c>
      <c r="R79" s="191">
        <f t="shared" si="11"/>
        <v>38451.56278361479</v>
      </c>
    </row>
    <row r="80" spans="1:18" ht="12.75">
      <c r="A80" s="169">
        <v>-2.24999999999998</v>
      </c>
      <c r="B80" s="172">
        <f t="shared" si="6"/>
        <v>18088.022057998744</v>
      </c>
      <c r="C80" s="177">
        <f t="shared" si="9"/>
        <v>0.9877755273449547</v>
      </c>
      <c r="D80" s="176">
        <f t="shared" si="7"/>
        <v>0.012224472655045338</v>
      </c>
      <c r="E80" s="179">
        <f t="shared" si="8"/>
        <v>61180.399999999994</v>
      </c>
      <c r="P80" s="169">
        <v>37500</v>
      </c>
      <c r="Q80" s="181">
        <f t="shared" si="10"/>
        <v>0.5</v>
      </c>
      <c r="R80" s="191">
        <f t="shared" si="11"/>
        <v>38971.17849690688</v>
      </c>
    </row>
    <row r="81" spans="1:18" ht="12.75">
      <c r="A81" s="169">
        <v>-2.23999999999998</v>
      </c>
      <c r="B81" s="172">
        <f t="shared" si="6"/>
        <v>18186.648071930656</v>
      </c>
      <c r="C81" s="177">
        <f t="shared" si="9"/>
        <v>0.9874545385640526</v>
      </c>
      <c r="D81" s="176">
        <f t="shared" si="7"/>
        <v>0.01254546143594737</v>
      </c>
      <c r="E81" s="179">
        <f t="shared" si="8"/>
        <v>61180.399999999994</v>
      </c>
      <c r="P81" s="169">
        <v>38000</v>
      </c>
      <c r="Q81" s="181">
        <f t="shared" si="10"/>
        <v>0.5</v>
      </c>
      <c r="R81" s="191">
        <f t="shared" si="11"/>
        <v>39490.794210198976</v>
      </c>
    </row>
    <row r="82" spans="1:18" ht="12.75">
      <c r="A82" s="169">
        <v>-2.22999999999998</v>
      </c>
      <c r="B82" s="172">
        <f t="shared" si="6"/>
        <v>18285.8118500577</v>
      </c>
      <c r="C82" s="177">
        <f t="shared" si="9"/>
        <v>0.9871262785613975</v>
      </c>
      <c r="D82" s="176">
        <f t="shared" si="7"/>
        <v>0.012873721438602548</v>
      </c>
      <c r="E82" s="179">
        <f t="shared" si="8"/>
        <v>61180.399999999994</v>
      </c>
      <c r="P82" s="169">
        <v>38500</v>
      </c>
      <c r="Q82" s="181">
        <f t="shared" si="10"/>
        <v>0.5</v>
      </c>
      <c r="R82" s="191">
        <f t="shared" si="11"/>
        <v>40010.40992349107</v>
      </c>
    </row>
    <row r="83" spans="1:18" ht="12.75">
      <c r="A83" s="169">
        <v>-2.21999999999998</v>
      </c>
      <c r="B83" s="172">
        <f t="shared" si="6"/>
        <v>18385.5163245711</v>
      </c>
      <c r="C83" s="177">
        <f t="shared" si="9"/>
        <v>0.9867906161927431</v>
      </c>
      <c r="D83" s="176">
        <f t="shared" si="7"/>
        <v>0.013209383807256891</v>
      </c>
      <c r="E83" s="179">
        <f t="shared" si="8"/>
        <v>61180.399999999994</v>
      </c>
      <c r="P83" s="169">
        <v>39000</v>
      </c>
      <c r="Q83" s="181">
        <f t="shared" si="10"/>
        <v>0.5</v>
      </c>
      <c r="R83" s="191">
        <f t="shared" si="11"/>
        <v>40530.02563678316</v>
      </c>
    </row>
    <row r="84" spans="1:18" ht="12.75">
      <c r="A84" s="169">
        <v>-2.20999999999998</v>
      </c>
      <c r="B84" s="172">
        <f t="shared" si="6"/>
        <v>18485.76444365003</v>
      </c>
      <c r="C84" s="177">
        <f t="shared" si="9"/>
        <v>0.9864474188535792</v>
      </c>
      <c r="D84" s="176">
        <f t="shared" si="7"/>
        <v>0.013552581146420772</v>
      </c>
      <c r="E84" s="179">
        <f t="shared" si="8"/>
        <v>61180.399999999994</v>
      </c>
      <c r="P84" s="169">
        <v>39500</v>
      </c>
      <c r="Q84" s="181">
        <f t="shared" si="10"/>
        <v>0.5</v>
      </c>
      <c r="R84" s="191">
        <f t="shared" si="11"/>
        <v>41049.64135007525</v>
      </c>
    </row>
    <row r="85" spans="1:18" ht="12.75">
      <c r="A85" s="169">
        <v>-2.19999999999998</v>
      </c>
      <c r="B85" s="172">
        <f t="shared" si="6"/>
        <v>18586.55917154869</v>
      </c>
      <c r="C85" s="177">
        <f t="shared" si="9"/>
        <v>0.9860965524865006</v>
      </c>
      <c r="D85" s="176">
        <f t="shared" si="7"/>
        <v>0.013903447513499367</v>
      </c>
      <c r="E85" s="179">
        <f t="shared" si="8"/>
        <v>61180.399999999994</v>
      </c>
      <c r="P85" s="169">
        <v>40000</v>
      </c>
      <c r="Q85" s="181">
        <f t="shared" si="10"/>
        <v>0.5</v>
      </c>
      <c r="R85" s="191">
        <f t="shared" si="11"/>
        <v>41569.257063367346</v>
      </c>
    </row>
    <row r="86" spans="1:18" ht="12.75">
      <c r="A86" s="169">
        <v>-2.18999999999998</v>
      </c>
      <c r="B86" s="172">
        <f t="shared" si="6"/>
        <v>18687.903488684176</v>
      </c>
      <c r="C86" s="177">
        <f t="shared" si="9"/>
        <v>0.9857378815893305</v>
      </c>
      <c r="D86" s="176">
        <f t="shared" si="7"/>
        <v>0.014262118410669489</v>
      </c>
      <c r="E86" s="179">
        <f t="shared" si="8"/>
        <v>61180.399999999994</v>
      </c>
      <c r="P86" s="169">
        <v>40500</v>
      </c>
      <c r="Q86" s="181">
        <f t="shared" si="10"/>
        <v>0.5</v>
      </c>
      <c r="R86" s="191">
        <f t="shared" si="11"/>
        <v>42088.87277665944</v>
      </c>
    </row>
    <row r="87" spans="1:18" ht="12.75">
      <c r="A87" s="169">
        <v>-2.17999999999998</v>
      </c>
      <c r="B87" s="172">
        <f t="shared" si="6"/>
        <v>18789.800391724362</v>
      </c>
      <c r="C87" s="177">
        <f t="shared" si="9"/>
        <v>0.98537126922401</v>
      </c>
      <c r="D87" s="176">
        <f t="shared" si="7"/>
        <v>0.014628730775990029</v>
      </c>
      <c r="E87" s="179">
        <f t="shared" si="8"/>
        <v>61180.399999999994</v>
      </c>
      <c r="P87" s="169">
        <v>41000</v>
      </c>
      <c r="Q87" s="181">
        <f t="shared" si="10"/>
        <v>0.5</v>
      </c>
      <c r="R87" s="191">
        <f t="shared" si="11"/>
        <v>42608.48848995153</v>
      </c>
    </row>
    <row r="88" spans="1:18" ht="12.75">
      <c r="A88" s="169">
        <v>-2.16999999999998</v>
      </c>
      <c r="B88" s="172">
        <f t="shared" si="6"/>
        <v>18892.252893676723</v>
      </c>
      <c r="C88" s="177">
        <f t="shared" si="9"/>
        <v>0.984996577026267</v>
      </c>
      <c r="D88" s="176">
        <f t="shared" si="7"/>
        <v>0.015003422973733027</v>
      </c>
      <c r="E88" s="179">
        <f t="shared" si="8"/>
        <v>61180.399999999994</v>
      </c>
      <c r="P88" s="169">
        <v>41500</v>
      </c>
      <c r="Q88" s="181">
        <f t="shared" si="10"/>
        <v>0.5</v>
      </c>
      <c r="R88" s="191">
        <f t="shared" si="11"/>
        <v>43128.10420324362</v>
      </c>
    </row>
    <row r="89" spans="1:18" ht="12.75">
      <c r="A89" s="169">
        <v>-2.15999999999998</v>
      </c>
      <c r="B89" s="172">
        <f t="shared" si="6"/>
        <v>18995.264023977343</v>
      </c>
      <c r="C89" s="177">
        <f t="shared" si="9"/>
        <v>0.9846136652160737</v>
      </c>
      <c r="D89" s="176">
        <f t="shared" si="7"/>
        <v>0.015386334783926259</v>
      </c>
      <c r="E89" s="179">
        <f t="shared" si="8"/>
        <v>61180.399999999994</v>
      </c>
      <c r="P89" s="169">
        <v>42000</v>
      </c>
      <c r="Q89" s="181">
        <f t="shared" si="10"/>
        <v>0.5</v>
      </c>
      <c r="R89" s="191">
        <f t="shared" si="11"/>
        <v>43647.719916535716</v>
      </c>
    </row>
    <row r="90" spans="1:18" ht="12.75">
      <c r="A90" s="169">
        <v>-2.14999999999998</v>
      </c>
      <c r="B90" s="172">
        <f t="shared" si="6"/>
        <v>19098.836828580384</v>
      </c>
      <c r="C90" s="177">
        <f t="shared" si="9"/>
        <v>0.9842223926089089</v>
      </c>
      <c r="D90" s="176">
        <f t="shared" si="7"/>
        <v>0.01577760739109113</v>
      </c>
      <c r="E90" s="179">
        <f t="shared" si="8"/>
        <v>61180.399999999994</v>
      </c>
      <c r="P90" s="169">
        <v>42500</v>
      </c>
      <c r="Q90" s="181">
        <f t="shared" si="10"/>
        <v>0.5</v>
      </c>
      <c r="R90" s="191">
        <f t="shared" si="11"/>
        <v>44167.33562982781</v>
      </c>
    </row>
    <row r="91" spans="1:18" ht="12.75">
      <c r="A91" s="169">
        <v>-2.13999999999998</v>
      </c>
      <c r="B91" s="172">
        <f t="shared" si="6"/>
        <v>19202.97437004838</v>
      </c>
      <c r="C91" s="177">
        <f t="shared" si="9"/>
        <v>0.9838226166278332</v>
      </c>
      <c r="D91" s="176">
        <f t="shared" si="7"/>
        <v>0.016177383372166787</v>
      </c>
      <c r="E91" s="179">
        <f t="shared" si="8"/>
        <v>61180.399999999994</v>
      </c>
      <c r="P91" s="169">
        <v>43000</v>
      </c>
      <c r="Q91" s="181">
        <f t="shared" si="10"/>
        <v>0.5</v>
      </c>
      <c r="R91" s="191">
        <f t="shared" si="11"/>
        <v>44686.9513431199</v>
      </c>
    </row>
    <row r="92" spans="1:18" ht="12.75">
      <c r="A92" s="169">
        <v>-2.12999999999998</v>
      </c>
      <c r="B92" s="172">
        <f t="shared" si="6"/>
        <v>19307.67972764255</v>
      </c>
      <c r="C92" s="177">
        <f t="shared" si="9"/>
        <v>0.983414193316394</v>
      </c>
      <c r="D92" s="176">
        <f t="shared" si="7"/>
        <v>0.016585806683605986</v>
      </c>
      <c r="E92" s="179">
        <f t="shared" si="8"/>
        <v>61180.399999999994</v>
      </c>
      <c r="P92" s="169">
        <v>43500</v>
      </c>
      <c r="Q92" s="181">
        <f t="shared" si="10"/>
        <v>0.5</v>
      </c>
      <c r="R92" s="191">
        <f t="shared" si="11"/>
        <v>45206.567056411994</v>
      </c>
    </row>
    <row r="93" spans="1:18" ht="12.75">
      <c r="A93" s="169">
        <v>-2.11999999999998</v>
      </c>
      <c r="B93" s="172">
        <f t="shared" si="6"/>
        <v>19412.955997414054</v>
      </c>
      <c r="C93" s="177">
        <f t="shared" si="9"/>
        <v>0.9829969773523661</v>
      </c>
      <c r="D93" s="176">
        <f t="shared" si="7"/>
        <v>0.01700302264763387</v>
      </c>
      <c r="E93" s="179">
        <f t="shared" si="8"/>
        <v>61180.399999999994</v>
      </c>
      <c r="P93" s="169">
        <v>44000</v>
      </c>
      <c r="Q93" s="181">
        <f t="shared" si="10"/>
        <v>0.5</v>
      </c>
      <c r="R93" s="191">
        <f t="shared" si="11"/>
        <v>45726.182769704086</v>
      </c>
    </row>
    <row r="94" spans="1:18" ht="12.75">
      <c r="A94" s="169">
        <v>-2.10999999999998</v>
      </c>
      <c r="B94" s="172">
        <f t="shared" si="6"/>
        <v>19518.806292295463</v>
      </c>
      <c r="C94" s="177">
        <f t="shared" si="9"/>
        <v>0.9825708220623419</v>
      </c>
      <c r="D94" s="176">
        <f t="shared" si="7"/>
        <v>0.01742917793765808</v>
      </c>
      <c r="E94" s="179">
        <f t="shared" si="8"/>
        <v>61180.399999999994</v>
      </c>
      <c r="P94" s="169">
        <v>44500</v>
      </c>
      <c r="Q94" s="181">
        <f t="shared" si="10"/>
        <v>0.5</v>
      </c>
      <c r="R94" s="191">
        <f t="shared" si="11"/>
        <v>46245.79848299618</v>
      </c>
    </row>
    <row r="95" spans="1:18" ht="12.75">
      <c r="A95" s="169">
        <v>-2.09999999999998</v>
      </c>
      <c r="B95" s="172">
        <f t="shared" si="6"/>
        <v>19625.23374219269</v>
      </c>
      <c r="C95" s="177">
        <f t="shared" si="9"/>
        <v>0.9821355794371824</v>
      </c>
      <c r="D95" s="176">
        <f t="shared" si="7"/>
        <v>0.017864420562817562</v>
      </c>
      <c r="E95" s="179">
        <f t="shared" si="8"/>
        <v>61180.399999999994</v>
      </c>
      <c r="P95" s="169">
        <v>45000</v>
      </c>
      <c r="Q95" s="181">
        <f t="shared" si="10"/>
        <v>0.5</v>
      </c>
      <c r="R95" s="191">
        <f t="shared" si="11"/>
        <v>46765.41419628827</v>
      </c>
    </row>
    <row r="96" spans="1:18" ht="12.75">
      <c r="A96" s="169">
        <v>-2.08999999999998</v>
      </c>
      <c r="B96" s="172">
        <f t="shared" si="6"/>
        <v>19732.241494077793</v>
      </c>
      <c r="C96" s="177">
        <f t="shared" si="9"/>
        <v>0.9816911001483399</v>
      </c>
      <c r="D96" s="176">
        <f t="shared" si="7"/>
        <v>0.018308899851660065</v>
      </c>
      <c r="E96" s="179">
        <f t="shared" si="8"/>
        <v>61180.399999999994</v>
      </c>
      <c r="P96" s="169">
        <v>45500</v>
      </c>
      <c r="Q96" s="181">
        <f t="shared" si="10"/>
        <v>0.5</v>
      </c>
      <c r="R96" s="191">
        <f t="shared" si="11"/>
        <v>47285.029909580364</v>
      </c>
    </row>
    <row r="97" spans="1:18" ht="12.75">
      <c r="A97" s="169">
        <v>-2.07999999999998</v>
      </c>
      <c r="B97" s="172">
        <f t="shared" si="6"/>
        <v>19839.83271208173</v>
      </c>
      <c r="C97" s="177">
        <f t="shared" si="9"/>
        <v>0.9812372335650612</v>
      </c>
      <c r="D97" s="176">
        <f t="shared" si="7"/>
        <v>0.018762766434938793</v>
      </c>
      <c r="E97" s="179">
        <f t="shared" si="8"/>
        <v>61180.399999999994</v>
      </c>
      <c r="P97" s="169">
        <v>46000</v>
      </c>
      <c r="Q97" s="181">
        <f t="shared" si="10"/>
        <v>0.5</v>
      </c>
      <c r="R97" s="191">
        <f t="shared" si="11"/>
        <v>47804.64562287246</v>
      </c>
    </row>
    <row r="98" spans="1:18" ht="12.75">
      <c r="A98" s="169">
        <v>-2.06999999999998</v>
      </c>
      <c r="B98" s="172">
        <f t="shared" si="6"/>
        <v>19948.01057758822</v>
      </c>
      <c r="C98" s="177">
        <f t="shared" si="9"/>
        <v>0.9807738277724818</v>
      </c>
      <c r="D98" s="176">
        <f t="shared" si="7"/>
        <v>0.019226172227518212</v>
      </c>
      <c r="E98" s="179">
        <f t="shared" si="8"/>
        <v>61180.399999999994</v>
      </c>
      <c r="P98" s="169">
        <v>46500</v>
      </c>
      <c r="Q98" s="181">
        <f t="shared" si="10"/>
        <v>0.5</v>
      </c>
      <c r="R98" s="191">
        <f t="shared" si="11"/>
        <v>48324.26133616455</v>
      </c>
    </row>
    <row r="99" spans="1:18" ht="12.75">
      <c r="A99" s="169">
        <v>-2.05999999999998</v>
      </c>
      <c r="B99" s="172">
        <f t="shared" si="6"/>
        <v>20056.77828932752</v>
      </c>
      <c r="C99" s="177">
        <f t="shared" si="9"/>
        <v>0.9803007295906222</v>
      </c>
      <c r="D99" s="176">
        <f t="shared" si="7"/>
        <v>0.0196992704093778</v>
      </c>
      <c r="E99" s="179">
        <f t="shared" si="8"/>
        <v>61180.399999999994</v>
      </c>
      <c r="P99" s="169">
        <v>47000</v>
      </c>
      <c r="Q99" s="181">
        <f t="shared" si="10"/>
        <v>0.5</v>
      </c>
      <c r="R99" s="191">
        <f t="shared" si="11"/>
        <v>48843.87704945664</v>
      </c>
    </row>
    <row r="100" spans="1:18" ht="12.75">
      <c r="A100" s="169">
        <v>-2.04999999999998</v>
      </c>
      <c r="B100" s="172">
        <f t="shared" si="6"/>
        <v>20166.139063471266</v>
      </c>
      <c r="C100" s="177">
        <f t="shared" si="9"/>
        <v>0.9798177845942946</v>
      </c>
      <c r="D100" s="176">
        <f t="shared" si="7"/>
        <v>0.020182215405705417</v>
      </c>
      <c r="E100" s="179">
        <f t="shared" si="8"/>
        <v>61180.399999999994</v>
      </c>
      <c r="P100" s="169">
        <v>47500</v>
      </c>
      <c r="Q100" s="181">
        <f t="shared" si="10"/>
        <v>0.5</v>
      </c>
      <c r="R100" s="191">
        <f t="shared" si="11"/>
        <v>49363.492762748734</v>
      </c>
    </row>
    <row r="101" spans="1:18" ht="12.75">
      <c r="A101" s="169">
        <v>-2.03999999999998</v>
      </c>
      <c r="B101" s="172">
        <f t="shared" si="6"/>
        <v>20276.096133727453</v>
      </c>
      <c r="C101" s="177">
        <f t="shared" si="9"/>
        <v>0.9793248371339288</v>
      </c>
      <c r="D101" s="176">
        <f t="shared" si="7"/>
        <v>0.020675162866071184</v>
      </c>
      <c r="E101" s="179">
        <f t="shared" si="8"/>
        <v>61180.399999999994</v>
      </c>
      <c r="P101" s="169">
        <v>48000</v>
      </c>
      <c r="Q101" s="181">
        <f t="shared" si="10"/>
        <v>0.5</v>
      </c>
      <c r="R101" s="191">
        <f t="shared" si="11"/>
        <v>49883.10847604083</v>
      </c>
    </row>
    <row r="102" spans="1:18" ht="12.75">
      <c r="A102" s="169">
        <v>-2.02999999999998</v>
      </c>
      <c r="B102" s="172">
        <f t="shared" si="6"/>
        <v>20386.65275143596</v>
      </c>
      <c r="C102" s="177">
        <f t="shared" si="9"/>
        <v>0.9788217303573266</v>
      </c>
      <c r="D102" s="176">
        <f t="shared" si="7"/>
        <v>0.021178269642673442</v>
      </c>
      <c r="E102" s="179">
        <f t="shared" si="8"/>
        <v>61180.399999999994</v>
      </c>
      <c r="P102" s="169">
        <v>48500</v>
      </c>
      <c r="Q102" s="181">
        <f t="shared" si="10"/>
        <v>0.5</v>
      </c>
      <c r="R102" s="191">
        <f t="shared" si="11"/>
        <v>50402.72418933292</v>
      </c>
    </row>
    <row r="103" spans="1:18" ht="12.75">
      <c r="A103" s="169">
        <v>-2.01999999999998</v>
      </c>
      <c r="B103" s="172">
        <f t="shared" si="6"/>
        <v>20497.81218566489</v>
      </c>
      <c r="C103" s="177">
        <f t="shared" si="9"/>
        <v>0.9783083062323521</v>
      </c>
      <c r="D103" s="176">
        <f t="shared" si="7"/>
        <v>0.0216916937676479</v>
      </c>
      <c r="E103" s="179">
        <f t="shared" si="8"/>
        <v>61180.399999999994</v>
      </c>
      <c r="P103" s="169">
        <v>49000</v>
      </c>
      <c r="Q103" s="181">
        <f t="shared" si="10"/>
        <v>0.5</v>
      </c>
      <c r="R103" s="191">
        <f t="shared" si="11"/>
        <v>50922.33990262501</v>
      </c>
    </row>
    <row r="104" spans="1:18" ht="12.75">
      <c r="A104" s="169">
        <v>-2.00999999999998</v>
      </c>
      <c r="B104" s="172">
        <f t="shared" si="6"/>
        <v>20609.577723307142</v>
      </c>
      <c r="C104" s="177">
        <f t="shared" si="9"/>
        <v>0.9777844055705673</v>
      </c>
      <c r="D104" s="176">
        <f t="shared" si="7"/>
        <v>0.02221559442943266</v>
      </c>
      <c r="E104" s="179">
        <f t="shared" si="8"/>
        <v>61180.399999999994</v>
      </c>
      <c r="P104" s="169">
        <v>49500</v>
      </c>
      <c r="Q104" s="181">
        <f t="shared" si="10"/>
        <v>0.5</v>
      </c>
      <c r="R104" s="191">
        <f t="shared" si="11"/>
        <v>51441.955615917104</v>
      </c>
    </row>
    <row r="105" spans="1:18" ht="12.75">
      <c r="A105" s="169">
        <v>-1.99999999999998</v>
      </c>
      <c r="B105" s="172">
        <f t="shared" si="6"/>
        <v>20721.95266917748</v>
      </c>
      <c r="C105" s="177">
        <f t="shared" si="9"/>
        <v>0.9772498680518197</v>
      </c>
      <c r="D105" s="176">
        <f t="shared" si="7"/>
        <v>0.02275013194818032</v>
      </c>
      <c r="E105" s="179">
        <f t="shared" si="8"/>
        <v>61180.399999999994</v>
      </c>
      <c r="P105" s="169">
        <v>50000</v>
      </c>
      <c r="Q105" s="181">
        <f t="shared" si="10"/>
        <v>0.5</v>
      </c>
      <c r="R105" s="191">
        <f t="shared" si="11"/>
        <v>51961.5713292092</v>
      </c>
    </row>
    <row r="106" spans="1:18" ht="12.75">
      <c r="A106" s="169">
        <v>-1.98999999999998</v>
      </c>
      <c r="B106" s="172">
        <f t="shared" si="6"/>
        <v>20834.940346110514</v>
      </c>
      <c r="C106" s="177">
        <f t="shared" si="9"/>
        <v>0.9767045322497869</v>
      </c>
      <c r="D106" s="176">
        <f t="shared" si="7"/>
        <v>0.023295467750213072</v>
      </c>
      <c r="E106" s="179">
        <f t="shared" si="8"/>
        <v>61180.399999999994</v>
      </c>
      <c r="P106" s="169">
        <v>50500</v>
      </c>
      <c r="Q106" s="181">
        <f t="shared" si="10"/>
        <v>0.5</v>
      </c>
      <c r="R106" s="191">
        <f t="shared" si="11"/>
        <v>52481.18704250129</v>
      </c>
    </row>
    <row r="107" spans="1:18" ht="12.75">
      <c r="A107" s="169">
        <v>-1.97999999999998</v>
      </c>
      <c r="B107" s="172">
        <f t="shared" si="6"/>
        <v>20948.54409505866</v>
      </c>
      <c r="C107" s="177">
        <f t="shared" si="9"/>
        <v>0.9761482356584903</v>
      </c>
      <c r="D107" s="176">
        <f t="shared" si="7"/>
        <v>0.023851764341509707</v>
      </c>
      <c r="E107" s="179">
        <f t="shared" si="8"/>
        <v>61180.399999999994</v>
      </c>
      <c r="P107" s="169">
        <v>51000</v>
      </c>
      <c r="Q107" s="181">
        <f t="shared" si="10"/>
        <v>0.5</v>
      </c>
      <c r="R107" s="191">
        <f t="shared" si="11"/>
        <v>53000.80275579338</v>
      </c>
    </row>
    <row r="108" spans="1:18" ht="12.75">
      <c r="A108" s="169">
        <v>-1.96999999999998</v>
      </c>
      <c r="B108" s="172">
        <f t="shared" si="6"/>
        <v>21062.76727519122</v>
      </c>
      <c r="C108" s="177">
        <f t="shared" si="9"/>
        <v>0.9755808147197764</v>
      </c>
      <c r="D108" s="176">
        <f t="shared" si="7"/>
        <v>0.024419185280223576</v>
      </c>
      <c r="E108" s="179">
        <f t="shared" si="8"/>
        <v>61180.399999999994</v>
      </c>
      <c r="P108" s="169">
        <v>51500</v>
      </c>
      <c r="Q108" s="181">
        <f t="shared" si="10"/>
        <v>0.5</v>
      </c>
      <c r="R108" s="191">
        <f t="shared" si="11"/>
        <v>53520.418469085474</v>
      </c>
    </row>
    <row r="109" spans="1:18" ht="12.75">
      <c r="A109" s="169">
        <v>-1.95999999999998</v>
      </c>
      <c r="B109" s="172">
        <f t="shared" si="6"/>
        <v>21177.61326399343</v>
      </c>
      <c r="C109" s="177">
        <f t="shared" si="9"/>
        <v>0.9750021048517785</v>
      </c>
      <c r="D109" s="176">
        <f t="shared" si="7"/>
        <v>0.024997895148221483</v>
      </c>
      <c r="E109" s="179">
        <f t="shared" si="8"/>
        <v>61180.399999999994</v>
      </c>
      <c r="P109" s="169">
        <v>52000</v>
      </c>
      <c r="Q109" s="181">
        <f t="shared" si="10"/>
        <v>0.5</v>
      </c>
      <c r="R109" s="191">
        <f t="shared" si="11"/>
        <v>54040.03418237757</v>
      </c>
    </row>
    <row r="110" spans="1:18" ht="12.75">
      <c r="A110" s="169">
        <v>-1.94999999999998</v>
      </c>
      <c r="B110" s="172">
        <f t="shared" si="6"/>
        <v>21293.085457366557</v>
      </c>
      <c r="C110" s="177">
        <f t="shared" si="9"/>
        <v>0.97441194047836</v>
      </c>
      <c r="D110" s="176">
        <f t="shared" si="7"/>
        <v>0.025588059521640005</v>
      </c>
      <c r="E110" s="179">
        <f t="shared" si="8"/>
        <v>61180.399999999994</v>
      </c>
      <c r="P110" s="169">
        <v>52500</v>
      </c>
      <c r="Q110" s="181">
        <f t="shared" si="10"/>
        <v>0.5</v>
      </c>
      <c r="R110" s="191">
        <f t="shared" si="11"/>
        <v>54559.64989566966</v>
      </c>
    </row>
    <row r="111" spans="1:18" ht="12.75">
      <c r="A111" s="169">
        <v>-1.93999999999998</v>
      </c>
      <c r="B111" s="172">
        <f t="shared" si="6"/>
        <v>21409.187269728234</v>
      </c>
      <c r="C111" s="177">
        <f t="shared" si="9"/>
        <v>0.973810155059546</v>
      </c>
      <c r="D111" s="176">
        <f t="shared" si="7"/>
        <v>0.026189844940453955</v>
      </c>
      <c r="E111" s="179">
        <f t="shared" si="8"/>
        <v>61180.399999999994</v>
      </c>
      <c r="P111" s="169">
        <v>53000</v>
      </c>
      <c r="Q111" s="181">
        <f t="shared" si="10"/>
        <v>0.5</v>
      </c>
      <c r="R111" s="191">
        <f t="shared" si="11"/>
        <v>55079.26560896175</v>
      </c>
    </row>
    <row r="112" spans="1:18" ht="12.75">
      <c r="A112" s="169">
        <v>-1.92999999999998</v>
      </c>
      <c r="B112" s="172">
        <f t="shared" si="6"/>
        <v>21525.922134113298</v>
      </c>
      <c r="C112" s="177">
        <f t="shared" si="9"/>
        <v>0.9731965811229437</v>
      </c>
      <c r="D112" s="176">
        <f t="shared" si="7"/>
        <v>0.026803418877056284</v>
      </c>
      <c r="E112" s="179">
        <f t="shared" si="8"/>
        <v>61180.399999999994</v>
      </c>
      <c r="P112" s="169">
        <v>53500</v>
      </c>
      <c r="Q112" s="181">
        <f t="shared" si="10"/>
        <v>0.5</v>
      </c>
      <c r="R112" s="191">
        <f t="shared" si="11"/>
        <v>55598.881322253845</v>
      </c>
    </row>
    <row r="113" spans="1:18" ht="12.75">
      <c r="A113" s="169">
        <v>-1.91999999999998</v>
      </c>
      <c r="B113" s="172">
        <f t="shared" si="6"/>
        <v>21643.293502275552</v>
      </c>
      <c r="C113" s="177">
        <f t="shared" si="9"/>
        <v>0.9725710502961618</v>
      </c>
      <c r="D113" s="176">
        <f t="shared" si="7"/>
        <v>0.027428949703838246</v>
      </c>
      <c r="E113" s="179">
        <f t="shared" si="8"/>
        <v>61180.399999999994</v>
      </c>
      <c r="P113" s="169">
        <v>54000</v>
      </c>
      <c r="Q113" s="181">
        <f t="shared" si="10"/>
        <v>0.5</v>
      </c>
      <c r="R113" s="191">
        <f t="shared" si="11"/>
        <v>56118.49703554594</v>
      </c>
    </row>
    <row r="114" spans="1:18" ht="12.75">
      <c r="A114" s="169">
        <v>-1.90999999999998</v>
      </c>
      <c r="B114" s="172">
        <f t="shared" si="6"/>
        <v>21761.30484478955</v>
      </c>
      <c r="C114" s="177">
        <f t="shared" si="9"/>
        <v>0.9719333933402262</v>
      </c>
      <c r="D114" s="176">
        <f t="shared" si="7"/>
        <v>0.028066606659773785</v>
      </c>
      <c r="E114" s="179">
        <f t="shared" si="8"/>
        <v>61180.399999999994</v>
      </c>
      <c r="P114" s="169">
        <v>54500</v>
      </c>
      <c r="Q114" s="181">
        <f t="shared" si="10"/>
        <v>0.5</v>
      </c>
      <c r="R114" s="191">
        <f t="shared" si="11"/>
        <v>56638.11274883803</v>
      </c>
    </row>
    <row r="115" spans="1:18" ht="12.75">
      <c r="A115" s="169">
        <v>-1.89999999999997</v>
      </c>
      <c r="B115" s="172">
        <f t="shared" si="6"/>
        <v>21879.959651153586</v>
      </c>
      <c r="C115" s="177">
        <f t="shared" si="9"/>
        <v>0.9712834401839963</v>
      </c>
      <c r="D115" s="176">
        <f t="shared" si="7"/>
        <v>0.02871655981600374</v>
      </c>
      <c r="E115" s="179">
        <f t="shared" si="8"/>
        <v>61180.399999999994</v>
      </c>
      <c r="P115" s="169">
        <v>55000</v>
      </c>
      <c r="Q115" s="181">
        <f t="shared" si="10"/>
        <v>0.5</v>
      </c>
      <c r="R115" s="191">
        <f t="shared" si="11"/>
        <v>57157.72846213012</v>
      </c>
    </row>
    <row r="116" spans="1:18" ht="12.75">
      <c r="A116" s="169">
        <v>-1.88999999999997</v>
      </c>
      <c r="B116" s="172">
        <f t="shared" si="6"/>
        <v>21999.2614298923</v>
      </c>
      <c r="C116" s="177">
        <f t="shared" si="9"/>
        <v>0.9706210199595886</v>
      </c>
      <c r="D116" s="176">
        <f t="shared" si="7"/>
        <v>0.029378980040411395</v>
      </c>
      <c r="E116" s="179">
        <f t="shared" si="8"/>
        <v>61180.399999999994</v>
      </c>
      <c r="P116" s="169">
        <v>55500</v>
      </c>
      <c r="Q116" s="181">
        <f t="shared" si="10"/>
        <v>0.5</v>
      </c>
      <c r="R116" s="191">
        <f t="shared" si="11"/>
        <v>57677.344175422215</v>
      </c>
    </row>
    <row r="117" spans="1:18" ht="12.75">
      <c r="A117" s="169">
        <v>-1.87999999999997</v>
      </c>
      <c r="B117" s="172">
        <f t="shared" si="6"/>
        <v>22119.213708661013</v>
      </c>
      <c r="C117" s="177">
        <f t="shared" si="9"/>
        <v>0.9699459610387982</v>
      </c>
      <c r="D117" s="176">
        <f t="shared" si="7"/>
        <v>0.030054038961201845</v>
      </c>
      <c r="E117" s="179">
        <f t="shared" si="8"/>
        <v>61180.399999999994</v>
      </c>
      <c r="P117" s="169">
        <v>56000</v>
      </c>
      <c r="Q117" s="181">
        <f t="shared" si="10"/>
        <v>0.5</v>
      </c>
      <c r="R117" s="191">
        <f t="shared" si="11"/>
        <v>58196.95988871431</v>
      </c>
    </row>
    <row r="118" spans="1:18" ht="12.75">
      <c r="A118" s="169">
        <v>-1.86999999999997</v>
      </c>
      <c r="B118" s="172">
        <f t="shared" si="6"/>
        <v>22239.82003434982</v>
      </c>
      <c r="C118" s="177">
        <f t="shared" si="9"/>
        <v>0.9692580910705317</v>
      </c>
      <c r="D118" s="176">
        <f t="shared" si="7"/>
        <v>0.030741908929468265</v>
      </c>
      <c r="E118" s="179">
        <f t="shared" si="8"/>
        <v>61180.399999999994</v>
      </c>
      <c r="P118" s="169">
        <v>56500</v>
      </c>
      <c r="Q118" s="181">
        <f t="shared" si="10"/>
        <v>0.5</v>
      </c>
      <c r="R118" s="191">
        <f t="shared" si="11"/>
        <v>58716.5756020064</v>
      </c>
    </row>
    <row r="119" spans="1:18" ht="12.75">
      <c r="A119" s="169">
        <v>-1.85999999999997</v>
      </c>
      <c r="B119" s="172">
        <f t="shared" si="6"/>
        <v>22361.083973188306</v>
      </c>
      <c r="C119" s="177">
        <f t="shared" si="9"/>
        <v>0.9685572370192451</v>
      </c>
      <c r="D119" s="176">
        <f t="shared" si="7"/>
        <v>0.03144276298075488</v>
      </c>
      <c r="E119" s="179">
        <f t="shared" si="8"/>
        <v>61180.399999999994</v>
      </c>
      <c r="P119" s="169">
        <v>57000</v>
      </c>
      <c r="Q119" s="181">
        <f t="shared" si="10"/>
        <v>0.5</v>
      </c>
      <c r="R119" s="191">
        <f t="shared" si="11"/>
        <v>59236.19131529849</v>
      </c>
    </row>
    <row r="120" spans="1:18" ht="12.75">
      <c r="A120" s="169">
        <v>-1.84999999999997</v>
      </c>
      <c r="B120" s="172">
        <f t="shared" si="6"/>
        <v>22483.00911085124</v>
      </c>
      <c r="C120" s="177">
        <f t="shared" si="9"/>
        <v>0.9678432252043843</v>
      </c>
      <c r="D120" s="176">
        <f t="shared" si="7"/>
        <v>0.03215677479561574</v>
      </c>
      <c r="E120" s="179">
        <f t="shared" si="8"/>
        <v>61180.399999999994</v>
      </c>
      <c r="P120" s="169">
        <v>57500</v>
      </c>
      <c r="Q120" s="181">
        <f t="shared" si="10"/>
        <v>0.5</v>
      </c>
      <c r="R120" s="191">
        <f t="shared" si="11"/>
        <v>59755.807028590585</v>
      </c>
    </row>
    <row r="121" spans="1:18" ht="12.75">
      <c r="A121" s="169">
        <v>-1.83999999999997</v>
      </c>
      <c r="B121" s="172">
        <f t="shared" si="6"/>
        <v>22605.599052564496</v>
      </c>
      <c r="C121" s="177">
        <f t="shared" si="9"/>
        <v>0.967115881340834</v>
      </c>
      <c r="D121" s="176">
        <f t="shared" si="7"/>
        <v>0.03288411865916596</v>
      </c>
      <c r="E121" s="179">
        <f t="shared" si="8"/>
        <v>61180.399999999994</v>
      </c>
      <c r="P121" s="169">
        <v>58000</v>
      </c>
      <c r="Q121" s="181">
        <f t="shared" si="10"/>
        <v>0.5</v>
      </c>
      <c r="R121" s="191">
        <f t="shared" si="11"/>
        <v>60275.42274188268</v>
      </c>
    </row>
    <row r="122" spans="1:18" ht="12.75">
      <c r="A122" s="169">
        <v>-1.82999999999997</v>
      </c>
      <c r="B122" s="172">
        <f t="shared" si="6"/>
        <v>22728.857423211542</v>
      </c>
      <c r="C122" s="177">
        <f t="shared" si="9"/>
        <v>0.9663750305803693</v>
      </c>
      <c r="D122" s="176">
        <f t="shared" si="7"/>
        <v>0.03362496941963067</v>
      </c>
      <c r="E122" s="179">
        <f t="shared" si="8"/>
        <v>61180.399999999994</v>
      </c>
      <c r="P122" s="169">
        <v>58500</v>
      </c>
      <c r="Q122" s="181">
        <f t="shared" si="10"/>
        <v>0.5</v>
      </c>
      <c r="R122" s="191">
        <f t="shared" si="11"/>
        <v>60795.03845517477</v>
      </c>
    </row>
    <row r="123" spans="1:18" ht="12.75">
      <c r="A123" s="169">
        <v>-1.81999999999997</v>
      </c>
      <c r="B123" s="172">
        <f t="shared" si="6"/>
        <v>22852.787867440897</v>
      </c>
      <c r="C123" s="177">
        <f t="shared" si="9"/>
        <v>0.9656204975541076</v>
      </c>
      <c r="D123" s="176">
        <f t="shared" si="7"/>
        <v>0.034379502445892385</v>
      </c>
      <c r="E123" s="179">
        <f t="shared" si="8"/>
        <v>61180.399999999994</v>
      </c>
      <c r="P123" s="169">
        <v>59000</v>
      </c>
      <c r="Q123" s="181">
        <f t="shared" si="10"/>
        <v>0.5</v>
      </c>
      <c r="R123" s="191">
        <f t="shared" si="11"/>
        <v>61314.65416846686</v>
      </c>
    </row>
    <row r="124" spans="1:18" ht="12.75">
      <c r="A124" s="169">
        <v>-1.80999999999997</v>
      </c>
      <c r="B124" s="172">
        <f t="shared" si="6"/>
        <v>22977.39404977358</v>
      </c>
      <c r="C124" s="177">
        <f t="shared" si="9"/>
        <v>0.964852106415959</v>
      </c>
      <c r="D124" s="176">
        <f t="shared" si="7"/>
        <v>0.03514789358404102</v>
      </c>
      <c r="E124" s="179">
        <f t="shared" si="8"/>
        <v>61180.399999999994</v>
      </c>
      <c r="P124" s="169">
        <v>59500</v>
      </c>
      <c r="Q124" s="181">
        <f t="shared" si="10"/>
        <v>0.5</v>
      </c>
      <c r="R124" s="191">
        <f t="shared" si="11"/>
        <v>61834.269881758955</v>
      </c>
    </row>
    <row r="125" spans="1:18" ht="12.75">
      <c r="A125" s="169">
        <v>-1.79999999999997</v>
      </c>
      <c r="B125" s="172">
        <f t="shared" si="6"/>
        <v>23102.67965471175</v>
      </c>
      <c r="C125" s="177">
        <f t="shared" si="9"/>
        <v>0.9640696808870717</v>
      </c>
      <c r="D125" s="176">
        <f t="shared" si="7"/>
        <v>0.03593031911292832</v>
      </c>
      <c r="E125" s="179">
        <f t="shared" si="8"/>
        <v>61180.399999999994</v>
      </c>
      <c r="P125" s="169">
        <v>60000</v>
      </c>
      <c r="Q125" s="181">
        <f t="shared" si="10"/>
        <v>0.5</v>
      </c>
      <c r="R125" s="191">
        <f t="shared" si="11"/>
        <v>62353.88559505105</v>
      </c>
    </row>
    <row r="126" spans="1:18" ht="12.75">
      <c r="A126" s="169">
        <v>-1.78999999999997</v>
      </c>
      <c r="B126" s="172">
        <f t="shared" si="6"/>
        <v>23228.64838684753</v>
      </c>
      <c r="C126" s="177">
        <f t="shared" si="9"/>
        <v>0.9632730443012714</v>
      </c>
      <c r="D126" s="176">
        <f t="shared" si="7"/>
        <v>0.036726955698728636</v>
      </c>
      <c r="E126" s="179">
        <f t="shared" si="8"/>
        <v>61180.399999999994</v>
      </c>
      <c r="P126" s="169">
        <v>60500</v>
      </c>
      <c r="Q126" s="181">
        <f t="shared" si="10"/>
        <v>0.5</v>
      </c>
      <c r="R126" s="191">
        <f t="shared" si="11"/>
        <v>62873.50130834314</v>
      </c>
    </row>
    <row r="127" spans="1:18" ht="12.75">
      <c r="A127" s="169">
        <v>-1.77999999999997</v>
      </c>
      <c r="B127" s="172">
        <f t="shared" si="6"/>
        <v>23355.303970972433</v>
      </c>
      <c r="C127" s="177">
        <f t="shared" si="9"/>
        <v>0.9624620196514806</v>
      </c>
      <c r="D127" s="176">
        <f t="shared" si="7"/>
        <v>0.037537980348519406</v>
      </c>
      <c r="E127" s="179">
        <f t="shared" si="8"/>
        <v>61180.399999999994</v>
      </c>
      <c r="P127" s="169">
        <v>61000</v>
      </c>
      <c r="Q127" s="181">
        <f t="shared" si="10"/>
        <v>0.5</v>
      </c>
      <c r="R127" s="191">
        <f t="shared" si="11"/>
        <v>63393.11702163523</v>
      </c>
    </row>
    <row r="128" spans="1:18" ht="12.75">
      <c r="A128" s="169">
        <v>-1.76999999999997</v>
      </c>
      <c r="B128" s="172">
        <f t="shared" si="6"/>
        <v>23482.650152187787</v>
      </c>
      <c r="C128" s="177">
        <f t="shared" si="9"/>
        <v>0.961636429637126</v>
      </c>
      <c r="D128" s="176">
        <f t="shared" si="7"/>
        <v>0.03836357036287397</v>
      </c>
      <c r="E128" s="179">
        <f t="shared" si="8"/>
        <v>61180.399999999994</v>
      </c>
      <c r="P128" s="169">
        <v>61500</v>
      </c>
      <c r="Q128" s="181">
        <f t="shared" si="10"/>
        <v>0.5</v>
      </c>
      <c r="R128" s="191">
        <f t="shared" si="11"/>
        <v>63912.732734927326</v>
      </c>
    </row>
    <row r="129" spans="1:18" ht="12.75">
      <c r="A129" s="169">
        <v>-1.75999999999997</v>
      </c>
      <c r="B129" s="172">
        <f t="shared" si="6"/>
        <v>23610.690696015132</v>
      </c>
      <c r="C129" s="177">
        <f t="shared" si="9"/>
        <v>0.9607960967125148</v>
      </c>
      <c r="D129" s="176">
        <f t="shared" si="7"/>
        <v>0.03920390328748524</v>
      </c>
      <c r="E129" s="179">
        <f t="shared" si="8"/>
        <v>61180.399999999994</v>
      </c>
      <c r="P129" s="169">
        <v>62000</v>
      </c>
      <c r="Q129" s="181">
        <f t="shared" si="10"/>
        <v>0.5</v>
      </c>
      <c r="R129" s="191">
        <f t="shared" si="11"/>
        <v>64432.34844821942</v>
      </c>
    </row>
    <row r="130" spans="1:18" ht="12.75">
      <c r="A130" s="169">
        <v>-1.74999999999997</v>
      </c>
      <c r="B130" s="172">
        <f t="shared" si="6"/>
        <v>23739.42938850787</v>
      </c>
      <c r="C130" s="177">
        <f t="shared" si="9"/>
        <v>0.9599408431361802</v>
      </c>
      <c r="D130" s="176">
        <f t="shared" si="7"/>
        <v>0.04005915686381978</v>
      </c>
      <c r="E130" s="179">
        <f t="shared" si="8"/>
        <v>61180.399999999994</v>
      </c>
      <c r="P130" s="169">
        <v>62500</v>
      </c>
      <c r="Q130" s="181">
        <f t="shared" si="10"/>
        <v>0.5</v>
      </c>
      <c r="R130" s="191">
        <f t="shared" si="11"/>
        <v>64951.96416151151</v>
      </c>
    </row>
    <row r="131" spans="1:18" ht="12.75">
      <c r="A131" s="169">
        <v>-1.73999999999997</v>
      </c>
      <c r="B131" s="172">
        <f t="shared" si="6"/>
        <v>23868.870036363078</v>
      </c>
      <c r="C131" s="177">
        <f t="shared" si="9"/>
        <v>0.9590704910211899</v>
      </c>
      <c r="D131" s="176">
        <f t="shared" si="7"/>
        <v>0.04092950897881009</v>
      </c>
      <c r="E131" s="179">
        <f t="shared" si="8"/>
        <v>61180.399999999994</v>
      </c>
      <c r="P131" s="169">
        <v>63000</v>
      </c>
      <c r="Q131" s="181">
        <f t="shared" si="10"/>
        <v>0.5</v>
      </c>
      <c r="R131" s="191">
        <f t="shared" si="11"/>
        <v>65471.5798748036</v>
      </c>
    </row>
    <row r="132" spans="1:18" ht="12.75">
      <c r="A132" s="169">
        <v>-1.72999999999997</v>
      </c>
      <c r="B132" s="172">
        <f t="shared" si="6"/>
        <v>23999.016467033955</v>
      </c>
      <c r="C132" s="177">
        <f t="shared" si="9"/>
        <v>0.9581848623864024</v>
      </c>
      <c r="D132" s="176">
        <f t="shared" si="7"/>
        <v>0.041815137613597564</v>
      </c>
      <c r="E132" s="179">
        <f t="shared" si="8"/>
        <v>61180.399999999994</v>
      </c>
      <c r="P132" s="169">
        <v>63500</v>
      </c>
      <c r="Q132" s="181">
        <f t="shared" si="10"/>
        <v>0.5</v>
      </c>
      <c r="R132" s="191">
        <f t="shared" si="11"/>
        <v>65991.1955880957</v>
      </c>
    </row>
    <row r="133" spans="1:18" ht="12.75">
      <c r="A133" s="169">
        <v>-1.71999999999997</v>
      </c>
      <c r="B133" s="172">
        <f aca="true" t="shared" si="12" ref="B133:B196">EXP(A133*SQRT($H$10)+SUMPRODUCT($H$20:$H$25,$N$20:$N$25))</f>
        <v>24129.87252884328</v>
      </c>
      <c r="C133" s="177">
        <f t="shared" si="9"/>
        <v>0.9572837792086684</v>
      </c>
      <c r="D133" s="176">
        <f aca="true" t="shared" si="13" ref="D133:D196">1-C133</f>
        <v>0.04271622079133164</v>
      </c>
      <c r="E133" s="179">
        <f aca="true" t="shared" si="14" ref="E133:E196">$P$3</f>
        <v>61180.399999999994</v>
      </c>
      <c r="P133" s="169">
        <v>64000</v>
      </c>
      <c r="Q133" s="181">
        <f t="shared" si="10"/>
        <v>0.5</v>
      </c>
      <c r="R133" s="191">
        <f t="shared" si="11"/>
        <v>66510.81130138779</v>
      </c>
    </row>
    <row r="134" spans="1:18" ht="12.75">
      <c r="A134" s="169">
        <v>-1.70999999999997</v>
      </c>
      <c r="B134" s="172">
        <f t="shared" si="12"/>
        <v>24261.442091096873</v>
      </c>
      <c r="C134" s="177">
        <f aca="true" t="shared" si="15" ref="C134:C197">1-(NORMDIST(A134*SQRT($H$10),0,SQRT($H$10),TRUE))</f>
        <v>0.9563670634759653</v>
      </c>
      <c r="D134" s="176">
        <f t="shared" si="13"/>
        <v>0.04363293652403466</v>
      </c>
      <c r="E134" s="179">
        <f t="shared" si="14"/>
        <v>61180.399999999994</v>
      </c>
      <c r="P134" s="169">
        <v>64500</v>
      </c>
      <c r="Q134" s="181">
        <f aca="true" t="shared" si="16" ref="Q134:Q197">+$S$3</f>
        <v>0.5</v>
      </c>
      <c r="R134" s="191">
        <f t="shared" si="11"/>
        <v>67030.42701467988</v>
      </c>
    </row>
    <row r="135" spans="1:18" ht="12.75">
      <c r="A135" s="169">
        <v>-1.69999999999997</v>
      </c>
      <c r="B135" s="172">
        <f t="shared" si="12"/>
        <v>24393.729044198342</v>
      </c>
      <c r="C135" s="177">
        <f t="shared" si="15"/>
        <v>0.9554345372414541</v>
      </c>
      <c r="D135" s="176">
        <f t="shared" si="13"/>
        <v>0.04456546275854589</v>
      </c>
      <c r="E135" s="179">
        <f t="shared" si="14"/>
        <v>61180.399999999994</v>
      </c>
      <c r="P135" s="169">
        <v>65000</v>
      </c>
      <c r="Q135" s="181">
        <f t="shared" si="16"/>
        <v>0.5</v>
      </c>
      <c r="R135" s="191">
        <f t="shared" si="11"/>
        <v>67550.04272797197</v>
      </c>
    </row>
    <row r="136" spans="1:18" ht="12.75">
      <c r="A136" s="169">
        <v>-1.68999999999997</v>
      </c>
      <c r="B136" s="172">
        <f t="shared" si="12"/>
        <v>24526.737299763783</v>
      </c>
      <c r="C136" s="177">
        <f t="shared" si="15"/>
        <v>0.9544860226784473</v>
      </c>
      <c r="D136" s="176">
        <f t="shared" si="13"/>
        <v>0.04551397732155271</v>
      </c>
      <c r="E136" s="179">
        <f t="shared" si="14"/>
        <v>61180.399999999994</v>
      </c>
      <c r="P136" s="169">
        <v>65500</v>
      </c>
      <c r="Q136" s="181">
        <f t="shared" si="16"/>
        <v>0.5</v>
      </c>
      <c r="R136" s="191">
        <f aca="true" t="shared" si="17" ref="R136:R199">R135+$R$6</f>
        <v>68069.65844126407</v>
      </c>
    </row>
    <row r="137" spans="1:18" ht="12.75">
      <c r="A137" s="169">
        <v>-1.67999999999997</v>
      </c>
      <c r="B137" s="172">
        <f t="shared" si="12"/>
        <v>24660.47079073774</v>
      </c>
      <c r="C137" s="177">
        <f t="shared" si="15"/>
        <v>0.953521342136277</v>
      </c>
      <c r="D137" s="176">
        <f t="shared" si="13"/>
        <v>0.04647865786372296</v>
      </c>
      <c r="E137" s="179">
        <f t="shared" si="14"/>
        <v>61180.399999999994</v>
      </c>
      <c r="P137" s="169">
        <v>66000</v>
      </c>
      <c r="Q137" s="181">
        <f t="shared" si="16"/>
        <v>0.5</v>
      </c>
      <c r="R137" s="191">
        <f t="shared" si="17"/>
        <v>68589.27415455616</v>
      </c>
    </row>
    <row r="138" spans="1:18" ht="12.75">
      <c r="A138" s="169">
        <v>-1.66999999999997</v>
      </c>
      <c r="B138" s="172">
        <f t="shared" si="12"/>
        <v>24794.93347150937</v>
      </c>
      <c r="C138" s="177">
        <f t="shared" si="15"/>
        <v>0.9525403181970498</v>
      </c>
      <c r="D138" s="176">
        <f t="shared" si="13"/>
        <v>0.04745968180295024</v>
      </c>
      <c r="E138" s="179">
        <f t="shared" si="14"/>
        <v>61180.399999999994</v>
      </c>
      <c r="P138" s="169">
        <v>66500</v>
      </c>
      <c r="Q138" s="181">
        <f t="shared" si="16"/>
        <v>0.5</v>
      </c>
      <c r="R138" s="191">
        <f t="shared" si="17"/>
        <v>69108.88986784825</v>
      </c>
    </row>
    <row r="139" spans="1:18" ht="12.75">
      <c r="A139" s="169">
        <v>-1.65999999999997</v>
      </c>
      <c r="B139" s="172">
        <f t="shared" si="12"/>
        <v>24930.129318029238</v>
      </c>
      <c r="C139" s="177">
        <f t="shared" si="15"/>
        <v>0.9515427737332741</v>
      </c>
      <c r="D139" s="176">
        <f t="shared" si="13"/>
        <v>0.048457226266725884</v>
      </c>
      <c r="E139" s="179">
        <f t="shared" si="14"/>
        <v>61180.399999999994</v>
      </c>
      <c r="P139" s="169">
        <v>67000</v>
      </c>
      <c r="Q139" s="181">
        <f t="shared" si="16"/>
        <v>0.5</v>
      </c>
      <c r="R139" s="191">
        <f t="shared" si="17"/>
        <v>69628.50558114034</v>
      </c>
    </row>
    <row r="140" spans="1:18" ht="12.75">
      <c r="A140" s="169">
        <v>-1.64999999999997</v>
      </c>
      <c r="B140" s="172">
        <f t="shared" si="12"/>
        <v>25066.062327927193</v>
      </c>
      <c r="C140" s="177">
        <f t="shared" si="15"/>
        <v>0.9505285319663488</v>
      </c>
      <c r="D140" s="176">
        <f t="shared" si="13"/>
        <v>0.04947146803365121</v>
      </c>
      <c r="E140" s="179">
        <f t="shared" si="14"/>
        <v>61180.399999999994</v>
      </c>
      <c r="P140" s="169">
        <v>67500</v>
      </c>
      <c r="Q140" s="181">
        <f t="shared" si="16"/>
        <v>0.5</v>
      </c>
      <c r="R140" s="191">
        <f t="shared" si="17"/>
        <v>70148.12129443244</v>
      </c>
    </row>
    <row r="141" spans="1:18" ht="12.75">
      <c r="A141" s="169">
        <v>-1.63999999999997</v>
      </c>
      <c r="B141" s="172">
        <f t="shared" si="12"/>
        <v>25202.73652063022</v>
      </c>
      <c r="C141" s="177">
        <f t="shared" si="15"/>
        <v>0.9494974165258929</v>
      </c>
      <c r="D141" s="176">
        <f t="shared" si="13"/>
        <v>0.05050258347410708</v>
      </c>
      <c r="E141" s="179">
        <f t="shared" si="14"/>
        <v>61180.399999999994</v>
      </c>
      <c r="P141" s="169">
        <v>68000</v>
      </c>
      <c r="Q141" s="181">
        <f t="shared" si="16"/>
        <v>0.5</v>
      </c>
      <c r="R141" s="191">
        <f t="shared" si="17"/>
        <v>70667.73700772453</v>
      </c>
    </row>
    <row r="142" spans="1:18" ht="12.75">
      <c r="A142" s="169">
        <v>-1.62999999999997</v>
      </c>
      <c r="B142" s="172">
        <f t="shared" si="12"/>
        <v>25340.15593748161</v>
      </c>
      <c r="C142" s="177">
        <f t="shared" si="15"/>
        <v>0.9484492515099074</v>
      </c>
      <c r="D142" s="176">
        <f t="shared" si="13"/>
        <v>0.05155074849009256</v>
      </c>
      <c r="E142" s="179">
        <f t="shared" si="14"/>
        <v>61180.399999999994</v>
      </c>
      <c r="P142" s="169">
        <v>68500</v>
      </c>
      <c r="Q142" s="181">
        <f t="shared" si="16"/>
        <v>0.5</v>
      </c>
      <c r="R142" s="191">
        <f t="shared" si="17"/>
        <v>71187.35272101662</v>
      </c>
    </row>
    <row r="143" spans="1:18" ht="12.75">
      <c r="A143" s="169">
        <v>-1.61999999999997</v>
      </c>
      <c r="B143" s="172">
        <f t="shared" si="12"/>
        <v>25478.3246418603</v>
      </c>
      <c r="C143" s="177">
        <f t="shared" si="15"/>
        <v>0.9473838615457448</v>
      </c>
      <c r="D143" s="176">
        <f t="shared" si="13"/>
        <v>0.05261613845425517</v>
      </c>
      <c r="E143" s="179">
        <f t="shared" si="14"/>
        <v>61180.399999999994</v>
      </c>
      <c r="P143" s="169">
        <v>69000</v>
      </c>
      <c r="Q143" s="181">
        <f t="shared" si="16"/>
        <v>0.5</v>
      </c>
      <c r="R143" s="191">
        <f t="shared" si="17"/>
        <v>71706.96843430871</v>
      </c>
    </row>
    <row r="144" spans="1:18" ht="12.75">
      <c r="A144" s="169">
        <v>-1.60999999999997</v>
      </c>
      <c r="B144" s="172">
        <f t="shared" si="12"/>
        <v>25617.246719300932</v>
      </c>
      <c r="C144" s="177">
        <f t="shared" si="15"/>
        <v>0.9463010718518771</v>
      </c>
      <c r="D144" s="176">
        <f t="shared" si="13"/>
        <v>0.05369892814812294</v>
      </c>
      <c r="E144" s="179">
        <f t="shared" si="14"/>
        <v>61180.399999999994</v>
      </c>
      <c r="P144" s="169">
        <v>69500</v>
      </c>
      <c r="Q144" s="181">
        <f t="shared" si="16"/>
        <v>0.5</v>
      </c>
      <c r="R144" s="191">
        <f t="shared" si="17"/>
        <v>72226.5841476008</v>
      </c>
    </row>
    <row r="145" spans="1:18" ht="12.75">
      <c r="A145" s="169">
        <v>-1.59999999999997</v>
      </c>
      <c r="B145" s="172">
        <f t="shared" si="12"/>
        <v>25756.926277614926</v>
      </c>
      <c r="C145" s="177">
        <f t="shared" si="15"/>
        <v>0.9452007083004387</v>
      </c>
      <c r="D145" s="176">
        <f t="shared" si="13"/>
        <v>0.054799291699561326</v>
      </c>
      <c r="E145" s="179">
        <f t="shared" si="14"/>
        <v>61180.399999999994</v>
      </c>
      <c r="P145" s="169">
        <v>70000</v>
      </c>
      <c r="Q145" s="181">
        <f t="shared" si="16"/>
        <v>0.5</v>
      </c>
      <c r="R145" s="191">
        <f t="shared" si="17"/>
        <v>72746.1998608929</v>
      </c>
    </row>
    <row r="146" spans="1:18" ht="12.75">
      <c r="A146" s="169">
        <v>-1.58999999999997</v>
      </c>
      <c r="B146" s="172">
        <f t="shared" si="12"/>
        <v>25897.367447011617</v>
      </c>
      <c r="C146" s="177">
        <f t="shared" si="15"/>
        <v>0.9440825974805271</v>
      </c>
      <c r="D146" s="176">
        <f t="shared" si="13"/>
        <v>0.05591740251947286</v>
      </c>
      <c r="E146" s="179">
        <f t="shared" si="14"/>
        <v>61180.399999999994</v>
      </c>
      <c r="P146" s="169">
        <v>70500</v>
      </c>
      <c r="Q146" s="181">
        <f t="shared" si="16"/>
        <v>0.5</v>
      </c>
      <c r="R146" s="191">
        <f t="shared" si="17"/>
        <v>73265.81557418499</v>
      </c>
    </row>
    <row r="147" spans="1:18" ht="12.75">
      <c r="A147" s="169">
        <v>-1.57999999999997</v>
      </c>
      <c r="B147" s="172">
        <f t="shared" si="12"/>
        <v>26038.57438022069</v>
      </c>
      <c r="C147" s="177">
        <f t="shared" si="15"/>
        <v>0.9429465667622424</v>
      </c>
      <c r="D147" s="176">
        <f t="shared" si="13"/>
        <v>0.05705343323775758</v>
      </c>
      <c r="E147" s="179">
        <f t="shared" si="14"/>
        <v>61180.399999999994</v>
      </c>
      <c r="P147" s="169">
        <v>71000</v>
      </c>
      <c r="Q147" s="181">
        <f t="shared" si="16"/>
        <v>0.5</v>
      </c>
      <c r="R147" s="191">
        <f t="shared" si="17"/>
        <v>73785.43128747708</v>
      </c>
    </row>
    <row r="148" spans="1:18" ht="12.75">
      <c r="A148" s="169">
        <v>-1.56999999999997</v>
      </c>
      <c r="B148" s="172">
        <f t="shared" si="12"/>
        <v>26180.551252614827</v>
      </c>
      <c r="C148" s="177">
        <f t="shared" si="15"/>
        <v>0.9417924443614434</v>
      </c>
      <c r="D148" s="176">
        <f t="shared" si="13"/>
        <v>0.05820755563855662</v>
      </c>
      <c r="E148" s="179">
        <f t="shared" si="14"/>
        <v>61180.399999999994</v>
      </c>
      <c r="P148" s="169">
        <v>71500</v>
      </c>
      <c r="Q148" s="181">
        <f t="shared" si="16"/>
        <v>0.5</v>
      </c>
      <c r="R148" s="191">
        <f t="shared" si="17"/>
        <v>74305.04700076918</v>
      </c>
    </row>
    <row r="149" spans="1:18" ht="12.75">
      <c r="A149" s="169">
        <v>-1.55999999999997</v>
      </c>
      <c r="B149" s="172">
        <f t="shared" si="12"/>
        <v>26323.302262333043</v>
      </c>
      <c r="C149" s="177">
        <f t="shared" si="15"/>
        <v>0.9406200594052035</v>
      </c>
      <c r="D149" s="176">
        <f t="shared" si="13"/>
        <v>0.059379940594796454</v>
      </c>
      <c r="E149" s="179">
        <f t="shared" si="14"/>
        <v>61180.399999999994</v>
      </c>
      <c r="P149" s="169">
        <v>72000</v>
      </c>
      <c r="Q149" s="181">
        <f t="shared" si="16"/>
        <v>0.5</v>
      </c>
      <c r="R149" s="191">
        <f t="shared" si="17"/>
        <v>74824.66271406127</v>
      </c>
    </row>
    <row r="150" spans="1:18" ht="12.75">
      <c r="A150" s="169">
        <v>-1.54999999999997</v>
      </c>
      <c r="B150" s="172">
        <f t="shared" si="12"/>
        <v>26466.831630405148</v>
      </c>
      <c r="C150" s="177">
        <f t="shared" si="15"/>
        <v>0.9394292419979374</v>
      </c>
      <c r="D150" s="176">
        <f t="shared" si="13"/>
        <v>0.060570758002062575</v>
      </c>
      <c r="E150" s="179">
        <f t="shared" si="14"/>
        <v>61180.399999999994</v>
      </c>
      <c r="P150" s="169">
        <v>72500</v>
      </c>
      <c r="Q150" s="181">
        <f t="shared" si="16"/>
        <v>0.5</v>
      </c>
      <c r="R150" s="191">
        <f t="shared" si="17"/>
        <v>75344.27842735336</v>
      </c>
    </row>
    <row r="151" spans="1:18" ht="12.75">
      <c r="A151" s="169">
        <v>-1.53999999999997</v>
      </c>
      <c r="B151" s="172">
        <f t="shared" si="12"/>
        <v>26611.14360087617</v>
      </c>
      <c r="C151" s="177">
        <f t="shared" si="15"/>
        <v>0.9382198232881844</v>
      </c>
      <c r="D151" s="176">
        <f t="shared" si="13"/>
        <v>0.06178017671181557</v>
      </c>
      <c r="E151" s="179">
        <f t="shared" si="14"/>
        <v>61180.399999999994</v>
      </c>
      <c r="P151" s="169">
        <v>73000</v>
      </c>
      <c r="Q151" s="181">
        <f t="shared" si="16"/>
        <v>0.5</v>
      </c>
      <c r="R151" s="191">
        <f t="shared" si="17"/>
        <v>75863.89414064545</v>
      </c>
    </row>
    <row r="152" spans="1:18" ht="12.75">
      <c r="A152" s="169">
        <v>-1.52999999999997</v>
      </c>
      <c r="B152" s="172">
        <f t="shared" si="12"/>
        <v>26756.24244093219</v>
      </c>
      <c r="C152" s="177">
        <f t="shared" si="15"/>
        <v>0.9369916355360177</v>
      </c>
      <c r="D152" s="176">
        <f t="shared" si="13"/>
        <v>0.06300836446398228</v>
      </c>
      <c r="E152" s="179">
        <f t="shared" si="14"/>
        <v>61180.399999999994</v>
      </c>
      <c r="P152" s="169">
        <v>73500</v>
      </c>
      <c r="Q152" s="181">
        <f t="shared" si="16"/>
        <v>0.5</v>
      </c>
      <c r="R152" s="191">
        <f t="shared" si="17"/>
        <v>76383.50985393755</v>
      </c>
    </row>
    <row r="153" spans="1:18" ht="12.75">
      <c r="A153" s="169">
        <v>-1.51999999999997</v>
      </c>
      <c r="B153" s="172">
        <f t="shared" si="12"/>
        <v>26902.132441026373</v>
      </c>
      <c r="C153" s="177">
        <f t="shared" si="15"/>
        <v>0.9357445121810605</v>
      </c>
      <c r="D153" s="176">
        <f t="shared" si="13"/>
        <v>0.06425548781893953</v>
      </c>
      <c r="E153" s="179">
        <f t="shared" si="14"/>
        <v>61180.399999999994</v>
      </c>
      <c r="P153" s="169">
        <v>74000</v>
      </c>
      <c r="Q153" s="181">
        <f t="shared" si="16"/>
        <v>0.5</v>
      </c>
      <c r="R153" s="191">
        <f t="shared" si="17"/>
        <v>76903.12556722964</v>
      </c>
    </row>
    <row r="154" spans="1:18" ht="12.75">
      <c r="A154" s="169">
        <v>-1.50999999999997</v>
      </c>
      <c r="B154" s="172">
        <f t="shared" si="12"/>
        <v>27048.817915005697</v>
      </c>
      <c r="C154" s="177">
        <f t="shared" si="15"/>
        <v>0.9344782879110798</v>
      </c>
      <c r="D154" s="176">
        <f t="shared" si="13"/>
        <v>0.06552171208892021</v>
      </c>
      <c r="E154" s="179">
        <f t="shared" si="14"/>
        <v>61180.399999999994</v>
      </c>
      <c r="P154" s="169">
        <v>74500</v>
      </c>
      <c r="Q154" s="181">
        <f t="shared" si="16"/>
        <v>0.5</v>
      </c>
      <c r="R154" s="191">
        <f t="shared" si="17"/>
        <v>77422.74128052173</v>
      </c>
    </row>
    <row r="155" spans="1:18" ht="12.75">
      <c r="A155" s="169">
        <v>-1.49999999999997</v>
      </c>
      <c r="B155" s="172">
        <f t="shared" si="12"/>
        <v>27196.30320023883</v>
      </c>
      <c r="C155" s="177">
        <f t="shared" si="15"/>
        <v>0.9331927987311379</v>
      </c>
      <c r="D155" s="176">
        <f t="shared" si="13"/>
        <v>0.06680720126886208</v>
      </c>
      <c r="E155" s="179">
        <f t="shared" si="14"/>
        <v>61180.399999999994</v>
      </c>
      <c r="P155" s="169">
        <v>75000</v>
      </c>
      <c r="Q155" s="181">
        <f t="shared" si="16"/>
        <v>0.5</v>
      </c>
      <c r="R155" s="191">
        <f t="shared" si="17"/>
        <v>77942.35699381382</v>
      </c>
    </row>
    <row r="156" spans="1:18" ht="12.75">
      <c r="A156" s="169">
        <v>-1.48999999999997</v>
      </c>
      <c r="B156" s="172">
        <f t="shared" si="12"/>
        <v>27344.592657744015</v>
      </c>
      <c r="C156" s="177">
        <f t="shared" si="15"/>
        <v>0.9318878820332707</v>
      </c>
      <c r="D156" s="176">
        <f t="shared" si="13"/>
        <v>0.06811211796672934</v>
      </c>
      <c r="E156" s="179">
        <f t="shared" si="14"/>
        <v>61180.399999999994</v>
      </c>
      <c r="P156" s="169">
        <v>75500</v>
      </c>
      <c r="Q156" s="181">
        <f t="shared" si="16"/>
        <v>0.5</v>
      </c>
      <c r="R156" s="191">
        <f t="shared" si="17"/>
        <v>78461.97270710592</v>
      </c>
    </row>
    <row r="157" spans="1:18" ht="12.75">
      <c r="A157" s="169">
        <v>-1.47999999999997</v>
      </c>
      <c r="B157" s="172">
        <f t="shared" si="12"/>
        <v>27493.690672318346</v>
      </c>
      <c r="C157" s="177">
        <f t="shared" si="15"/>
        <v>0.9305633766666643</v>
      </c>
      <c r="D157" s="176">
        <f t="shared" si="13"/>
        <v>0.06943662333333567</v>
      </c>
      <c r="E157" s="179">
        <f t="shared" si="14"/>
        <v>61180.399999999994</v>
      </c>
      <c r="P157" s="169">
        <v>76000</v>
      </c>
      <c r="Q157" s="181">
        <f t="shared" si="16"/>
        <v>0.5</v>
      </c>
      <c r="R157" s="191">
        <f t="shared" si="17"/>
        <v>78981.58842039801</v>
      </c>
    </row>
    <row r="158" spans="1:18" ht="12.75">
      <c r="A158" s="169">
        <v>-1.46999999999996</v>
      </c>
      <c r="B158" s="172">
        <f t="shared" si="12"/>
        <v>27643.60165266743</v>
      </c>
      <c r="C158" s="177">
        <f t="shared" si="15"/>
        <v>0.929219123008309</v>
      </c>
      <c r="D158" s="176">
        <f t="shared" si="13"/>
        <v>0.070780876991691</v>
      </c>
      <c r="E158" s="179">
        <f t="shared" si="14"/>
        <v>61180.399999999994</v>
      </c>
      <c r="P158" s="169">
        <v>76500</v>
      </c>
      <c r="Q158" s="181">
        <f t="shared" si="16"/>
        <v>0.5</v>
      </c>
      <c r="R158" s="191">
        <f t="shared" si="17"/>
        <v>79501.2041336901</v>
      </c>
    </row>
    <row r="159" spans="1:18" ht="12.75">
      <c r="A159" s="169">
        <v>-1.45999999999996</v>
      </c>
      <c r="B159" s="172">
        <f t="shared" si="12"/>
        <v>27794.33003153502</v>
      </c>
      <c r="C159" s="177">
        <f t="shared" si="15"/>
        <v>0.9278549630341006</v>
      </c>
      <c r="D159" s="176">
        <f t="shared" si="13"/>
        <v>0.07214503696589936</v>
      </c>
      <c r="E159" s="179">
        <f t="shared" si="14"/>
        <v>61180.399999999994</v>
      </c>
      <c r="P159" s="169">
        <v>77000</v>
      </c>
      <c r="Q159" s="181">
        <f t="shared" si="16"/>
        <v>0.5</v>
      </c>
      <c r="R159" s="191">
        <f t="shared" si="17"/>
        <v>80020.8198469822</v>
      </c>
    </row>
    <row r="160" spans="1:18" ht="12.75">
      <c r="A160" s="169">
        <v>-1.44999999999996</v>
      </c>
      <c r="B160" s="172">
        <f t="shared" si="12"/>
        <v>27945.8802658353</v>
      </c>
      <c r="C160" s="177">
        <f t="shared" si="15"/>
        <v>0.9264707403903459</v>
      </c>
      <c r="D160" s="176">
        <f t="shared" si="13"/>
        <v>0.07352925960965406</v>
      </c>
      <c r="E160" s="179">
        <f t="shared" si="14"/>
        <v>61180.399999999994</v>
      </c>
      <c r="P160" s="169">
        <v>77500</v>
      </c>
      <c r="Q160" s="181">
        <f t="shared" si="16"/>
        <v>0.5</v>
      </c>
      <c r="R160" s="191">
        <f t="shared" si="17"/>
        <v>80540.43556027429</v>
      </c>
    </row>
    <row r="161" spans="1:18" ht="12.75">
      <c r="A161" s="169">
        <v>-1.43999999999996</v>
      </c>
      <c r="B161" s="172">
        <f t="shared" si="12"/>
        <v>28098.25683678371</v>
      </c>
      <c r="C161" s="177">
        <f t="shared" si="15"/>
        <v>0.9250663004656672</v>
      </c>
      <c r="D161" s="176">
        <f t="shared" si="13"/>
        <v>0.07493369953433282</v>
      </c>
      <c r="E161" s="179">
        <f t="shared" si="14"/>
        <v>61180.399999999994</v>
      </c>
      <c r="P161" s="169">
        <v>78000</v>
      </c>
      <c r="Q161" s="181">
        <f t="shared" si="16"/>
        <v>0.5</v>
      </c>
      <c r="R161" s="191">
        <f t="shared" si="17"/>
        <v>81060.05127356638</v>
      </c>
    </row>
    <row r="162" spans="1:18" ht="12.75">
      <c r="A162" s="169">
        <v>-1.42999999999996</v>
      </c>
      <c r="B162" s="172">
        <f t="shared" si="12"/>
        <v>28251.46425002991</v>
      </c>
      <c r="C162" s="177">
        <f t="shared" si="15"/>
        <v>0.923641490463255</v>
      </c>
      <c r="D162" s="176">
        <f t="shared" si="13"/>
        <v>0.07635850953674495</v>
      </c>
      <c r="E162" s="179">
        <f t="shared" si="14"/>
        <v>61180.399999999994</v>
      </c>
      <c r="P162" s="169">
        <v>78500</v>
      </c>
      <c r="Q162" s="181">
        <f t="shared" si="16"/>
        <v>0.5</v>
      </c>
      <c r="R162" s="191">
        <f t="shared" si="17"/>
        <v>81579.66698685847</v>
      </c>
    </row>
    <row r="163" spans="1:18" ht="12.75">
      <c r="A163" s="169">
        <v>-1.41999999999996</v>
      </c>
      <c r="B163" s="172">
        <f t="shared" si="12"/>
        <v>28405.507035790903</v>
      </c>
      <c r="C163" s="177">
        <f t="shared" si="15"/>
        <v>0.9221961594734478</v>
      </c>
      <c r="D163" s="176">
        <f t="shared" si="13"/>
        <v>0.0778038405265522</v>
      </c>
      <c r="E163" s="179">
        <f t="shared" si="14"/>
        <v>61180.399999999994</v>
      </c>
      <c r="P163" s="169">
        <v>79000</v>
      </c>
      <c r="Q163" s="181">
        <f t="shared" si="16"/>
        <v>0.5</v>
      </c>
      <c r="R163" s="191">
        <f t="shared" si="17"/>
        <v>82099.28270015056</v>
      </c>
    </row>
    <row r="164" spans="1:18" ht="12.75">
      <c r="A164" s="169">
        <v>-1.40999999999996</v>
      </c>
      <c r="B164" s="172">
        <f t="shared" si="12"/>
        <v>28560.38974898481</v>
      </c>
      <c r="C164" s="177">
        <f t="shared" si="15"/>
        <v>0.9207301585466017</v>
      </c>
      <c r="D164" s="176">
        <f t="shared" si="13"/>
        <v>0.07926984145339833</v>
      </c>
      <c r="E164" s="179">
        <f t="shared" si="14"/>
        <v>61180.399999999994</v>
      </c>
      <c r="P164" s="169">
        <v>79500</v>
      </c>
      <c r="Q164" s="181">
        <f t="shared" si="16"/>
        <v>0.5</v>
      </c>
      <c r="R164" s="191">
        <f t="shared" si="17"/>
        <v>82618.89841344266</v>
      </c>
    </row>
    <row r="165" spans="1:18" ht="12.75">
      <c r="A165" s="169">
        <v>-1.39999999999996</v>
      </c>
      <c r="B165" s="172">
        <f t="shared" si="12"/>
        <v>28716.116969365914</v>
      </c>
      <c r="C165" s="177">
        <f t="shared" si="15"/>
        <v>0.9192433407662228</v>
      </c>
      <c r="D165" s="176">
        <f t="shared" si="13"/>
        <v>0.08075665923377717</v>
      </c>
      <c r="E165" s="179">
        <f t="shared" si="14"/>
        <v>61180.399999999994</v>
      </c>
      <c r="P165" s="169">
        <v>80000</v>
      </c>
      <c r="Q165" s="181">
        <f t="shared" si="16"/>
        <v>0.5</v>
      </c>
      <c r="R165" s="191">
        <f t="shared" si="17"/>
        <v>83138.51412673475</v>
      </c>
    </row>
    <row r="166" spans="1:18" ht="12.75">
      <c r="A166" s="169">
        <v>-1.38999999999996</v>
      </c>
      <c r="B166" s="172">
        <f t="shared" si="12"/>
        <v>28872.693301659685</v>
      </c>
      <c r="C166" s="177">
        <f t="shared" si="15"/>
        <v>0.9177355613223249</v>
      </c>
      <c r="D166" s="176">
        <f t="shared" si="13"/>
        <v>0.08226443867767508</v>
      </c>
      <c r="E166" s="179">
        <f t="shared" si="14"/>
        <v>61180.399999999994</v>
      </c>
      <c r="P166" s="169">
        <v>80500</v>
      </c>
      <c r="Q166" s="181">
        <f t="shared" si="16"/>
        <v>0.5</v>
      </c>
      <c r="R166" s="191">
        <f t="shared" si="17"/>
        <v>83658.12984002684</v>
      </c>
    </row>
    <row r="167" spans="1:18" ht="12.75">
      <c r="A167" s="169">
        <v>-1.37999999999996</v>
      </c>
      <c r="B167" s="172">
        <f t="shared" si="12"/>
        <v>29030.123375699324</v>
      </c>
      <c r="C167" s="177">
        <f t="shared" si="15"/>
        <v>0.9162066775849795</v>
      </c>
      <c r="D167" s="176">
        <f t="shared" si="13"/>
        <v>0.08379332241502047</v>
      </c>
      <c r="E167" s="179">
        <f t="shared" si="14"/>
        <v>61180.399999999994</v>
      </c>
      <c r="P167" s="169">
        <v>81000</v>
      </c>
      <c r="Q167" s="181">
        <f t="shared" si="16"/>
        <v>0.5</v>
      </c>
      <c r="R167" s="191">
        <f t="shared" si="17"/>
        <v>84177.74555331893</v>
      </c>
    </row>
    <row r="168" spans="1:18" ht="12.75">
      <c r="A168" s="169">
        <v>-1.36999999999996</v>
      </c>
      <c r="B168" s="172">
        <f t="shared" si="12"/>
        <v>29188.411846562274</v>
      </c>
      <c r="C168" s="177">
        <f t="shared" si="15"/>
        <v>0.9146565491780267</v>
      </c>
      <c r="D168" s="176">
        <f t="shared" si="13"/>
        <v>0.08534345082197325</v>
      </c>
      <c r="E168" s="179">
        <f t="shared" si="14"/>
        <v>61180.399999999994</v>
      </c>
      <c r="P168" s="169">
        <v>81500</v>
      </c>
      <c r="Q168" s="181">
        <f t="shared" si="16"/>
        <v>0.5</v>
      </c>
      <c r="R168" s="191">
        <f t="shared" si="17"/>
        <v>84697.36126661103</v>
      </c>
    </row>
    <row r="169" spans="1:18" ht="12.75">
      <c r="A169" s="169">
        <v>-1.35999999999996</v>
      </c>
      <c r="B169" s="172">
        <f t="shared" si="12"/>
        <v>29347.56339470822</v>
      </c>
      <c r="C169" s="177">
        <f t="shared" si="15"/>
        <v>0.9130850380529086</v>
      </c>
      <c r="D169" s="176">
        <f t="shared" si="13"/>
        <v>0.08691496194709136</v>
      </c>
      <c r="E169" s="179">
        <f t="shared" si="14"/>
        <v>61180.399999999994</v>
      </c>
      <c r="P169" s="169">
        <v>82000</v>
      </c>
      <c r="Q169" s="181">
        <f t="shared" si="16"/>
        <v>0.5</v>
      </c>
      <c r="R169" s="191">
        <f t="shared" si="17"/>
        <v>85216.97697990312</v>
      </c>
    </row>
    <row r="170" spans="1:18" ht="12.75">
      <c r="A170" s="169">
        <v>-1.34999999999996</v>
      </c>
      <c r="B170" s="172">
        <f t="shared" si="12"/>
        <v>29507.582726117333</v>
      </c>
      <c r="C170" s="177">
        <f t="shared" si="15"/>
        <v>0.9114920085625915</v>
      </c>
      <c r="D170" s="176">
        <f t="shared" si="13"/>
        <v>0.0885079914374085</v>
      </c>
      <c r="E170" s="179">
        <f t="shared" si="14"/>
        <v>61180.399999999994</v>
      </c>
      <c r="P170" s="169">
        <v>82500</v>
      </c>
      <c r="Q170" s="181">
        <f t="shared" si="16"/>
        <v>0.5</v>
      </c>
      <c r="R170" s="191">
        <f t="shared" si="17"/>
        <v>85736.59269319521</v>
      </c>
    </row>
    <row r="171" spans="1:18" ht="12.75">
      <c r="A171" s="169">
        <v>-1.33999999999996</v>
      </c>
      <c r="B171" s="172">
        <f t="shared" si="12"/>
        <v>29668.474572429255</v>
      </c>
      <c r="C171" s="177">
        <f t="shared" si="15"/>
        <v>0.909877327535541</v>
      </c>
      <c r="D171" s="176">
        <f t="shared" si="13"/>
        <v>0.09012267246445904</v>
      </c>
      <c r="E171" s="179">
        <f t="shared" si="14"/>
        <v>61180.399999999994</v>
      </c>
      <c r="P171" s="169">
        <v>83000</v>
      </c>
      <c r="Q171" s="181">
        <f t="shared" si="16"/>
        <v>0.5</v>
      </c>
      <c r="R171" s="191">
        <f t="shared" si="17"/>
        <v>86256.2084064873</v>
      </c>
    </row>
    <row r="172" spans="1:18" ht="12.75">
      <c r="A172" s="169">
        <v>-1.32999999999996</v>
      </c>
      <c r="B172" s="172">
        <f t="shared" si="12"/>
        <v>29830.243691083342</v>
      </c>
      <c r="C172" s="177">
        <f t="shared" si="15"/>
        <v>0.9082408643497126</v>
      </c>
      <c r="D172" s="176">
        <f t="shared" si="13"/>
        <v>0.09175913565028737</v>
      </c>
      <c r="E172" s="179">
        <f t="shared" si="14"/>
        <v>61180.399999999994</v>
      </c>
      <c r="P172" s="169">
        <v>83500</v>
      </c>
      <c r="Q172" s="181">
        <f t="shared" si="16"/>
        <v>0.5</v>
      </c>
      <c r="R172" s="191">
        <f t="shared" si="17"/>
        <v>86775.8241197794</v>
      </c>
    </row>
    <row r="173" spans="1:18" ht="12.75">
      <c r="A173" s="169">
        <v>-1.31999999999996</v>
      </c>
      <c r="B173" s="172">
        <f t="shared" si="12"/>
        <v>29992.89486545916</v>
      </c>
      <c r="C173" s="177">
        <f t="shared" si="15"/>
        <v>0.9065824910065217</v>
      </c>
      <c r="D173" s="176">
        <f t="shared" si="13"/>
        <v>0.09341750899347834</v>
      </c>
      <c r="E173" s="179">
        <f t="shared" si="14"/>
        <v>61180.399999999994</v>
      </c>
      <c r="P173" s="169">
        <v>84000</v>
      </c>
      <c r="Q173" s="181">
        <f t="shared" si="16"/>
        <v>0.5</v>
      </c>
      <c r="R173" s="191">
        <f t="shared" si="17"/>
        <v>87295.43983307149</v>
      </c>
    </row>
    <row r="174" spans="1:18" ht="12.75">
      <c r="A174" s="169">
        <v>-1.30999999999996</v>
      </c>
      <c r="B174" s="172">
        <f t="shared" si="12"/>
        <v>30156.43290501778</v>
      </c>
      <c r="C174" s="177">
        <f t="shared" si="15"/>
        <v>0.9049020822047542</v>
      </c>
      <c r="D174" s="176">
        <f t="shared" si="13"/>
        <v>0.09509791779524579</v>
      </c>
      <c r="E174" s="179">
        <f t="shared" si="14"/>
        <v>61180.399999999994</v>
      </c>
      <c r="P174" s="169">
        <v>84500</v>
      </c>
      <c r="Q174" s="181">
        <f t="shared" si="16"/>
        <v>0.5</v>
      </c>
      <c r="R174" s="191">
        <f t="shared" si="17"/>
        <v>87815.05554636358</v>
      </c>
    </row>
    <row r="175" spans="1:18" ht="12.75">
      <c r="A175" s="169">
        <v>-1.29999999999996</v>
      </c>
      <c r="B175" s="172">
        <f t="shared" si="12"/>
        <v>30320.862645444366</v>
      </c>
      <c r="C175" s="177">
        <f t="shared" si="15"/>
        <v>0.9031995154143828</v>
      </c>
      <c r="D175" s="176">
        <f t="shared" si="13"/>
        <v>0.09680048458561719</v>
      </c>
      <c r="E175" s="179">
        <f t="shared" si="14"/>
        <v>61180.399999999994</v>
      </c>
      <c r="P175" s="169">
        <v>85000</v>
      </c>
      <c r="Q175" s="181">
        <f t="shared" si="16"/>
        <v>0.5</v>
      </c>
      <c r="R175" s="191">
        <f t="shared" si="17"/>
        <v>88334.67125965568</v>
      </c>
    </row>
    <row r="176" spans="1:18" ht="12.75">
      <c r="A176" s="169">
        <v>-1.28999999999996</v>
      </c>
      <c r="B176" s="172">
        <f t="shared" si="12"/>
        <v>30486.18894879072</v>
      </c>
      <c r="C176" s="177">
        <f t="shared" si="15"/>
        <v>0.9014746709502452</v>
      </c>
      <c r="D176" s="176">
        <f t="shared" si="13"/>
        <v>0.09852532904975475</v>
      </c>
      <c r="E176" s="179">
        <f t="shared" si="14"/>
        <v>61180.399999999994</v>
      </c>
      <c r="P176" s="169">
        <v>85500</v>
      </c>
      <c r="Q176" s="181">
        <f t="shared" si="16"/>
        <v>0.5</v>
      </c>
      <c r="R176" s="191">
        <f t="shared" si="17"/>
        <v>88854.28697294777</v>
      </c>
    </row>
    <row r="177" spans="1:18" ht="12.75">
      <c r="A177" s="169">
        <v>-1.27999999999996</v>
      </c>
      <c r="B177" s="172">
        <f t="shared" si="12"/>
        <v>30652.416703619492</v>
      </c>
      <c r="C177" s="177">
        <f t="shared" si="15"/>
        <v>0.8997274320455508</v>
      </c>
      <c r="D177" s="176">
        <f t="shared" si="13"/>
        <v>0.10027256795444917</v>
      </c>
      <c r="E177" s="179">
        <f t="shared" si="14"/>
        <v>61180.399999999994</v>
      </c>
      <c r="P177" s="169">
        <v>86000</v>
      </c>
      <c r="Q177" s="181">
        <f t="shared" si="16"/>
        <v>0.5</v>
      </c>
      <c r="R177" s="191">
        <f t="shared" si="17"/>
        <v>89373.90268623986</v>
      </c>
    </row>
    <row r="178" spans="1:18" ht="12.75">
      <c r="A178" s="169">
        <v>-1.26999999999996</v>
      </c>
      <c r="B178" s="172">
        <f t="shared" si="12"/>
        <v>30819.550825148282</v>
      </c>
      <c r="C178" s="177">
        <f t="shared" si="15"/>
        <v>0.8979576849251737</v>
      </c>
      <c r="D178" s="176">
        <f t="shared" si="13"/>
        <v>0.1020423150748263</v>
      </c>
      <c r="E178" s="179">
        <f t="shared" si="14"/>
        <v>61180.399999999994</v>
      </c>
      <c r="P178" s="169">
        <v>86500</v>
      </c>
      <c r="Q178" s="181">
        <f t="shared" si="16"/>
        <v>0.5</v>
      </c>
      <c r="R178" s="191">
        <f t="shared" si="17"/>
        <v>89893.51839953195</v>
      </c>
    </row>
    <row r="179" spans="1:18" ht="12.75">
      <c r="A179" s="169">
        <v>-1.25999999999996</v>
      </c>
      <c r="B179" s="172">
        <f t="shared" si="12"/>
        <v>30987.596255395383</v>
      </c>
      <c r="C179" s="177">
        <f t="shared" si="15"/>
        <v>0.8961653188786924</v>
      </c>
      <c r="D179" s="176">
        <f t="shared" si="13"/>
        <v>0.10383468112130756</v>
      </c>
      <c r="E179" s="179">
        <f t="shared" si="14"/>
        <v>61180.399999999994</v>
      </c>
      <c r="P179" s="169">
        <v>87000</v>
      </c>
      <c r="Q179" s="181">
        <f t="shared" si="16"/>
        <v>0.5</v>
      </c>
      <c r="R179" s="191">
        <f t="shared" si="17"/>
        <v>90413.13411282405</v>
      </c>
    </row>
    <row r="180" spans="1:18" ht="12.75">
      <c r="A180" s="169">
        <v>-1.24999999999996</v>
      </c>
      <c r="B180" s="172">
        <f t="shared" si="12"/>
        <v>31156.557963325722</v>
      </c>
      <c r="C180" s="177">
        <f t="shared" si="15"/>
        <v>0.8943502263331374</v>
      </c>
      <c r="D180" s="176">
        <f t="shared" si="13"/>
        <v>0.10564977366686257</v>
      </c>
      <c r="E180" s="179">
        <f t="shared" si="14"/>
        <v>61180.399999999994</v>
      </c>
      <c r="P180" s="169">
        <v>87500</v>
      </c>
      <c r="Q180" s="181">
        <f t="shared" si="16"/>
        <v>0.5</v>
      </c>
      <c r="R180" s="191">
        <f t="shared" si="17"/>
        <v>90932.74982611614</v>
      </c>
    </row>
    <row r="181" spans="1:18" ht="12.75">
      <c r="A181" s="169">
        <v>-1.23999999999996</v>
      </c>
      <c r="B181" s="172">
        <f t="shared" si="12"/>
        <v>31326.440944997652</v>
      </c>
      <c r="C181" s="177">
        <f t="shared" si="15"/>
        <v>0.8925123029254058</v>
      </c>
      <c r="D181" s="176">
        <f t="shared" si="13"/>
        <v>0.10748769707459416</v>
      </c>
      <c r="E181" s="179">
        <f t="shared" si="14"/>
        <v>61180.399999999994</v>
      </c>
      <c r="P181" s="169">
        <v>88000</v>
      </c>
      <c r="Q181" s="181">
        <f t="shared" si="16"/>
        <v>0.5</v>
      </c>
      <c r="R181" s="191">
        <f t="shared" si="17"/>
        <v>91452.36553940823</v>
      </c>
    </row>
    <row r="182" spans="1:18" ht="12.75">
      <c r="A182" s="169">
        <v>-1.22999999999996</v>
      </c>
      <c r="B182" s="172">
        <f t="shared" si="12"/>
        <v>31497.25022371104</v>
      </c>
      <c r="C182" s="177">
        <f t="shared" si="15"/>
        <v>0.8906514475743006</v>
      </c>
      <c r="D182" s="176">
        <f t="shared" si="13"/>
        <v>0.10934855242569941</v>
      </c>
      <c r="E182" s="179">
        <f t="shared" si="14"/>
        <v>61180.399999999994</v>
      </c>
      <c r="P182" s="169">
        <v>88500</v>
      </c>
      <c r="Q182" s="181">
        <f t="shared" si="16"/>
        <v>0.5</v>
      </c>
      <c r="R182" s="191">
        <f t="shared" si="17"/>
        <v>91971.98125270032</v>
      </c>
    </row>
    <row r="183" spans="1:18" ht="12.75">
      <c r="A183" s="169">
        <v>-1.21999999999996</v>
      </c>
      <c r="B183" s="172">
        <f t="shared" si="12"/>
        <v>31668.990850155376</v>
      </c>
      <c r="C183" s="177">
        <f t="shared" si="15"/>
        <v>0.8887675625521576</v>
      </c>
      <c r="D183" s="176">
        <f t="shared" si="13"/>
        <v>0.11123243744784239</v>
      </c>
      <c r="E183" s="179">
        <f t="shared" si="14"/>
        <v>61180.399999999994</v>
      </c>
      <c r="P183" s="169">
        <v>89000</v>
      </c>
      <c r="Q183" s="181">
        <f t="shared" si="16"/>
        <v>0.5</v>
      </c>
      <c r="R183" s="191">
        <f t="shared" si="17"/>
        <v>92491.59696599242</v>
      </c>
    </row>
    <row r="184" spans="1:18" ht="12.75">
      <c r="A184" s="169">
        <v>-1.20999999999996</v>
      </c>
      <c r="B184" s="172">
        <f t="shared" si="12"/>
        <v>31841.667902559504</v>
      </c>
      <c r="C184" s="177">
        <f t="shared" si="15"/>
        <v>0.886860553556015</v>
      </c>
      <c r="D184" s="176">
        <f t="shared" si="13"/>
        <v>0.11313944644398499</v>
      </c>
      <c r="E184" s="179">
        <f t="shared" si="14"/>
        <v>61180.399999999994</v>
      </c>
      <c r="P184" s="169">
        <v>89500</v>
      </c>
      <c r="Q184" s="181">
        <f t="shared" si="16"/>
        <v>0.5</v>
      </c>
      <c r="R184" s="191">
        <f t="shared" si="17"/>
        <v>93011.21267928451</v>
      </c>
    </row>
    <row r="185" spans="1:18" ht="12.75">
      <c r="A185" s="169">
        <v>-1.19999999999996</v>
      </c>
      <c r="B185" s="172">
        <f t="shared" si="12"/>
        <v>32015.286486841607</v>
      </c>
      <c r="C185" s="177">
        <f t="shared" si="15"/>
        <v>0.8849303297782839</v>
      </c>
      <c r="D185" s="176">
        <f t="shared" si="13"/>
        <v>0.1150696702217161</v>
      </c>
      <c r="E185" s="179">
        <f t="shared" si="14"/>
        <v>61180.399999999994</v>
      </c>
      <c r="P185" s="169">
        <v>90000</v>
      </c>
      <c r="Q185" s="181">
        <f t="shared" si="16"/>
        <v>0.5</v>
      </c>
      <c r="R185" s="191">
        <f t="shared" si="17"/>
        <v>93530.8283925766</v>
      </c>
    </row>
    <row r="186" spans="1:18" ht="12.75">
      <c r="A186" s="169">
        <v>-1.18999999999996</v>
      </c>
      <c r="B186" s="172">
        <f t="shared" si="12"/>
        <v>32189.851736760025</v>
      </c>
      <c r="C186" s="177">
        <f t="shared" si="15"/>
        <v>0.8829768039768835</v>
      </c>
      <c r="D186" s="176">
        <f t="shared" si="13"/>
        <v>0.1170231960231165</v>
      </c>
      <c r="E186" s="179">
        <f t="shared" si="14"/>
        <v>61180.399999999994</v>
      </c>
      <c r="P186" s="169">
        <v>90500</v>
      </c>
      <c r="Q186" s="181">
        <f t="shared" si="16"/>
        <v>0.5</v>
      </c>
      <c r="R186" s="191">
        <f t="shared" si="17"/>
        <v>94050.4441058687</v>
      </c>
    </row>
    <row r="187" spans="1:18" ht="12.75">
      <c r="A187" s="169">
        <v>-1.17999999999996</v>
      </c>
      <c r="B187" s="172">
        <f t="shared" si="12"/>
        <v>32365.36881406545</v>
      </c>
      <c r="C187" s="177">
        <f t="shared" si="15"/>
        <v>0.8809998925447913</v>
      </c>
      <c r="D187" s="176">
        <f t="shared" si="13"/>
        <v>0.11900010745520873</v>
      </c>
      <c r="E187" s="179">
        <f t="shared" si="14"/>
        <v>61180.399999999994</v>
      </c>
      <c r="P187" s="169">
        <v>91000</v>
      </c>
      <c r="Q187" s="181">
        <f t="shared" si="16"/>
        <v>0.5</v>
      </c>
      <c r="R187" s="191">
        <f t="shared" si="17"/>
        <v>94570.05981916079</v>
      </c>
    </row>
    <row r="188" spans="1:18" ht="12.75">
      <c r="A188" s="169">
        <v>-1.16999999999996</v>
      </c>
      <c r="B188" s="172">
        <f t="shared" si="12"/>
        <v>32541.842908653085</v>
      </c>
      <c r="C188" s="177">
        <f t="shared" si="15"/>
        <v>0.8789995155789738</v>
      </c>
      <c r="D188" s="176">
        <f t="shared" si="13"/>
        <v>0.12100048442102618</v>
      </c>
      <c r="E188" s="179">
        <f t="shared" si="14"/>
        <v>61180.399999999994</v>
      </c>
      <c r="P188" s="169">
        <v>91500</v>
      </c>
      <c r="Q188" s="181">
        <f t="shared" si="16"/>
        <v>0.5</v>
      </c>
      <c r="R188" s="191">
        <f t="shared" si="17"/>
        <v>95089.67553245288</v>
      </c>
    </row>
    <row r="189" spans="1:18" ht="12.75">
      <c r="A189" s="169">
        <v>-1.15999999999996</v>
      </c>
      <c r="B189" s="172">
        <f t="shared" si="12"/>
        <v>32719.27923871653</v>
      </c>
      <c r="C189" s="177">
        <f t="shared" si="15"/>
        <v>0.8769755969486484</v>
      </c>
      <c r="D189" s="176">
        <f t="shared" si="13"/>
        <v>0.12302440305135165</v>
      </c>
      <c r="E189" s="179">
        <f t="shared" si="14"/>
        <v>61180.399999999994</v>
      </c>
      <c r="P189" s="169">
        <v>92000</v>
      </c>
      <c r="Q189" s="181">
        <f t="shared" si="16"/>
        <v>0.5</v>
      </c>
      <c r="R189" s="191">
        <f t="shared" si="17"/>
        <v>95609.29124574497</v>
      </c>
    </row>
    <row r="190" spans="1:18" ht="12.75">
      <c r="A190" s="169">
        <v>-1.14999999999996</v>
      </c>
      <c r="B190" s="172">
        <f t="shared" si="12"/>
        <v>32897.68305090189</v>
      </c>
      <c r="C190" s="177">
        <f t="shared" si="15"/>
        <v>0.8749280643628415</v>
      </c>
      <c r="D190" s="176">
        <f t="shared" si="13"/>
        <v>0.12507193563715846</v>
      </c>
      <c r="E190" s="179">
        <f t="shared" si="14"/>
        <v>61180.399999999994</v>
      </c>
      <c r="P190" s="169">
        <v>92500</v>
      </c>
      <c r="Q190" s="181">
        <f t="shared" si="16"/>
        <v>0.5</v>
      </c>
      <c r="R190" s="191">
        <f t="shared" si="17"/>
        <v>96128.90695903706</v>
      </c>
    </row>
    <row r="191" spans="1:18" ht="12.75">
      <c r="A191" s="169">
        <v>-1.13999999999996</v>
      </c>
      <c r="B191" s="172">
        <f t="shared" si="12"/>
        <v>33077.05962046274</v>
      </c>
      <c r="C191" s="177">
        <f t="shared" si="15"/>
        <v>0.8728568494371934</v>
      </c>
      <c r="D191" s="176">
        <f t="shared" si="13"/>
        <v>0.12714315056280656</v>
      </c>
      <c r="E191" s="179">
        <f t="shared" si="14"/>
        <v>61180.399999999994</v>
      </c>
      <c r="P191" s="169">
        <v>93000</v>
      </c>
      <c r="Q191" s="181">
        <f t="shared" si="16"/>
        <v>0.5</v>
      </c>
      <c r="R191" s="191">
        <f t="shared" si="17"/>
        <v>96648.52267232916</v>
      </c>
    </row>
    <row r="192" spans="1:18" ht="12.75">
      <c r="A192" s="169">
        <v>-1.12999999999996</v>
      </c>
      <c r="B192" s="172">
        <f t="shared" si="12"/>
        <v>33257.414251416536</v>
      </c>
      <c r="C192" s="177">
        <f t="shared" si="15"/>
        <v>0.8707618877599739</v>
      </c>
      <c r="D192" s="176">
        <f t="shared" si="13"/>
        <v>0.12923811224002613</v>
      </c>
      <c r="E192" s="179">
        <f t="shared" si="14"/>
        <v>61180.399999999994</v>
      </c>
      <c r="P192" s="169">
        <v>93500</v>
      </c>
      <c r="Q192" s="181">
        <f t="shared" si="16"/>
        <v>0.5</v>
      </c>
      <c r="R192" s="191">
        <f t="shared" si="17"/>
        <v>97168.13838562125</v>
      </c>
    </row>
    <row r="193" spans="1:18" ht="12.75">
      <c r="A193" s="169">
        <v>-1.11999999999996</v>
      </c>
      <c r="B193" s="172">
        <f t="shared" si="12"/>
        <v>33438.752276700965</v>
      </c>
      <c r="C193" s="177">
        <f t="shared" si="15"/>
        <v>0.8686431189572608</v>
      </c>
      <c r="D193" s="176">
        <f t="shared" si="13"/>
        <v>0.13135688104273924</v>
      </c>
      <c r="E193" s="179">
        <f t="shared" si="14"/>
        <v>61180.399999999994</v>
      </c>
      <c r="P193" s="169">
        <v>94000</v>
      </c>
      <c r="Q193" s="181">
        <f t="shared" si="16"/>
        <v>0.5</v>
      </c>
      <c r="R193" s="191">
        <f t="shared" si="17"/>
        <v>97687.75409891334</v>
      </c>
    </row>
    <row r="194" spans="1:18" ht="12.75">
      <c r="A194" s="169">
        <v>-1.10999999999996</v>
      </c>
      <c r="B194" s="172">
        <f t="shared" si="12"/>
        <v>33621.07905833203</v>
      </c>
      <c r="C194" s="177">
        <f t="shared" si="15"/>
        <v>0.8665004867572441</v>
      </c>
      <c r="D194" s="176">
        <f t="shared" si="13"/>
        <v>0.13349951324275589</v>
      </c>
      <c r="E194" s="179">
        <f t="shared" si="14"/>
        <v>61180.399999999994</v>
      </c>
      <c r="P194" s="169">
        <v>94500</v>
      </c>
      <c r="Q194" s="181">
        <f t="shared" si="16"/>
        <v>0.5</v>
      </c>
      <c r="R194" s="191">
        <f t="shared" si="17"/>
        <v>98207.36981220543</v>
      </c>
    </row>
    <row r="195" spans="1:18" ht="12.75">
      <c r="A195" s="169">
        <v>-1.09999999999996</v>
      </c>
      <c r="B195" s="172">
        <f t="shared" si="12"/>
        <v>33804.399987562465</v>
      </c>
      <c r="C195" s="177">
        <f t="shared" si="15"/>
        <v>0.8643339390536084</v>
      </c>
      <c r="D195" s="176">
        <f t="shared" si="13"/>
        <v>0.13566606094639155</v>
      </c>
      <c r="E195" s="179">
        <f t="shared" si="14"/>
        <v>61180.399999999994</v>
      </c>
      <c r="P195" s="169">
        <v>95000</v>
      </c>
      <c r="Q195" s="181">
        <f t="shared" si="16"/>
        <v>0.5</v>
      </c>
      <c r="R195" s="191">
        <f t="shared" si="17"/>
        <v>98726.98552549753</v>
      </c>
    </row>
    <row r="196" spans="1:18" ht="12.75">
      <c r="A196" s="169">
        <v>-1.08999999999996</v>
      </c>
      <c r="B196" s="172">
        <f t="shared" si="12"/>
        <v>33988.72048504096</v>
      </c>
      <c r="C196" s="177">
        <f t="shared" si="15"/>
        <v>0.8621434279679556</v>
      </c>
      <c r="D196" s="176">
        <f t="shared" si="13"/>
        <v>0.13785657203204438</v>
      </c>
      <c r="E196" s="179">
        <f t="shared" si="14"/>
        <v>61180.399999999994</v>
      </c>
      <c r="P196" s="169">
        <v>95500</v>
      </c>
      <c r="Q196" s="181">
        <f t="shared" si="16"/>
        <v>0.5</v>
      </c>
      <c r="R196" s="191">
        <f t="shared" si="17"/>
        <v>99246.60123878962</v>
      </c>
    </row>
    <row r="197" spans="1:18" ht="12.75">
      <c r="A197" s="169">
        <v>-1.07999999999996</v>
      </c>
      <c r="B197" s="172">
        <f aca="true" t="shared" si="18" ref="B197:B260">EXP(A197*SQRT($H$10)+SUMPRODUCT($H$20:$H$25,$N$20:$N$25))</f>
        <v>34174.04600097283</v>
      </c>
      <c r="C197" s="177">
        <f t="shared" si="15"/>
        <v>0.859928909911222</v>
      </c>
      <c r="D197" s="176">
        <f aca="true" t="shared" si="19" ref="D197:D260">1-C197</f>
        <v>0.14007109008877805</v>
      </c>
      <c r="E197" s="179">
        <f aca="true" t="shared" si="20" ref="E197:E260">$P$3</f>
        <v>61180.399999999994</v>
      </c>
      <c r="P197" s="169">
        <v>96000</v>
      </c>
      <c r="Q197" s="181">
        <f t="shared" si="16"/>
        <v>0.5</v>
      </c>
      <c r="R197" s="191">
        <f t="shared" si="17"/>
        <v>99766.21695208171</v>
      </c>
    </row>
    <row r="198" spans="1:18" ht="12.75">
      <c r="A198" s="169">
        <v>-1.06999999999996</v>
      </c>
      <c r="B198" s="172">
        <f t="shared" si="18"/>
        <v>34360.38201528072</v>
      </c>
      <c r="C198" s="177">
        <f aca="true" t="shared" si="21" ref="C198:C261">1-(NORMDIST(A198*SQRT($H$10),0,SQRT($H$10),TRUE))</f>
        <v>0.8576903456440517</v>
      </c>
      <c r="D198" s="176">
        <f t="shared" si="19"/>
        <v>0.14230965435594833</v>
      </c>
      <c r="E198" s="179">
        <f t="shared" si="20"/>
        <v>61180.399999999994</v>
      </c>
      <c r="P198" s="169">
        <v>96500</v>
      </c>
      <c r="Q198" s="181">
        <f aca="true" t="shared" si="22" ref="Q198:Q261">+$S$3</f>
        <v>0.5</v>
      </c>
      <c r="R198" s="191">
        <f t="shared" si="17"/>
        <v>100285.8326653738</v>
      </c>
    </row>
    <row r="199" spans="1:18" ht="12.75">
      <c r="A199" s="169">
        <v>-1.05999999999996</v>
      </c>
      <c r="B199" s="172">
        <f t="shared" si="18"/>
        <v>34547.73403776707</v>
      </c>
      <c r="C199" s="177">
        <f t="shared" si="21"/>
        <v>0.8554277003360813</v>
      </c>
      <c r="D199" s="176">
        <f t="shared" si="19"/>
        <v>0.1445722996639187</v>
      </c>
      <c r="E199" s="179">
        <f t="shared" si="20"/>
        <v>61180.399999999994</v>
      </c>
      <c r="P199" s="169">
        <v>97000</v>
      </c>
      <c r="Q199" s="181">
        <f t="shared" si="22"/>
        <v>0.5</v>
      </c>
      <c r="R199" s="191">
        <f t="shared" si="17"/>
        <v>100805.4483786659</v>
      </c>
    </row>
    <row r="200" spans="1:18" ht="12.75">
      <c r="A200" s="169">
        <v>-1.04999999999996</v>
      </c>
      <c r="B200" s="172">
        <f t="shared" si="18"/>
        <v>34736.10760827685</v>
      </c>
      <c r="C200" s="177">
        <f t="shared" si="21"/>
        <v>0.8531409436240949</v>
      </c>
      <c r="D200" s="176">
        <f t="shared" si="19"/>
        <v>0.14685905637590513</v>
      </c>
      <c r="E200" s="179">
        <f t="shared" si="20"/>
        <v>61180.399999999994</v>
      </c>
      <c r="P200" s="169">
        <v>97500</v>
      </c>
      <c r="Q200" s="181">
        <f t="shared" si="22"/>
        <v>0.5</v>
      </c>
      <c r="R200" s="191">
        <f aca="true" t="shared" si="23" ref="R200:R263">R199+$R$6</f>
        <v>101325.06409195799</v>
      </c>
    </row>
    <row r="201" spans="1:18" ht="12.75">
      <c r="A201" s="169">
        <v>-1.03999999999995</v>
      </c>
      <c r="B201" s="172">
        <f t="shared" si="18"/>
        <v>34925.50829686135</v>
      </c>
      <c r="C201" s="177">
        <f t="shared" si="21"/>
        <v>0.850830049669007</v>
      </c>
      <c r="D201" s="176">
        <f t="shared" si="19"/>
        <v>0.149169950330993</v>
      </c>
      <c r="E201" s="179">
        <f t="shared" si="20"/>
        <v>61180.399999999994</v>
      </c>
      <c r="P201" s="169">
        <v>98000</v>
      </c>
      <c r="Q201" s="181">
        <f t="shared" si="22"/>
        <v>0.5</v>
      </c>
      <c r="R201" s="191">
        <f t="shared" si="23"/>
        <v>101844.67980525008</v>
      </c>
    </row>
    <row r="202" spans="1:18" ht="12.75">
      <c r="A202" s="169">
        <v>-1.02999999999995</v>
      </c>
      <c r="B202" s="172">
        <f t="shared" si="18"/>
        <v>35115.9417039426</v>
      </c>
      <c r="C202" s="177">
        <f t="shared" si="21"/>
        <v>0.8484949972116446</v>
      </c>
      <c r="D202" s="176">
        <f t="shared" si="19"/>
        <v>0.15150500278835544</v>
      </c>
      <c r="E202" s="179">
        <f t="shared" si="20"/>
        <v>61180.399999999994</v>
      </c>
      <c r="P202" s="169">
        <v>98500</v>
      </c>
      <c r="Q202" s="181">
        <f t="shared" si="22"/>
        <v>0.5</v>
      </c>
      <c r="R202" s="191">
        <f t="shared" si="23"/>
        <v>102364.29551854217</v>
      </c>
    </row>
    <row r="203" spans="1:18" ht="12.75">
      <c r="A203" s="169">
        <v>-1.01999999999995</v>
      </c>
      <c r="B203" s="172">
        <f t="shared" si="18"/>
        <v>35307.413460479554</v>
      </c>
      <c r="C203" s="177">
        <f t="shared" si="21"/>
        <v>0.8461357696272532</v>
      </c>
      <c r="D203" s="176">
        <f t="shared" si="19"/>
        <v>0.15386423037274677</v>
      </c>
      <c r="E203" s="179">
        <f t="shared" si="20"/>
        <v>61180.399999999994</v>
      </c>
      <c r="P203" s="169">
        <v>99000</v>
      </c>
      <c r="Q203" s="181">
        <f t="shared" si="22"/>
        <v>0.5</v>
      </c>
      <c r="R203" s="191">
        <f t="shared" si="23"/>
        <v>102883.91123183427</v>
      </c>
    </row>
    <row r="204" spans="1:18" ht="12.75">
      <c r="A204" s="169">
        <v>-1.00999999999995</v>
      </c>
      <c r="B204" s="172">
        <f t="shared" si="18"/>
        <v>35499.929228134315</v>
      </c>
      <c r="C204" s="177">
        <f t="shared" si="21"/>
        <v>0.8437523549787334</v>
      </c>
      <c r="D204" s="176">
        <f t="shared" si="19"/>
        <v>0.15624764502126665</v>
      </c>
      <c r="E204" s="179">
        <f t="shared" si="20"/>
        <v>61180.399999999994</v>
      </c>
      <c r="P204" s="169">
        <v>99500</v>
      </c>
      <c r="Q204" s="181">
        <f t="shared" si="22"/>
        <v>0.5</v>
      </c>
      <c r="R204" s="191">
        <f t="shared" si="23"/>
        <v>103403.52694512636</v>
      </c>
    </row>
    <row r="205" spans="1:18" ht="12.75">
      <c r="A205" s="169">
        <v>-0.99999999999995</v>
      </c>
      <c r="B205" s="172">
        <f t="shared" si="18"/>
        <v>35693.49469943955</v>
      </c>
      <c r="C205" s="177">
        <f t="shared" si="21"/>
        <v>0.8413447460685308</v>
      </c>
      <c r="D205" s="176">
        <f t="shared" si="19"/>
        <v>0.15865525393146918</v>
      </c>
      <c r="E205" s="179">
        <f t="shared" si="20"/>
        <v>61180.399999999994</v>
      </c>
      <c r="P205" s="169">
        <v>100000</v>
      </c>
      <c r="Q205" s="181">
        <f t="shared" si="22"/>
        <v>0.5</v>
      </c>
      <c r="R205" s="191">
        <f t="shared" si="23"/>
        <v>103923.14265841845</v>
      </c>
    </row>
    <row r="206" spans="1:18" ht="12.75">
      <c r="A206" s="169">
        <v>-0.98999999999995</v>
      </c>
      <c r="B206" s="172">
        <f t="shared" si="18"/>
        <v>35888.11559796658</v>
      </c>
      <c r="C206" s="177">
        <f t="shared" si="21"/>
        <v>0.8389129404891569</v>
      </c>
      <c r="D206" s="176">
        <f t="shared" si="19"/>
        <v>0.16108705951084312</v>
      </c>
      <c r="E206" s="179">
        <f t="shared" si="20"/>
        <v>61180.399999999994</v>
      </c>
      <c r="P206" s="169">
        <v>100500</v>
      </c>
      <c r="Q206" s="181">
        <f t="shared" si="22"/>
        <v>0.5</v>
      </c>
      <c r="R206" s="191">
        <f t="shared" si="23"/>
        <v>104442.75837171054</v>
      </c>
    </row>
    <row r="207" spans="1:18" ht="12.75">
      <c r="A207" s="169">
        <v>-0.97999999999995</v>
      </c>
      <c r="B207" s="172">
        <f t="shared" si="18"/>
        <v>36083.79767849511</v>
      </c>
      <c r="C207" s="177">
        <f t="shared" si="21"/>
        <v>0.8364569406722953</v>
      </c>
      <c r="D207" s="176">
        <f t="shared" si="19"/>
        <v>0.16354305932770474</v>
      </c>
      <c r="E207" s="179">
        <f t="shared" si="20"/>
        <v>61180.399999999994</v>
      </c>
      <c r="P207" s="169">
        <v>101000</v>
      </c>
      <c r="Q207" s="181">
        <f t="shared" si="22"/>
        <v>0.5</v>
      </c>
      <c r="R207" s="191">
        <f t="shared" si="23"/>
        <v>104962.37408500264</v>
      </c>
    </row>
    <row r="208" spans="1:18" ht="12.75">
      <c r="A208" s="169">
        <v>-0.96999999999995</v>
      </c>
      <c r="B208" s="172">
        <f t="shared" si="18"/>
        <v>36280.54672718287</v>
      </c>
      <c r="C208" s="177">
        <f t="shared" si="21"/>
        <v>0.833976753936458</v>
      </c>
      <c r="D208" s="176">
        <f t="shared" si="19"/>
        <v>0.16602324606354202</v>
      </c>
      <c r="E208" s="179">
        <f t="shared" si="20"/>
        <v>61180.399999999994</v>
      </c>
      <c r="P208" s="169">
        <v>101500</v>
      </c>
      <c r="Q208" s="181">
        <f t="shared" si="22"/>
        <v>0.5</v>
      </c>
      <c r="R208" s="191">
        <f t="shared" si="23"/>
        <v>105481.98979829473</v>
      </c>
    </row>
    <row r="209" spans="1:18" ht="12.75">
      <c r="A209" s="169">
        <v>-0.95999999999995</v>
      </c>
      <c r="B209" s="172">
        <f t="shared" si="18"/>
        <v>36478.3685617372</v>
      </c>
      <c r="C209" s="177">
        <f t="shared" si="21"/>
        <v>0.8314723925331495</v>
      </c>
      <c r="D209" s="176">
        <f t="shared" si="19"/>
        <v>0.16852760746685047</v>
      </c>
      <c r="E209" s="179">
        <f t="shared" si="20"/>
        <v>61180.399999999994</v>
      </c>
      <c r="P209" s="169">
        <v>102000</v>
      </c>
      <c r="Q209" s="181">
        <f t="shared" si="22"/>
        <v>0.5</v>
      </c>
      <c r="R209" s="191">
        <f t="shared" si="23"/>
        <v>106001.60551158682</v>
      </c>
    </row>
    <row r="210" spans="1:18" ht="12.75">
      <c r="A210" s="169">
        <v>-0.94999999999995</v>
      </c>
      <c r="B210" s="172">
        <f t="shared" si="18"/>
        <v>36677.269031586606</v>
      </c>
      <c r="C210" s="177">
        <f t="shared" si="21"/>
        <v>0.8289438736915055</v>
      </c>
      <c r="D210" s="176">
        <f t="shared" si="19"/>
        <v>0.17105612630849454</v>
      </c>
      <c r="E210" s="179">
        <f t="shared" si="20"/>
        <v>61180.399999999994</v>
      </c>
      <c r="P210" s="169">
        <v>102500</v>
      </c>
      <c r="Q210" s="181">
        <f t="shared" si="22"/>
        <v>0.5</v>
      </c>
      <c r="R210" s="191">
        <f t="shared" si="23"/>
        <v>106521.22122487891</v>
      </c>
    </row>
    <row r="211" spans="1:18" ht="12.75">
      <c r="A211" s="169">
        <v>-0.93999999999995</v>
      </c>
      <c r="B211" s="172">
        <f t="shared" si="18"/>
        <v>36877.2540180541</v>
      </c>
      <c r="C211" s="177">
        <f t="shared" si="21"/>
        <v>0.8263912196613625</v>
      </c>
      <c r="D211" s="176">
        <f t="shared" si="19"/>
        <v>0.17360878033863747</v>
      </c>
      <c r="E211" s="179">
        <f t="shared" si="20"/>
        <v>61180.399999999994</v>
      </c>
      <c r="P211" s="169">
        <v>103000</v>
      </c>
      <c r="Q211" s="181">
        <f t="shared" si="22"/>
        <v>0.5</v>
      </c>
      <c r="R211" s="191">
        <f t="shared" si="23"/>
        <v>107040.836938171</v>
      </c>
    </row>
    <row r="212" spans="1:18" ht="12.75">
      <c r="A212" s="169">
        <v>-0.92999999999995</v>
      </c>
      <c r="B212" s="172">
        <f t="shared" si="18"/>
        <v>37078.32943453099</v>
      </c>
      <c r="C212" s="177">
        <f t="shared" si="21"/>
        <v>0.8238144577547291</v>
      </c>
      <c r="D212" s="176">
        <f t="shared" si="19"/>
        <v>0.17618554224527094</v>
      </c>
      <c r="E212" s="179">
        <f t="shared" si="20"/>
        <v>61180.399999999994</v>
      </c>
      <c r="P212" s="169">
        <v>103500</v>
      </c>
      <c r="Q212" s="181">
        <f t="shared" si="22"/>
        <v>0.5</v>
      </c>
      <c r="R212" s="191">
        <f t="shared" si="23"/>
        <v>107560.4526514631</v>
      </c>
    </row>
    <row r="213" spans="1:18" ht="12.75">
      <c r="A213" s="169">
        <v>-0.91999999999995</v>
      </c>
      <c r="B213" s="172">
        <f t="shared" si="18"/>
        <v>37280.501226651504</v>
      </c>
      <c r="C213" s="177">
        <f t="shared" si="21"/>
        <v>0.8212136203856152</v>
      </c>
      <c r="D213" s="176">
        <f t="shared" si="19"/>
        <v>0.17878637961438482</v>
      </c>
      <c r="E213" s="179">
        <f t="shared" si="20"/>
        <v>61180.399999999994</v>
      </c>
      <c r="P213" s="169">
        <v>104000</v>
      </c>
      <c r="Q213" s="181">
        <f t="shared" si="22"/>
        <v>0.5</v>
      </c>
      <c r="R213" s="191">
        <f t="shared" si="23"/>
        <v>108080.06836475519</v>
      </c>
    </row>
    <row r="214" spans="1:18" ht="12.75">
      <c r="A214" s="169">
        <v>-0.90999999999995</v>
      </c>
      <c r="B214" s="172">
        <f t="shared" si="18"/>
        <v>37483.77537246904</v>
      </c>
      <c r="C214" s="177">
        <f t="shared" si="21"/>
        <v>0.8185887451081895</v>
      </c>
      <c r="D214" s="176">
        <f t="shared" si="19"/>
        <v>0.18141125489181054</v>
      </c>
      <c r="E214" s="179">
        <f t="shared" si="20"/>
        <v>61180.399999999994</v>
      </c>
      <c r="P214" s="169">
        <v>104500</v>
      </c>
      <c r="Q214" s="181">
        <f t="shared" si="22"/>
        <v>0.5</v>
      </c>
      <c r="R214" s="191">
        <f t="shared" si="23"/>
        <v>108599.68407804728</v>
      </c>
    </row>
    <row r="215" spans="1:18" ht="12.75">
      <c r="A215" s="169">
        <v>-0.89999999999995</v>
      </c>
      <c r="B215" s="172">
        <f t="shared" si="18"/>
        <v>37688.15788263243</v>
      </c>
      <c r="C215" s="177">
        <f t="shared" si="21"/>
        <v>0.8159398746532271</v>
      </c>
      <c r="D215" s="176">
        <f t="shared" si="19"/>
        <v>0.18406012534677285</v>
      </c>
      <c r="E215" s="179">
        <f t="shared" si="20"/>
        <v>61180.399999999994</v>
      </c>
      <c r="P215" s="169">
        <v>105000</v>
      </c>
      <c r="Q215" s="181">
        <f t="shared" si="22"/>
        <v>0.5</v>
      </c>
      <c r="R215" s="191">
        <f t="shared" si="23"/>
        <v>109119.29979133938</v>
      </c>
    </row>
    <row r="216" spans="1:18" ht="12.75">
      <c r="A216" s="169">
        <v>-0.88999999999995</v>
      </c>
      <c r="B216" s="172">
        <f t="shared" si="18"/>
        <v>37893.654800564145</v>
      </c>
      <c r="C216" s="177">
        <f t="shared" si="21"/>
        <v>0.813267056962814</v>
      </c>
      <c r="D216" s="176">
        <f t="shared" si="19"/>
        <v>0.18673294303718602</v>
      </c>
      <c r="E216" s="179">
        <f t="shared" si="20"/>
        <v>61180.399999999994</v>
      </c>
      <c r="P216" s="169">
        <v>105500</v>
      </c>
      <c r="Q216" s="181">
        <f t="shared" si="22"/>
        <v>0.5</v>
      </c>
      <c r="R216" s="191">
        <f t="shared" si="23"/>
        <v>109638.91550463147</v>
      </c>
    </row>
    <row r="217" spans="1:18" ht="12.75">
      <c r="A217" s="169">
        <v>-0.87999999999995</v>
      </c>
      <c r="B217" s="172">
        <f t="shared" si="18"/>
        <v>38100.272202638735</v>
      </c>
      <c r="C217" s="177">
        <f t="shared" si="21"/>
        <v>0.8105703452232744</v>
      </c>
      <c r="D217" s="176">
        <f t="shared" si="19"/>
        <v>0.18942965477672558</v>
      </c>
      <c r="E217" s="179">
        <f t="shared" si="20"/>
        <v>61180.399999999994</v>
      </c>
      <c r="P217" s="169">
        <v>106000</v>
      </c>
      <c r="Q217" s="181">
        <f t="shared" si="22"/>
        <v>0.5</v>
      </c>
      <c r="R217" s="191">
        <f t="shared" si="23"/>
        <v>110158.53121792356</v>
      </c>
    </row>
    <row r="218" spans="1:18" ht="12.75">
      <c r="A218" s="169">
        <v>-0.86999999999995</v>
      </c>
      <c r="B218" s="172">
        <f t="shared" si="18"/>
        <v>38308.01619836237</v>
      </c>
      <c r="C218" s="177">
        <f t="shared" si="21"/>
        <v>0.8078497978962902</v>
      </c>
      <c r="D218" s="176">
        <f t="shared" si="19"/>
        <v>0.1921502021037098</v>
      </c>
      <c r="E218" s="179">
        <f t="shared" si="20"/>
        <v>61180.399999999994</v>
      </c>
      <c r="P218" s="169">
        <v>106500</v>
      </c>
      <c r="Q218" s="181">
        <f t="shared" si="22"/>
        <v>0.5</v>
      </c>
      <c r="R218" s="191">
        <f t="shared" si="23"/>
        <v>110678.14693121566</v>
      </c>
    </row>
    <row r="219" spans="1:18" ht="12.75">
      <c r="A219" s="169">
        <v>-0.85999999999995</v>
      </c>
      <c r="B219" s="172">
        <f t="shared" si="18"/>
        <v>38516.89293055393</v>
      </c>
      <c r="C219" s="177">
        <f t="shared" si="21"/>
        <v>0.8051054787481777</v>
      </c>
      <c r="D219" s="176">
        <f t="shared" si="19"/>
        <v>0.19489452125182227</v>
      </c>
      <c r="E219" s="179">
        <f t="shared" si="20"/>
        <v>61180.399999999994</v>
      </c>
      <c r="P219" s="169">
        <v>107000</v>
      </c>
      <c r="Q219" s="181">
        <f t="shared" si="22"/>
        <v>0.5</v>
      </c>
      <c r="R219" s="191">
        <f t="shared" si="23"/>
        <v>111197.76264450775</v>
      </c>
    </row>
    <row r="220" spans="1:18" ht="12.75">
      <c r="A220" s="169">
        <v>-0.84999999999995</v>
      </c>
      <c r="B220" s="172">
        <f t="shared" si="18"/>
        <v>38726.90857552611</v>
      </c>
      <c r="C220" s="177">
        <f t="shared" si="21"/>
        <v>0.8023374568772939</v>
      </c>
      <c r="D220" s="176">
        <f t="shared" si="19"/>
        <v>0.19766254312270615</v>
      </c>
      <c r="E220" s="179">
        <f t="shared" si="20"/>
        <v>61180.399999999994</v>
      </c>
      <c r="P220" s="169">
        <v>107500</v>
      </c>
      <c r="Q220" s="181">
        <f t="shared" si="22"/>
        <v>0.5</v>
      </c>
      <c r="R220" s="191">
        <f t="shared" si="23"/>
        <v>111717.37835779984</v>
      </c>
    </row>
    <row r="221" spans="1:18" ht="12.75">
      <c r="A221" s="169">
        <v>-0.83999999999995</v>
      </c>
      <c r="B221" s="172">
        <f t="shared" si="18"/>
        <v>38938.069343268515</v>
      </c>
      <c r="C221" s="177">
        <f t="shared" si="21"/>
        <v>0.7995458067395363</v>
      </c>
      <c r="D221" s="176">
        <f t="shared" si="19"/>
        <v>0.20045419326046365</v>
      </c>
      <c r="E221" s="179">
        <f t="shared" si="20"/>
        <v>61180.399999999994</v>
      </c>
      <c r="P221" s="169">
        <v>108000</v>
      </c>
      <c r="Q221" s="181">
        <f t="shared" si="22"/>
        <v>0.5</v>
      </c>
      <c r="R221" s="191">
        <f t="shared" si="23"/>
        <v>112236.99407109193</v>
      </c>
    </row>
    <row r="222" spans="1:18" ht="12.75">
      <c r="A222" s="169">
        <v>-0.82999999999995</v>
      </c>
      <c r="B222" s="172">
        <f t="shared" si="18"/>
        <v>39150.38147763109</v>
      </c>
      <c r="C222" s="177">
        <f t="shared" si="21"/>
        <v>0.7967306081719174</v>
      </c>
      <c r="D222" s="176">
        <f t="shared" si="19"/>
        <v>0.20326939182808257</v>
      </c>
      <c r="E222" s="179">
        <f t="shared" si="20"/>
        <v>61180.399999999994</v>
      </c>
      <c r="P222" s="169">
        <v>108500</v>
      </c>
      <c r="Q222" s="181">
        <f t="shared" si="22"/>
        <v>0.5</v>
      </c>
      <c r="R222" s="191">
        <f t="shared" si="23"/>
        <v>112756.60978438403</v>
      </c>
    </row>
    <row r="223" spans="1:18" ht="12.75">
      <c r="A223" s="169">
        <v>-0.81999999999995</v>
      </c>
      <c r="B223" s="172">
        <f t="shared" si="18"/>
        <v>39363.85125650853</v>
      </c>
      <c r="C223" s="177">
        <f t="shared" si="21"/>
        <v>0.7938919464141726</v>
      </c>
      <c r="D223" s="176">
        <f t="shared" si="19"/>
        <v>0.2061080535858274</v>
      </c>
      <c r="E223" s="179">
        <f t="shared" si="20"/>
        <v>61180.399999999994</v>
      </c>
      <c r="P223" s="169">
        <v>109000</v>
      </c>
      <c r="Q223" s="181">
        <f t="shared" si="22"/>
        <v>0.5</v>
      </c>
      <c r="R223" s="191">
        <f t="shared" si="23"/>
        <v>113276.22549767612</v>
      </c>
    </row>
    <row r="224" spans="1:18" ht="12.75">
      <c r="A224" s="169">
        <v>-0.80999999999995</v>
      </c>
      <c r="B224" s="172">
        <f t="shared" si="18"/>
        <v>39578.48499202642</v>
      </c>
      <c r="C224" s="177">
        <f t="shared" si="21"/>
        <v>0.7910299121283839</v>
      </c>
      <c r="D224" s="176">
        <f t="shared" si="19"/>
        <v>0.20897008787161608</v>
      </c>
      <c r="E224" s="179">
        <f t="shared" si="20"/>
        <v>61180.399999999994</v>
      </c>
      <c r="P224" s="169">
        <v>109500</v>
      </c>
      <c r="Q224" s="181">
        <f t="shared" si="22"/>
        <v>0.5</v>
      </c>
      <c r="R224" s="191">
        <f t="shared" si="23"/>
        <v>113795.84121096821</v>
      </c>
    </row>
    <row r="225" spans="1:18" ht="12.75">
      <c r="A225" s="169">
        <v>-0.79999999999995</v>
      </c>
      <c r="B225" s="172">
        <f t="shared" si="18"/>
        <v>39794.289030727276</v>
      </c>
      <c r="C225" s="177">
        <f t="shared" si="21"/>
        <v>0.7881446014165887</v>
      </c>
      <c r="D225" s="176">
        <f t="shared" si="19"/>
        <v>0.2118553985834113</v>
      </c>
      <c r="E225" s="179">
        <f t="shared" si="20"/>
        <v>61180.399999999994</v>
      </c>
      <c r="P225" s="169">
        <v>110000</v>
      </c>
      <c r="Q225" s="181">
        <f t="shared" si="22"/>
        <v>0.5</v>
      </c>
      <c r="R225" s="191">
        <f t="shared" si="23"/>
        <v>114315.4569242603</v>
      </c>
    </row>
    <row r="226" spans="1:18" ht="12.75">
      <c r="A226" s="169">
        <v>-0.78999999999995</v>
      </c>
      <c r="B226" s="172">
        <f t="shared" si="18"/>
        <v>40011.26975375875</v>
      </c>
      <c r="C226" s="177">
        <f t="shared" si="21"/>
        <v>0.7852361158363483</v>
      </c>
      <c r="D226" s="176">
        <f t="shared" si="19"/>
        <v>0.21476388416365166</v>
      </c>
      <c r="E226" s="179">
        <f t="shared" si="20"/>
        <v>61180.399999999994</v>
      </c>
      <c r="P226" s="169">
        <v>110500</v>
      </c>
      <c r="Q226" s="181">
        <f t="shared" si="22"/>
        <v>0.5</v>
      </c>
      <c r="R226" s="191">
        <f t="shared" si="23"/>
        <v>114835.0726375524</v>
      </c>
    </row>
    <row r="227" spans="1:18" ht="12.75">
      <c r="A227" s="169">
        <v>-0.77999999999995</v>
      </c>
      <c r="B227" s="172">
        <f t="shared" si="18"/>
        <v>40229.433577062075</v>
      </c>
      <c r="C227" s="177">
        <f t="shared" si="21"/>
        <v>0.7823045624142522</v>
      </c>
      <c r="D227" s="176">
        <f t="shared" si="19"/>
        <v>0.21769543758574783</v>
      </c>
      <c r="E227" s="179">
        <f t="shared" si="20"/>
        <v>61180.399999999994</v>
      </c>
      <c r="P227" s="169">
        <v>111000</v>
      </c>
      <c r="Q227" s="181">
        <f t="shared" si="22"/>
        <v>0.5</v>
      </c>
      <c r="R227" s="191">
        <f t="shared" si="23"/>
        <v>115354.68835084449</v>
      </c>
    </row>
    <row r="228" spans="1:18" ht="12.75">
      <c r="A228" s="169">
        <v>-0.76999999999995</v>
      </c>
      <c r="B228" s="172">
        <f t="shared" si="18"/>
        <v>40448.78695156155</v>
      </c>
      <c r="C228" s="177">
        <f t="shared" si="21"/>
        <v>0.7793500536573357</v>
      </c>
      <c r="D228" s="176">
        <f t="shared" si="19"/>
        <v>0.22064994634266433</v>
      </c>
      <c r="E228" s="179">
        <f t="shared" si="20"/>
        <v>61180.399999999994</v>
      </c>
      <c r="P228" s="169">
        <v>111500</v>
      </c>
      <c r="Q228" s="181">
        <f t="shared" si="22"/>
        <v>0.5</v>
      </c>
      <c r="R228" s="191">
        <f t="shared" si="23"/>
        <v>115874.30406413658</v>
      </c>
    </row>
    <row r="229" spans="1:18" ht="12.75">
      <c r="A229" s="169">
        <v>-0.75999999999995</v>
      </c>
      <c r="B229" s="172">
        <f t="shared" si="18"/>
        <v>40669.33636335584</v>
      </c>
      <c r="C229" s="177">
        <f t="shared" si="21"/>
        <v>0.7763727075623856</v>
      </c>
      <c r="D229" s="176">
        <f t="shared" si="19"/>
        <v>0.22362729243761437</v>
      </c>
      <c r="E229" s="179">
        <f t="shared" si="20"/>
        <v>61180.399999999994</v>
      </c>
      <c r="P229" s="169">
        <v>112000</v>
      </c>
      <c r="Q229" s="181">
        <f t="shared" si="22"/>
        <v>0.5</v>
      </c>
      <c r="R229" s="191">
        <f t="shared" si="23"/>
        <v>116393.91977742867</v>
      </c>
    </row>
    <row r="230" spans="1:18" ht="12.75">
      <c r="A230" s="169">
        <v>-0.74999999999995</v>
      </c>
      <c r="B230" s="172">
        <f t="shared" si="18"/>
        <v>40891.08833390914</v>
      </c>
      <c r="C230" s="177">
        <f t="shared" si="21"/>
        <v>0.7733726476231166</v>
      </c>
      <c r="D230" s="176">
        <f t="shared" si="19"/>
        <v>0.22662735237688336</v>
      </c>
      <c r="E230" s="179">
        <f t="shared" si="20"/>
        <v>61180.399999999994</v>
      </c>
      <c r="P230" s="169">
        <v>112500</v>
      </c>
      <c r="Q230" s="181">
        <f t="shared" si="22"/>
        <v>0.5</v>
      </c>
      <c r="R230" s="191">
        <f t="shared" si="23"/>
        <v>116913.53549072077</v>
      </c>
    </row>
    <row r="231" spans="1:18" ht="12.75">
      <c r="A231" s="169">
        <v>-0.73999999999995</v>
      </c>
      <c r="B231" s="172">
        <f t="shared" si="18"/>
        <v>41114.049420244526</v>
      </c>
      <c r="C231" s="177">
        <f t="shared" si="21"/>
        <v>0.7703500028351943</v>
      </c>
      <c r="D231" s="176">
        <f t="shared" si="19"/>
        <v>0.22964999716480572</v>
      </c>
      <c r="E231" s="179">
        <f t="shared" si="20"/>
        <v>61180.399999999994</v>
      </c>
      <c r="P231" s="169">
        <v>113000</v>
      </c>
      <c r="Q231" s="181">
        <f t="shared" si="22"/>
        <v>0.5</v>
      </c>
      <c r="R231" s="191">
        <f t="shared" si="23"/>
        <v>117433.15120401286</v>
      </c>
    </row>
    <row r="232" spans="1:18" ht="12.75">
      <c r="A232" s="169">
        <v>-0.72999999999995</v>
      </c>
      <c r="B232" s="172">
        <f t="shared" si="18"/>
        <v>41338.22621513766</v>
      </c>
      <c r="C232" s="177">
        <f t="shared" si="21"/>
        <v>0.7673049076990872</v>
      </c>
      <c r="D232" s="176">
        <f t="shared" si="19"/>
        <v>0.2326950923009128</v>
      </c>
      <c r="E232" s="179">
        <f t="shared" si="20"/>
        <v>61180.399999999994</v>
      </c>
      <c r="P232" s="169">
        <v>113500</v>
      </c>
      <c r="Q232" s="181">
        <f t="shared" si="22"/>
        <v>0.5</v>
      </c>
      <c r="R232" s="191">
        <f t="shared" si="23"/>
        <v>117952.76691730495</v>
      </c>
    </row>
    <row r="233" spans="1:18" ht="12.75">
      <c r="A233" s="169">
        <v>-0.71999999999995</v>
      </c>
      <c r="B233" s="172">
        <f t="shared" si="18"/>
        <v>41563.625347311456</v>
      </c>
      <c r="C233" s="177">
        <f t="shared" si="21"/>
        <v>0.7642375022207334</v>
      </c>
      <c r="D233" s="176">
        <f t="shared" si="19"/>
        <v>0.2357624977792666</v>
      </c>
      <c r="E233" s="179">
        <f t="shared" si="20"/>
        <v>61180.399999999994</v>
      </c>
      <c r="P233" s="169">
        <v>114000</v>
      </c>
      <c r="Q233" s="181">
        <f t="shared" si="22"/>
        <v>0.5</v>
      </c>
      <c r="R233" s="191">
        <f t="shared" si="23"/>
        <v>118472.38263059704</v>
      </c>
    </row>
    <row r="234" spans="1:18" ht="12.75">
      <c r="A234" s="169">
        <v>-0.70999999999995</v>
      </c>
      <c r="B234" s="172">
        <f t="shared" si="18"/>
        <v>41790.25348163265</v>
      </c>
      <c r="C234" s="177">
        <f t="shared" si="21"/>
        <v>0.7611479319099977</v>
      </c>
      <c r="D234" s="176">
        <f t="shared" si="19"/>
        <v>0.23885206809000226</v>
      </c>
      <c r="E234" s="179">
        <f t="shared" si="20"/>
        <v>61180.399999999994</v>
      </c>
      <c r="P234" s="169">
        <v>114500</v>
      </c>
      <c r="Q234" s="181">
        <f t="shared" si="22"/>
        <v>0.5</v>
      </c>
      <c r="R234" s="191">
        <f t="shared" si="23"/>
        <v>118991.99834388914</v>
      </c>
    </row>
    <row r="235" spans="1:18" ht="12.75">
      <c r="A235" s="169">
        <v>-0.69999999999995</v>
      </c>
      <c r="B235" s="172">
        <f t="shared" si="18"/>
        <v>42018.11731930824</v>
      </c>
      <c r="C235" s="177">
        <f t="shared" si="21"/>
        <v>0.7580363477769114</v>
      </c>
      <c r="D235" s="176">
        <f t="shared" si="19"/>
        <v>0.24196365222308858</v>
      </c>
      <c r="E235" s="179">
        <f t="shared" si="20"/>
        <v>61180.399999999994</v>
      </c>
      <c r="P235" s="169">
        <v>115000</v>
      </c>
      <c r="Q235" s="181">
        <f t="shared" si="22"/>
        <v>0.5</v>
      </c>
      <c r="R235" s="191">
        <f t="shared" si="23"/>
        <v>119511.61405718123</v>
      </c>
    </row>
    <row r="236" spans="1:18" ht="12.75">
      <c r="A236" s="169">
        <v>-0.68999999999995</v>
      </c>
      <c r="B236" s="172">
        <f t="shared" si="18"/>
        <v>42247.2235980842</v>
      </c>
      <c r="C236" s="177">
        <f t="shared" si="21"/>
        <v>0.7549029063256748</v>
      </c>
      <c r="D236" s="176">
        <f t="shared" si="19"/>
        <v>0.2450970936743252</v>
      </c>
      <c r="E236" s="179">
        <f t="shared" si="20"/>
        <v>61180.399999999994</v>
      </c>
      <c r="P236" s="169">
        <v>115500</v>
      </c>
      <c r="Q236" s="181">
        <f t="shared" si="22"/>
        <v>0.5</v>
      </c>
      <c r="R236" s="191">
        <f t="shared" si="23"/>
        <v>120031.22977047332</v>
      </c>
    </row>
    <row r="237" spans="1:18" ht="12.75">
      <c r="A237" s="169">
        <v>-0.67999999999995</v>
      </c>
      <c r="B237" s="172">
        <f t="shared" si="18"/>
        <v>42477.579092444445</v>
      </c>
      <c r="C237" s="177">
        <f t="shared" si="21"/>
        <v>0.7517477695464136</v>
      </c>
      <c r="D237" s="176">
        <f t="shared" si="19"/>
        <v>0.24825223045358635</v>
      </c>
      <c r="E237" s="179">
        <f t="shared" si="20"/>
        <v>61180.399999999994</v>
      </c>
      <c r="P237" s="169">
        <v>116000</v>
      </c>
      <c r="Q237" s="181">
        <f t="shared" si="22"/>
        <v>0.5</v>
      </c>
      <c r="R237" s="191">
        <f t="shared" si="23"/>
        <v>120550.84548376541</v>
      </c>
    </row>
    <row r="238" spans="1:18" ht="12.75">
      <c r="A238" s="169">
        <v>-0.66999999999995</v>
      </c>
      <c r="B238" s="172">
        <f t="shared" si="18"/>
        <v>42709.190613810955</v>
      </c>
      <c r="C238" s="177">
        <f t="shared" si="21"/>
        <v>0.7485711049046739</v>
      </c>
      <c r="D238" s="176">
        <f t="shared" si="19"/>
        <v>0.25142889509532607</v>
      </c>
      <c r="E238" s="179">
        <f t="shared" si="20"/>
        <v>61180.399999999994</v>
      </c>
      <c r="P238" s="169">
        <v>116500</v>
      </c>
      <c r="Q238" s="181">
        <f t="shared" si="22"/>
        <v>0.5</v>
      </c>
      <c r="R238" s="191">
        <f t="shared" si="23"/>
        <v>121070.4611970575</v>
      </c>
    </row>
    <row r="239" spans="1:18" ht="12.75">
      <c r="A239" s="169">
        <v>-0.65999999999995</v>
      </c>
      <c r="B239" s="172">
        <f t="shared" si="18"/>
        <v>42942.06501074568</v>
      </c>
      <c r="C239" s="177">
        <f t="shared" si="21"/>
        <v>0.7453730853286478</v>
      </c>
      <c r="D239" s="176">
        <f t="shared" si="19"/>
        <v>0.25462691467135223</v>
      </c>
      <c r="E239" s="179">
        <f t="shared" si="20"/>
        <v>61180.399999999994</v>
      </c>
      <c r="P239" s="169">
        <v>117000</v>
      </c>
      <c r="Q239" s="181">
        <f t="shared" si="22"/>
        <v>0.5</v>
      </c>
      <c r="R239" s="191">
        <f t="shared" si="23"/>
        <v>121590.0769103496</v>
      </c>
    </row>
    <row r="240" spans="1:18" ht="12.75">
      <c r="A240" s="169">
        <v>-0.64999999999995</v>
      </c>
      <c r="B240" s="172">
        <f t="shared" si="18"/>
        <v>43176.20916915247</v>
      </c>
      <c r="C240" s="177">
        <f t="shared" si="21"/>
        <v>0.7421538891941191</v>
      </c>
      <c r="D240" s="176">
        <f t="shared" si="19"/>
        <v>0.25784611080588093</v>
      </c>
      <c r="E240" s="179">
        <f t="shared" si="20"/>
        <v>61180.399999999994</v>
      </c>
      <c r="P240" s="169">
        <v>117500</v>
      </c>
      <c r="Q240" s="181">
        <f t="shared" si="22"/>
        <v>0.5</v>
      </c>
      <c r="R240" s="191">
        <f t="shared" si="23"/>
        <v>122109.69262364169</v>
      </c>
    </row>
    <row r="241" spans="1:18" ht="12.75">
      <c r="A241" s="169">
        <v>-0.63999999999995</v>
      </c>
      <c r="B241" s="172">
        <f t="shared" si="18"/>
        <v>43411.6300124812</v>
      </c>
      <c r="C241" s="177">
        <f t="shared" si="21"/>
        <v>0.7389137003071222</v>
      </c>
      <c r="D241" s="176">
        <f t="shared" si="19"/>
        <v>0.2610862996928778</v>
      </c>
      <c r="E241" s="179">
        <f t="shared" si="20"/>
        <v>61180.399999999994</v>
      </c>
      <c r="P241" s="169">
        <v>118000</v>
      </c>
      <c r="Q241" s="181">
        <f t="shared" si="22"/>
        <v>0.5</v>
      </c>
      <c r="R241" s="191">
        <f t="shared" si="23"/>
        <v>122629.30833693378</v>
      </c>
    </row>
    <row r="242" spans="1:18" ht="12.75">
      <c r="A242" s="169">
        <v>-0.62999999999995</v>
      </c>
      <c r="B242" s="172">
        <f t="shared" si="18"/>
        <v>43648.33450193225</v>
      </c>
      <c r="C242" s="177">
        <f t="shared" si="21"/>
        <v>0.735652707884306</v>
      </c>
      <c r="D242" s="176">
        <f t="shared" si="19"/>
        <v>0.26434729211569397</v>
      </c>
      <c r="E242" s="179">
        <f t="shared" si="20"/>
        <v>61180.399999999994</v>
      </c>
      <c r="P242" s="169">
        <v>118500</v>
      </c>
      <c r="Q242" s="181">
        <f t="shared" si="22"/>
        <v>0.5</v>
      </c>
      <c r="R242" s="191">
        <f t="shared" si="23"/>
        <v>123148.92405022588</v>
      </c>
    </row>
    <row r="243" spans="1:18" ht="12.75">
      <c r="A243" s="169">
        <v>-0.61999999999995</v>
      </c>
      <c r="B243" s="172">
        <f t="shared" si="18"/>
        <v>43886.329636662165</v>
      </c>
      <c r="C243" s="177">
        <f t="shared" si="21"/>
        <v>0.7323711065310005</v>
      </c>
      <c r="D243" s="176">
        <f t="shared" si="19"/>
        <v>0.26762889346899954</v>
      </c>
      <c r="E243" s="179">
        <f t="shared" si="20"/>
        <v>61180.399999999994</v>
      </c>
      <c r="P243" s="169">
        <v>119000</v>
      </c>
      <c r="Q243" s="181">
        <f t="shared" si="22"/>
        <v>0.5</v>
      </c>
      <c r="R243" s="191">
        <f t="shared" si="23"/>
        <v>123668.53976351797</v>
      </c>
    </row>
    <row r="244" spans="1:18" ht="12.75">
      <c r="A244" s="169">
        <v>-0.60999999999995</v>
      </c>
      <c r="B244" s="172">
        <f t="shared" si="18"/>
        <v>44125.622453991076</v>
      </c>
      <c r="C244" s="177">
        <f t="shared" si="21"/>
        <v>0.7290690962169778</v>
      </c>
      <c r="D244" s="176">
        <f t="shared" si="19"/>
        <v>0.2709309037830222</v>
      </c>
      <c r="E244" s="179">
        <f t="shared" si="20"/>
        <v>61180.399999999994</v>
      </c>
      <c r="P244" s="169">
        <v>119500</v>
      </c>
      <c r="Q244" s="181">
        <f t="shared" si="22"/>
        <v>0.5</v>
      </c>
      <c r="R244" s="191">
        <f t="shared" si="23"/>
        <v>124188.15547681006</v>
      </c>
    </row>
    <row r="245" spans="1:18" ht="12.75">
      <c r="A245" s="169">
        <v>-0.59999999999994</v>
      </c>
      <c r="B245" s="172">
        <f t="shared" si="18"/>
        <v>44366.220029610464</v>
      </c>
      <c r="C245" s="177">
        <f t="shared" si="21"/>
        <v>0.7257468822499065</v>
      </c>
      <c r="D245" s="176">
        <f t="shared" si="19"/>
        <v>0.27425311775009353</v>
      </c>
      <c r="E245" s="179">
        <f t="shared" si="20"/>
        <v>61180.399999999994</v>
      </c>
      <c r="P245" s="169">
        <v>120000</v>
      </c>
      <c r="Q245" s="181">
        <f t="shared" si="22"/>
        <v>0.5</v>
      </c>
      <c r="R245" s="191">
        <f t="shared" si="23"/>
        <v>124707.77119010215</v>
      </c>
    </row>
    <row r="246" spans="1:18" ht="12.75">
      <c r="A246" s="169">
        <v>-0.58999999999994</v>
      </c>
      <c r="B246" s="172">
        <f t="shared" si="18"/>
        <v>44608.12947779205</v>
      </c>
      <c r="C246" s="177">
        <f t="shared" si="21"/>
        <v>0.722404675246515</v>
      </c>
      <c r="D246" s="176">
        <f t="shared" si="19"/>
        <v>0.27759532475348503</v>
      </c>
      <c r="E246" s="179">
        <f t="shared" si="20"/>
        <v>61180.399999999994</v>
      </c>
      <c r="P246" s="169">
        <v>120500</v>
      </c>
      <c r="Q246" s="181">
        <f t="shared" si="22"/>
        <v>0.5</v>
      </c>
      <c r="R246" s="191">
        <f t="shared" si="23"/>
        <v>125227.38690339425</v>
      </c>
    </row>
    <row r="247" spans="1:18" ht="12.75">
      <c r="A247" s="169">
        <v>-0.57999999999994</v>
      </c>
      <c r="B247" s="172">
        <f t="shared" si="18"/>
        <v>44851.35795159891</v>
      </c>
      <c r="C247" s="177">
        <f t="shared" si="21"/>
        <v>0.7190426911014154</v>
      </c>
      <c r="D247" s="176">
        <f t="shared" si="19"/>
        <v>0.2809573088985846</v>
      </c>
      <c r="E247" s="179">
        <f t="shared" si="20"/>
        <v>61180.399999999994</v>
      </c>
      <c r="P247" s="169">
        <v>121000</v>
      </c>
      <c r="Q247" s="181">
        <f t="shared" si="22"/>
        <v>0.5</v>
      </c>
      <c r="R247" s="191">
        <f t="shared" si="23"/>
        <v>125747.00261668634</v>
      </c>
    </row>
    <row r="248" spans="1:18" ht="12.75">
      <c r="A248" s="169">
        <v>-0.56999999999994</v>
      </c>
      <c r="B248" s="172">
        <f t="shared" si="18"/>
        <v>45095.91264309665</v>
      </c>
      <c r="C248" s="177">
        <f t="shared" si="21"/>
        <v>0.7156611509536555</v>
      </c>
      <c r="D248" s="176">
        <f t="shared" si="19"/>
        <v>0.28433884904634454</v>
      </c>
      <c r="E248" s="179">
        <f t="shared" si="20"/>
        <v>61180.399999999994</v>
      </c>
      <c r="P248" s="169">
        <v>121500</v>
      </c>
      <c r="Q248" s="181">
        <f t="shared" si="22"/>
        <v>0.5</v>
      </c>
      <c r="R248" s="191">
        <f t="shared" si="23"/>
        <v>126266.61832997843</v>
      </c>
    </row>
    <row r="249" spans="1:18" ht="12.75">
      <c r="A249" s="169">
        <v>-0.55999999999994</v>
      </c>
      <c r="B249" s="172">
        <f t="shared" si="18"/>
        <v>45341.80078356603</v>
      </c>
      <c r="C249" s="177">
        <f t="shared" si="21"/>
        <v>0.7122602811509525</v>
      </c>
      <c r="D249" s="176">
        <f t="shared" si="19"/>
        <v>0.2877397188490475</v>
      </c>
      <c r="E249" s="179">
        <f t="shared" si="20"/>
        <v>61180.399999999994</v>
      </c>
      <c r="P249" s="169">
        <v>122000</v>
      </c>
      <c r="Q249" s="181">
        <f t="shared" si="22"/>
        <v>0.5</v>
      </c>
      <c r="R249" s="191">
        <f t="shared" si="23"/>
        <v>126786.23404327052</v>
      </c>
    </row>
    <row r="250" spans="1:18" ht="12.75">
      <c r="A250" s="169">
        <v>-0.54999999999994</v>
      </c>
      <c r="B250" s="172">
        <f t="shared" si="18"/>
        <v>45589.02964371655</v>
      </c>
      <c r="C250" s="177">
        <f t="shared" si="21"/>
        <v>0.7088403132116331</v>
      </c>
      <c r="D250" s="176">
        <f t="shared" si="19"/>
        <v>0.2911596867883669</v>
      </c>
      <c r="E250" s="179">
        <f t="shared" si="20"/>
        <v>61180.399999999994</v>
      </c>
      <c r="P250" s="169">
        <v>122500</v>
      </c>
      <c r="Q250" s="181">
        <f t="shared" si="22"/>
        <v>0.5</v>
      </c>
      <c r="R250" s="191">
        <f t="shared" si="23"/>
        <v>127305.84975656262</v>
      </c>
    </row>
    <row r="251" spans="1:18" ht="12.75">
      <c r="A251" s="169">
        <v>-0.53999999999994</v>
      </c>
      <c r="B251" s="172">
        <f t="shared" si="18"/>
        <v>45837.60653390203</v>
      </c>
      <c r="C251" s="177">
        <f t="shared" si="21"/>
        <v>0.7054014837842812</v>
      </c>
      <c r="D251" s="176">
        <f t="shared" si="19"/>
        <v>0.29459851621571875</v>
      </c>
      <c r="E251" s="179">
        <f t="shared" si="20"/>
        <v>61180.399999999994</v>
      </c>
      <c r="P251" s="169">
        <v>123000</v>
      </c>
      <c r="Q251" s="181">
        <f t="shared" si="22"/>
        <v>0.5</v>
      </c>
      <c r="R251" s="191">
        <f t="shared" si="23"/>
        <v>127825.46546985471</v>
      </c>
    </row>
    <row r="252" spans="1:18" ht="12.75">
      <c r="A252" s="169">
        <v>-0.52999999999994</v>
      </c>
      <c r="B252" s="172">
        <f t="shared" si="18"/>
        <v>46087.53880433607</v>
      </c>
      <c r="C252" s="177">
        <f t="shared" si="21"/>
        <v>0.7019440346051028</v>
      </c>
      <c r="D252" s="176">
        <f t="shared" si="19"/>
        <v>0.2980559653948972</v>
      </c>
      <c r="E252" s="179">
        <f t="shared" si="20"/>
        <v>61180.399999999994</v>
      </c>
      <c r="P252" s="169">
        <v>123500</v>
      </c>
      <c r="Q252" s="181">
        <f t="shared" si="22"/>
        <v>0.5</v>
      </c>
      <c r="R252" s="191">
        <f t="shared" si="23"/>
        <v>128345.0811831468</v>
      </c>
    </row>
    <row r="253" spans="1:18" ht="12.75">
      <c r="A253" s="169">
        <v>-0.51999999999994</v>
      </c>
      <c r="B253" s="172">
        <f t="shared" si="18"/>
        <v>46338.83384531003</v>
      </c>
      <c r="C253" s="177">
        <f t="shared" si="21"/>
        <v>0.6984682124530128</v>
      </c>
      <c r="D253" s="176">
        <f t="shared" si="19"/>
        <v>0.3015317875469872</v>
      </c>
      <c r="E253" s="179">
        <f t="shared" si="20"/>
        <v>61180.399999999994</v>
      </c>
      <c r="P253" s="169">
        <v>124000</v>
      </c>
      <c r="Q253" s="181">
        <f t="shared" si="22"/>
        <v>0.5</v>
      </c>
      <c r="R253" s="191">
        <f t="shared" si="23"/>
        <v>128864.6968964389</v>
      </c>
    </row>
    <row r="254" spans="1:18" ht="12.75">
      <c r="A254" s="169">
        <v>-0.50999999999994</v>
      </c>
      <c r="B254" s="172">
        <f t="shared" si="18"/>
        <v>46591.49908741123</v>
      </c>
      <c r="C254" s="177">
        <f t="shared" si="21"/>
        <v>0.6949742691024595</v>
      </c>
      <c r="D254" s="176">
        <f t="shared" si="19"/>
        <v>0.3050257308975405</v>
      </c>
      <c r="E254" s="179">
        <f t="shared" si="20"/>
        <v>61180.399999999994</v>
      </c>
      <c r="P254" s="169">
        <v>124500</v>
      </c>
      <c r="Q254" s="181">
        <f t="shared" si="22"/>
        <v>0.5</v>
      </c>
      <c r="R254" s="191">
        <f t="shared" si="23"/>
        <v>129384.31260973099</v>
      </c>
    </row>
    <row r="255" spans="1:18" ht="12.75">
      <c r="A255" s="169">
        <v>-0.49999999999994</v>
      </c>
      <c r="B255" s="172">
        <f t="shared" si="18"/>
        <v>46845.542001742506</v>
      </c>
      <c r="C255" s="177">
        <f t="shared" si="21"/>
        <v>0.6914624612739919</v>
      </c>
      <c r="D255" s="176">
        <f t="shared" si="19"/>
        <v>0.3085375387260081</v>
      </c>
      <c r="E255" s="179">
        <f t="shared" si="20"/>
        <v>61180.399999999994</v>
      </c>
      <c r="P255" s="169">
        <v>125000</v>
      </c>
      <c r="Q255" s="181">
        <f t="shared" si="22"/>
        <v>0.5</v>
      </c>
      <c r="R255" s="191">
        <f t="shared" si="23"/>
        <v>129903.92832302308</v>
      </c>
    </row>
    <row r="256" spans="1:18" ht="12.75">
      <c r="A256" s="169">
        <v>-0.48999999999994</v>
      </c>
      <c r="B256" s="172">
        <f t="shared" si="18"/>
        <v>47100.97010014361</v>
      </c>
      <c r="C256" s="177">
        <f t="shared" si="21"/>
        <v>0.6879330505825881</v>
      </c>
      <c r="D256" s="176">
        <f t="shared" si="19"/>
        <v>0.31206694941741187</v>
      </c>
      <c r="E256" s="179">
        <f t="shared" si="20"/>
        <v>61180.399999999994</v>
      </c>
      <c r="P256" s="169">
        <v>125500</v>
      </c>
      <c r="Q256" s="181">
        <f t="shared" si="22"/>
        <v>0.5</v>
      </c>
      <c r="R256" s="191">
        <f t="shared" si="23"/>
        <v>130423.54403631517</v>
      </c>
    </row>
    <row r="257" spans="1:18" ht="12.75">
      <c r="A257" s="169">
        <v>-0.47999999999994</v>
      </c>
      <c r="B257" s="172">
        <f t="shared" si="18"/>
        <v>47357.790935412755</v>
      </c>
      <c r="C257" s="177">
        <f t="shared" si="21"/>
        <v>0.6843863034837561</v>
      </c>
      <c r="D257" s="176">
        <f t="shared" si="19"/>
        <v>0.31561369651624394</v>
      </c>
      <c r="E257" s="179">
        <f t="shared" si="20"/>
        <v>61180.399999999994</v>
      </c>
      <c r="P257" s="169">
        <v>126000</v>
      </c>
      <c r="Q257" s="181">
        <f t="shared" si="22"/>
        <v>0.5</v>
      </c>
      <c r="R257" s="191">
        <f t="shared" si="23"/>
        <v>130943.15974960726</v>
      </c>
    </row>
    <row r="258" spans="1:18" ht="12.75">
      <c r="A258" s="169">
        <v>-0.46999999999994</v>
      </c>
      <c r="B258" s="172">
        <f t="shared" si="18"/>
        <v>47616.012101530454</v>
      </c>
      <c r="C258" s="177">
        <f t="shared" si="21"/>
        <v>0.6808224912174228</v>
      </c>
      <c r="D258" s="176">
        <f t="shared" si="19"/>
        <v>0.3191775087825772</v>
      </c>
      <c r="E258" s="179">
        <f t="shared" si="20"/>
        <v>61180.399999999994</v>
      </c>
      <c r="P258" s="169">
        <v>126500</v>
      </c>
      <c r="Q258" s="181">
        <f t="shared" si="22"/>
        <v>0.5</v>
      </c>
      <c r="R258" s="191">
        <f t="shared" si="23"/>
        <v>131462.77546289936</v>
      </c>
    </row>
    <row r="259" spans="1:18" ht="12.75">
      <c r="A259" s="169">
        <v>-0.45999999999994</v>
      </c>
      <c r="B259" s="172">
        <f t="shared" si="18"/>
        <v>47875.64123388388</v>
      </c>
      <c r="C259" s="177">
        <f t="shared" si="21"/>
        <v>0.6772418897496307</v>
      </c>
      <c r="D259" s="176">
        <f t="shared" si="19"/>
        <v>0.32275811025036927</v>
      </c>
      <c r="E259" s="179">
        <f t="shared" si="20"/>
        <v>61180.399999999994</v>
      </c>
      <c r="P259" s="169">
        <v>127000</v>
      </c>
      <c r="Q259" s="181">
        <f t="shared" si="22"/>
        <v>0.5</v>
      </c>
      <c r="R259" s="191">
        <f t="shared" si="23"/>
        <v>131982.39117619145</v>
      </c>
    </row>
    <row r="260" spans="1:18" ht="12.75">
      <c r="A260" s="169">
        <v>-0.44999999999994</v>
      </c>
      <c r="B260" s="172">
        <f t="shared" si="18"/>
        <v>48136.68600949232</v>
      </c>
      <c r="C260" s="177">
        <f t="shared" si="21"/>
        <v>0.6736447797120583</v>
      </c>
      <c r="D260" s="176">
        <f t="shared" si="19"/>
        <v>0.3263552202879417</v>
      </c>
      <c r="E260" s="179">
        <f t="shared" si="20"/>
        <v>61180.399999999994</v>
      </c>
      <c r="P260" s="169">
        <v>127500</v>
      </c>
      <c r="Q260" s="181">
        <f t="shared" si="22"/>
        <v>0.5</v>
      </c>
      <c r="R260" s="191">
        <f t="shared" si="23"/>
        <v>132502.00688948354</v>
      </c>
    </row>
    <row r="261" spans="1:18" ht="12.75">
      <c r="A261" s="169">
        <v>-0.43999999999994</v>
      </c>
      <c r="B261" s="172">
        <f aca="true" t="shared" si="24" ref="B261:B324">EXP(A261*SQRT($H$10)+SUMPRODUCT($H$20:$H$25,$N$20:$N$25))</f>
        <v>48399.154147234825</v>
      </c>
      <c r="C261" s="177">
        <f t="shared" si="21"/>
        <v>0.6700314463393846</v>
      </c>
      <c r="D261" s="176">
        <f aca="true" t="shared" si="25" ref="D261:D324">1-C261</f>
        <v>0.3299685536606154</v>
      </c>
      <c r="E261" s="179">
        <f aca="true" t="shared" si="26" ref="E261:E324">$P$3</f>
        <v>61180.399999999994</v>
      </c>
      <c r="P261" s="169">
        <v>128000</v>
      </c>
      <c r="Q261" s="181">
        <f t="shared" si="22"/>
        <v>0.5</v>
      </c>
      <c r="R261" s="191">
        <f t="shared" si="23"/>
        <v>133021.62260277563</v>
      </c>
    </row>
    <row r="262" spans="1:18" ht="12.75">
      <c r="A262" s="169">
        <v>-0.42999999999994</v>
      </c>
      <c r="B262" s="172">
        <f t="shared" si="24"/>
        <v>48663.05340807776</v>
      </c>
      <c r="C262" s="177">
        <f aca="true" t="shared" si="27" ref="C262:C325">1-(NORMDIST(A262*SQRT($H$10),0,SQRT($H$10),TRUE))</f>
        <v>0.6664021794045205</v>
      </c>
      <c r="D262" s="176">
        <f t="shared" si="25"/>
        <v>0.3335978205954795</v>
      </c>
      <c r="E262" s="179">
        <f t="shared" si="26"/>
        <v>61180.399999999994</v>
      </c>
      <c r="P262" s="169">
        <v>128500</v>
      </c>
      <c r="Q262" s="181">
        <f aca="true" t="shared" si="28" ref="Q262:Q325">+$S$3</f>
        <v>0.5</v>
      </c>
      <c r="R262" s="191">
        <f t="shared" si="23"/>
        <v>133541.23831606773</v>
      </c>
    </row>
    <row r="263" spans="1:18" ht="12.75">
      <c r="A263" s="169">
        <v>-0.41999999999994</v>
      </c>
      <c r="B263" s="172">
        <f t="shared" si="24"/>
        <v>48928.39159530484</v>
      </c>
      <c r="C263" s="177">
        <f t="shared" si="27"/>
        <v>0.6627572731517285</v>
      </c>
      <c r="D263" s="176">
        <f t="shared" si="25"/>
        <v>0.3372427268482715</v>
      </c>
      <c r="E263" s="179">
        <f t="shared" si="26"/>
        <v>61180.399999999994</v>
      </c>
      <c r="P263" s="169">
        <v>129000</v>
      </c>
      <c r="Q263" s="181">
        <f t="shared" si="28"/>
        <v>0.5</v>
      </c>
      <c r="R263" s="191">
        <f t="shared" si="23"/>
        <v>134060.85402935982</v>
      </c>
    </row>
    <row r="264" spans="1:18" ht="12.75">
      <c r="A264" s="169">
        <v>-0.40999999999994</v>
      </c>
      <c r="B264" s="172">
        <f t="shared" si="24"/>
        <v>49195.1765547477</v>
      </c>
      <c r="C264" s="177">
        <f t="shared" si="27"/>
        <v>0.6590970262276554</v>
      </c>
      <c r="D264" s="176">
        <f t="shared" si="25"/>
        <v>0.3409029737723446</v>
      </c>
      <c r="E264" s="179">
        <f t="shared" si="26"/>
        <v>61180.399999999994</v>
      </c>
      <c r="P264" s="169">
        <v>129500</v>
      </c>
      <c r="Q264" s="181">
        <f t="shared" si="28"/>
        <v>0.5</v>
      </c>
      <c r="R264" s="191">
        <f aca="true" t="shared" si="29" ref="R264:R327">R263+$R$6</f>
        <v>134580.4697426519</v>
      </c>
    </row>
    <row r="265" spans="1:18" ht="12.75">
      <c r="A265" s="169">
        <v>-0.39999999999994</v>
      </c>
      <c r="B265" s="172">
        <f t="shared" si="24"/>
        <v>49463.41617501753</v>
      </c>
      <c r="C265" s="177">
        <f t="shared" si="27"/>
        <v>0.6554217416103021</v>
      </c>
      <c r="D265" s="176">
        <f t="shared" si="25"/>
        <v>0.3445782583896979</v>
      </c>
      <c r="E265" s="179">
        <f t="shared" si="26"/>
        <v>61180.399999999994</v>
      </c>
      <c r="P265" s="169">
        <v>130000</v>
      </c>
      <c r="Q265" s="181">
        <f t="shared" si="28"/>
        <v>0.5</v>
      </c>
      <c r="R265" s="191">
        <f t="shared" si="29"/>
        <v>135100.085455944</v>
      </c>
    </row>
    <row r="266" spans="1:18" ht="12.75">
      <c r="A266" s="169">
        <v>-0.38999999999994</v>
      </c>
      <c r="B266" s="172">
        <f t="shared" si="24"/>
        <v>49733.11838773902</v>
      </c>
      <c r="C266" s="177">
        <f t="shared" si="27"/>
        <v>0.6517317265359602</v>
      </c>
      <c r="D266" s="176">
        <f t="shared" si="25"/>
        <v>0.34826827346403977</v>
      </c>
      <c r="E266" s="179">
        <f t="shared" si="26"/>
        <v>61180.399999999994</v>
      </c>
      <c r="P266" s="169">
        <v>130500</v>
      </c>
      <c r="Q266" s="181">
        <f t="shared" si="28"/>
        <v>0.5</v>
      </c>
      <c r="R266" s="191">
        <f t="shared" si="29"/>
        <v>135619.7011692361</v>
      </c>
    </row>
    <row r="267" spans="1:18" ht="12.75">
      <c r="A267" s="169">
        <v>-0.37999999999994</v>
      </c>
      <c r="B267" s="172">
        <f t="shared" si="24"/>
        <v>50004.29116778415</v>
      </c>
      <c r="C267" s="177">
        <f t="shared" si="27"/>
        <v>0.6480272924241405</v>
      </c>
      <c r="D267" s="176">
        <f t="shared" si="25"/>
        <v>0.3519727075758595</v>
      </c>
      <c r="E267" s="179">
        <f t="shared" si="26"/>
        <v>61180.399999999994</v>
      </c>
      <c r="P267" s="169">
        <v>131000</v>
      </c>
      <c r="Q267" s="181">
        <f t="shared" si="28"/>
        <v>0.5</v>
      </c>
      <c r="R267" s="191">
        <f t="shared" si="29"/>
        <v>136139.3168825282</v>
      </c>
    </row>
    <row r="268" spans="1:18" ht="12.75">
      <c r="A268" s="169">
        <v>-0.36999999999994</v>
      </c>
      <c r="B268" s="172">
        <f t="shared" si="24"/>
        <v>50276.94253350862</v>
      </c>
      <c r="C268" s="177">
        <f t="shared" si="27"/>
        <v>0.6443087548005244</v>
      </c>
      <c r="D268" s="176">
        <f t="shared" si="25"/>
        <v>0.3556912451994756</v>
      </c>
      <c r="E268" s="179">
        <f t="shared" si="26"/>
        <v>61180.399999999994</v>
      </c>
      <c r="P268" s="169">
        <v>131500</v>
      </c>
      <c r="Q268" s="181">
        <f t="shared" si="28"/>
        <v>0.5</v>
      </c>
      <c r="R268" s="191">
        <f t="shared" si="29"/>
        <v>136658.93259582028</v>
      </c>
    </row>
    <row r="269" spans="1:18" ht="12.75">
      <c r="A269" s="169">
        <v>-0.35999999999994</v>
      </c>
      <c r="B269" s="172">
        <f t="shared" si="24"/>
        <v>50551.08054698871</v>
      </c>
      <c r="C269" s="177">
        <f t="shared" si="27"/>
        <v>0.6405764332179689</v>
      </c>
      <c r="D269" s="176">
        <f t="shared" si="25"/>
        <v>0.35942356678203113</v>
      </c>
      <c r="E269" s="179">
        <f t="shared" si="26"/>
        <v>61180.399999999994</v>
      </c>
      <c r="P269" s="169">
        <v>132000</v>
      </c>
      <c r="Q269" s="181">
        <f t="shared" si="28"/>
        <v>0.5</v>
      </c>
      <c r="R269" s="191">
        <f t="shared" si="29"/>
        <v>137178.54830911238</v>
      </c>
    </row>
    <row r="270" spans="1:18" ht="12.75">
      <c r="A270" s="169">
        <v>-0.34999999999994</v>
      </c>
      <c r="B270" s="172">
        <f t="shared" si="24"/>
        <v>50826.713314259374</v>
      </c>
      <c r="C270" s="177">
        <f t="shared" si="27"/>
        <v>0.6368306511755966</v>
      </c>
      <c r="D270" s="176">
        <f t="shared" si="25"/>
        <v>0.36316934882440344</v>
      </c>
      <c r="E270" s="179">
        <f t="shared" si="26"/>
        <v>61180.399999999994</v>
      </c>
      <c r="P270" s="169">
        <v>132500</v>
      </c>
      <c r="Q270" s="181">
        <f t="shared" si="28"/>
        <v>0.5</v>
      </c>
      <c r="R270" s="191">
        <f t="shared" si="29"/>
        <v>137698.16402240447</v>
      </c>
    </row>
    <row r="271" spans="1:18" ht="12.75">
      <c r="A271" s="169">
        <v>-0.33999999999994</v>
      </c>
      <c r="B271" s="172">
        <f t="shared" si="24"/>
        <v>51103.848985554556</v>
      </c>
      <c r="C271" s="177">
        <f t="shared" si="27"/>
        <v>0.6330717360360054</v>
      </c>
      <c r="D271" s="176">
        <f t="shared" si="25"/>
        <v>0.3669282639639946</v>
      </c>
      <c r="E271" s="179">
        <f t="shared" si="26"/>
        <v>61180.399999999994</v>
      </c>
      <c r="P271" s="169">
        <v>133000</v>
      </c>
      <c r="Q271" s="181">
        <f t="shared" si="28"/>
        <v>0.5</v>
      </c>
      <c r="R271" s="191">
        <f t="shared" si="29"/>
        <v>138217.77973569656</v>
      </c>
    </row>
    <row r="272" spans="1:18" ht="12.75">
      <c r="A272" s="169">
        <v>-0.32999999999994</v>
      </c>
      <c r="B272" s="172">
        <f t="shared" si="24"/>
        <v>51382.495755547476</v>
      </c>
      <c r="C272" s="177">
        <f t="shared" si="27"/>
        <v>0.6293000189406308</v>
      </c>
      <c r="D272" s="176">
        <f t="shared" si="25"/>
        <v>0.3706999810593692</v>
      </c>
      <c r="E272" s="179">
        <f t="shared" si="26"/>
        <v>61180.399999999994</v>
      </c>
      <c r="P272" s="169">
        <v>133500</v>
      </c>
      <c r="Q272" s="181">
        <f t="shared" si="28"/>
        <v>0.5</v>
      </c>
      <c r="R272" s="191">
        <f t="shared" si="29"/>
        <v>138737.39544898865</v>
      </c>
    </row>
    <row r="273" spans="1:18" ht="12.75">
      <c r="A273" s="169">
        <v>-0.31999999999994</v>
      </c>
      <c r="B273" s="172">
        <f t="shared" si="24"/>
        <v>51662.661863593574</v>
      </c>
      <c r="C273" s="177">
        <f t="shared" si="27"/>
        <v>0.6255158347232973</v>
      </c>
      <c r="D273" s="176">
        <f t="shared" si="25"/>
        <v>0.3744841652767027</v>
      </c>
      <c r="E273" s="179">
        <f t="shared" si="26"/>
        <v>61180.399999999994</v>
      </c>
      <c r="P273" s="169">
        <v>134000</v>
      </c>
      <c r="Q273" s="181">
        <f t="shared" si="28"/>
        <v>0.5</v>
      </c>
      <c r="R273" s="191">
        <f t="shared" si="29"/>
        <v>139257.01116228075</v>
      </c>
    </row>
    <row r="274" spans="1:18" ht="12.75">
      <c r="A274" s="169">
        <v>-0.30999999999994</v>
      </c>
      <c r="B274" s="172">
        <f t="shared" si="24"/>
        <v>51944.35559397386</v>
      </c>
      <c r="C274" s="177">
        <f t="shared" si="27"/>
        <v>0.6217195218219964</v>
      </c>
      <c r="D274" s="176">
        <f t="shared" si="25"/>
        <v>0.3782804781780036</v>
      </c>
      <c r="E274" s="179">
        <f t="shared" si="26"/>
        <v>61180.399999999994</v>
      </c>
      <c r="P274" s="169">
        <v>134500</v>
      </c>
      <c r="Q274" s="181">
        <f t="shared" si="28"/>
        <v>0.5</v>
      </c>
      <c r="R274" s="191">
        <f t="shared" si="29"/>
        <v>139776.62687557284</v>
      </c>
    </row>
    <row r="275" spans="1:18" ht="12.75">
      <c r="A275" s="169">
        <v>-0.29999999999994</v>
      </c>
      <c r="B275" s="172">
        <f t="shared" si="24"/>
        <v>52227.5852761396</v>
      </c>
      <c r="C275" s="177">
        <f t="shared" si="27"/>
        <v>0.6179114221889297</v>
      </c>
      <c r="D275" s="176">
        <f t="shared" si="25"/>
        <v>0.3820885778110703</v>
      </c>
      <c r="E275" s="179">
        <f t="shared" si="26"/>
        <v>61180.399999999994</v>
      </c>
      <c r="P275" s="169">
        <v>135000</v>
      </c>
      <c r="Q275" s="181">
        <f t="shared" si="28"/>
        <v>0.5</v>
      </c>
      <c r="R275" s="191">
        <f t="shared" si="29"/>
        <v>140296.24258886493</v>
      </c>
    </row>
    <row r="276" spans="1:18" ht="12.75">
      <c r="A276" s="169">
        <v>-0.28999999999994</v>
      </c>
      <c r="B276" s="172">
        <f t="shared" si="24"/>
        <v>52512.35928495926</v>
      </c>
      <c r="C276" s="177">
        <f t="shared" si="27"/>
        <v>0.6140918811988544</v>
      </c>
      <c r="D276" s="176">
        <f t="shared" si="25"/>
        <v>0.3859081188011456</v>
      </c>
      <c r="E276" s="179">
        <f t="shared" si="26"/>
        <v>61180.399999999994</v>
      </c>
      <c r="P276" s="169">
        <v>135500</v>
      </c>
      <c r="Q276" s="181">
        <f t="shared" si="28"/>
        <v>0.5</v>
      </c>
      <c r="R276" s="191">
        <f t="shared" si="29"/>
        <v>140815.85830215702</v>
      </c>
    </row>
    <row r="277" spans="1:18" ht="12.75">
      <c r="A277" s="169">
        <v>-0.27999999999994</v>
      </c>
      <c r="B277" s="172">
        <f t="shared" si="24"/>
        <v>52798.686040965404</v>
      </c>
      <c r="C277" s="177">
        <f t="shared" si="27"/>
        <v>0.6102612475557742</v>
      </c>
      <c r="D277" s="176">
        <f t="shared" si="25"/>
        <v>0.38973875244422584</v>
      </c>
      <c r="E277" s="179">
        <f t="shared" si="26"/>
        <v>61180.399999999994</v>
      </c>
      <c r="P277" s="169">
        <v>136000</v>
      </c>
      <c r="Q277" s="181">
        <f t="shared" si="28"/>
        <v>0.5</v>
      </c>
      <c r="R277" s="191">
        <f t="shared" si="29"/>
        <v>141335.47401544912</v>
      </c>
    </row>
    <row r="278" spans="1:18" ht="12.75">
      <c r="A278" s="169">
        <v>-0.26999999999994</v>
      </c>
      <c r="B278" s="172">
        <f t="shared" si="24"/>
        <v>53086.57401060433</v>
      </c>
      <c r="C278" s="177">
        <f t="shared" si="27"/>
        <v>0.6064198731980164</v>
      </c>
      <c r="D278" s="176">
        <f t="shared" si="25"/>
        <v>0.3935801268019836</v>
      </c>
      <c r="E278" s="179">
        <f t="shared" si="26"/>
        <v>61180.399999999994</v>
      </c>
      <c r="P278" s="169">
        <v>136500</v>
      </c>
      <c r="Q278" s="181">
        <f t="shared" si="28"/>
        <v>0.5</v>
      </c>
      <c r="R278" s="191">
        <f t="shared" si="29"/>
        <v>141855.0897287412</v>
      </c>
    </row>
    <row r="279" spans="1:18" ht="12.75">
      <c r="A279" s="169">
        <v>-0.25999999999994</v>
      </c>
      <c r="B279" s="172">
        <f t="shared" si="24"/>
        <v>53376.03170648612</v>
      </c>
      <c r="C279" s="177">
        <f t="shared" si="27"/>
        <v>0.6025681132017373</v>
      </c>
      <c r="D279" s="176">
        <f t="shared" si="25"/>
        <v>0.3974318867982627</v>
      </c>
      <c r="E279" s="179">
        <f t="shared" si="26"/>
        <v>61180.399999999994</v>
      </c>
      <c r="P279" s="169">
        <v>137000</v>
      </c>
      <c r="Q279" s="181">
        <f t="shared" si="28"/>
        <v>0.5</v>
      </c>
      <c r="R279" s="191">
        <f t="shared" si="29"/>
        <v>142374.7054420333</v>
      </c>
    </row>
    <row r="280" spans="1:18" ht="12.75">
      <c r="A280" s="169">
        <v>-0.24999999999994</v>
      </c>
      <c r="B280" s="172">
        <f t="shared" si="24"/>
        <v>53667.067687636125</v>
      </c>
      <c r="C280" s="177">
        <f t="shared" si="27"/>
        <v>0.5987063256829005</v>
      </c>
      <c r="D280" s="176">
        <f t="shared" si="25"/>
        <v>0.4012936743170995</v>
      </c>
      <c r="E280" s="179">
        <f t="shared" si="26"/>
        <v>61180.399999999994</v>
      </c>
      <c r="P280" s="169">
        <v>137500</v>
      </c>
      <c r="Q280" s="181">
        <f t="shared" si="28"/>
        <v>0.5</v>
      </c>
      <c r="R280" s="191">
        <f t="shared" si="29"/>
        <v>142894.3211553254</v>
      </c>
    </row>
    <row r="281" spans="1:18" ht="12.75">
      <c r="A281" s="169">
        <v>-0.23999999999994</v>
      </c>
      <c r="B281" s="172">
        <f t="shared" si="24"/>
        <v>53959.69055974862</v>
      </c>
      <c r="C281" s="177">
        <f t="shared" si="27"/>
        <v>0.5948348716977726</v>
      </c>
      <c r="D281" s="176">
        <f t="shared" si="25"/>
        <v>0.4051651283022274</v>
      </c>
      <c r="E281" s="179">
        <f t="shared" si="26"/>
        <v>61180.399999999994</v>
      </c>
      <c r="P281" s="169">
        <v>138000</v>
      </c>
      <c r="Q281" s="181">
        <f t="shared" si="28"/>
        <v>0.5</v>
      </c>
      <c r="R281" s="191">
        <f t="shared" si="29"/>
        <v>143413.9368686175</v>
      </c>
    </row>
    <row r="282" spans="1:18" ht="12.75">
      <c r="A282" s="169">
        <v>-0.22999999999994</v>
      </c>
      <c r="B282" s="172">
        <f t="shared" si="24"/>
        <v>54253.90897544059</v>
      </c>
      <c r="C282" s="177">
        <f t="shared" si="27"/>
        <v>0.5909541151419826</v>
      </c>
      <c r="D282" s="176">
        <f t="shared" si="25"/>
        <v>0.4090458848580174</v>
      </c>
      <c r="E282" s="179">
        <f t="shared" si="26"/>
        <v>61180.399999999994</v>
      </c>
      <c r="P282" s="169">
        <v>138500</v>
      </c>
      <c r="Q282" s="181">
        <f t="shared" si="28"/>
        <v>0.5</v>
      </c>
      <c r="R282" s="191">
        <f t="shared" si="29"/>
        <v>143933.55258190958</v>
      </c>
    </row>
    <row r="283" spans="1:18" ht="12.75">
      <c r="A283" s="169">
        <v>-0.21999999999994</v>
      </c>
      <c r="B283" s="172">
        <f t="shared" si="24"/>
        <v>54549.7316345082</v>
      </c>
      <c r="C283" s="177">
        <f t="shared" si="27"/>
        <v>0.5870644226481913</v>
      </c>
      <c r="D283" s="176">
        <f t="shared" si="25"/>
        <v>0.41293557735180875</v>
      </c>
      <c r="E283" s="179">
        <f t="shared" si="26"/>
        <v>61180.399999999994</v>
      </c>
      <c r="P283" s="169">
        <v>139000</v>
      </c>
      <c r="Q283" s="181">
        <f t="shared" si="28"/>
        <v>0.5</v>
      </c>
      <c r="R283" s="191">
        <f t="shared" si="29"/>
        <v>144453.16829520167</v>
      </c>
    </row>
    <row r="284" spans="1:18" ht="12.75">
      <c r="A284" s="169">
        <v>-0.20999999999994</v>
      </c>
      <c r="B284" s="172">
        <f t="shared" si="24"/>
        <v>54847.167284183786</v>
      </c>
      <c r="C284" s="177">
        <f t="shared" si="27"/>
        <v>0.5831661634824189</v>
      </c>
      <c r="D284" s="176">
        <f t="shared" si="25"/>
        <v>0.4168338365175811</v>
      </c>
      <c r="E284" s="179">
        <f t="shared" si="26"/>
        <v>61180.399999999994</v>
      </c>
      <c r="P284" s="169">
        <v>139500</v>
      </c>
      <c r="Q284" s="181">
        <f t="shared" si="28"/>
        <v>0.5</v>
      </c>
      <c r="R284" s="191">
        <f t="shared" si="29"/>
        <v>144972.78400849376</v>
      </c>
    </row>
    <row r="285" spans="1:18" ht="12.75">
      <c r="A285" s="169">
        <v>-0.19999999999994</v>
      </c>
      <c r="B285" s="172">
        <f t="shared" si="24"/>
        <v>55146.22471939418</v>
      </c>
      <c r="C285" s="177">
        <f t="shared" si="27"/>
        <v>0.5792597094390796</v>
      </c>
      <c r="D285" s="176">
        <f t="shared" si="25"/>
        <v>0.42074029056092044</v>
      </c>
      <c r="E285" s="179">
        <f t="shared" si="26"/>
        <v>61180.399999999994</v>
      </c>
      <c r="P285" s="169">
        <v>140000</v>
      </c>
      <c r="Q285" s="181">
        <f t="shared" si="28"/>
        <v>0.5</v>
      </c>
      <c r="R285" s="191">
        <f t="shared" si="29"/>
        <v>145492.39972178586</v>
      </c>
    </row>
    <row r="286" spans="1:18" ht="12.75">
      <c r="A286" s="169">
        <v>-0.18999999999994</v>
      </c>
      <c r="B286" s="172">
        <f t="shared" si="24"/>
        <v>55446.91278302148</v>
      </c>
      <c r="C286" s="177">
        <f t="shared" si="27"/>
        <v>0.575345434734772</v>
      </c>
      <c r="D286" s="176">
        <f t="shared" si="25"/>
        <v>0.42465456526522805</v>
      </c>
      <c r="E286" s="179">
        <f t="shared" si="26"/>
        <v>61180.399999999994</v>
      </c>
      <c r="P286" s="169">
        <v>140500</v>
      </c>
      <c r="Q286" s="181">
        <f t="shared" si="28"/>
        <v>0.5</v>
      </c>
      <c r="R286" s="191">
        <f t="shared" si="29"/>
        <v>146012.01543507795</v>
      </c>
    </row>
    <row r="287" spans="1:18" ht="12.75">
      <c r="A287" s="169">
        <v>-0.17999999999994</v>
      </c>
      <c r="B287" s="172">
        <f t="shared" si="24"/>
        <v>55749.24036616371</v>
      </c>
      <c r="C287" s="177">
        <f t="shared" si="27"/>
        <v>0.5714237159008771</v>
      </c>
      <c r="D287" s="176">
        <f t="shared" si="25"/>
        <v>0.42857628409912285</v>
      </c>
      <c r="E287" s="179">
        <f t="shared" si="26"/>
        <v>61180.399999999994</v>
      </c>
      <c r="P287" s="169">
        <v>141000</v>
      </c>
      <c r="Q287" s="181">
        <f t="shared" si="28"/>
        <v>0.5</v>
      </c>
      <c r="R287" s="191">
        <f t="shared" si="29"/>
        <v>146531.63114837004</v>
      </c>
    </row>
    <row r="288" spans="1:18" ht="12.75">
      <c r="A288" s="169">
        <v>-0.16999999999993</v>
      </c>
      <c r="B288" s="172">
        <f t="shared" si="24"/>
        <v>56053.21640839885</v>
      </c>
      <c r="C288" s="177">
        <f t="shared" si="27"/>
        <v>0.5674949316750109</v>
      </c>
      <c r="D288" s="176">
        <f t="shared" si="25"/>
        <v>0.43250506832498914</v>
      </c>
      <c r="E288" s="179">
        <f t="shared" si="26"/>
        <v>61180.399999999994</v>
      </c>
      <c r="P288" s="169">
        <v>141500</v>
      </c>
      <c r="Q288" s="181">
        <f t="shared" si="28"/>
        <v>0.5</v>
      </c>
      <c r="R288" s="191">
        <f t="shared" si="29"/>
        <v>147051.24686166213</v>
      </c>
    </row>
    <row r="289" spans="1:18" ht="12.75">
      <c r="A289" s="169">
        <v>-0.15999999999993</v>
      </c>
      <c r="B289" s="172">
        <f t="shared" si="24"/>
        <v>56358.84989804714</v>
      </c>
      <c r="C289" s="177">
        <f t="shared" si="27"/>
        <v>0.5635594628914052</v>
      </c>
      <c r="D289" s="176">
        <f t="shared" si="25"/>
        <v>0.43644053710859476</v>
      </c>
      <c r="E289" s="179">
        <f t="shared" si="26"/>
        <v>61180.399999999994</v>
      </c>
      <c r="P289" s="169">
        <v>142000</v>
      </c>
      <c r="Q289" s="181">
        <f t="shared" si="28"/>
        <v>0.5</v>
      </c>
      <c r="R289" s="191">
        <f t="shared" si="29"/>
        <v>147570.86257495423</v>
      </c>
    </row>
    <row r="290" spans="1:18" ht="12.75">
      <c r="A290" s="169">
        <v>-0.14999999999993</v>
      </c>
      <c r="B290" s="172">
        <f t="shared" si="24"/>
        <v>56666.1498724394</v>
      </c>
      <c r="C290" s="177">
        <f t="shared" si="27"/>
        <v>0.5596176923702149</v>
      </c>
      <c r="D290" s="176">
        <f t="shared" si="25"/>
        <v>0.44038230762978514</v>
      </c>
      <c r="E290" s="179">
        <f t="shared" si="26"/>
        <v>61180.399999999994</v>
      </c>
      <c r="P290" s="169">
        <v>142500</v>
      </c>
      <c r="Q290" s="181">
        <f t="shared" si="28"/>
        <v>0.5</v>
      </c>
      <c r="R290" s="191">
        <f t="shared" si="29"/>
        <v>148090.47828824632</v>
      </c>
    </row>
    <row r="291" spans="1:18" ht="12.75">
      <c r="A291" s="169">
        <v>-0.13999999999993</v>
      </c>
      <c r="B291" s="172">
        <f t="shared" si="24"/>
        <v>56975.1254181827</v>
      </c>
      <c r="C291" s="177">
        <f t="shared" si="27"/>
        <v>0.5556700048058788</v>
      </c>
      <c r="D291" s="176">
        <f t="shared" si="25"/>
        <v>0.4443299951941212</v>
      </c>
      <c r="E291" s="179">
        <f t="shared" si="26"/>
        <v>61180.399999999994</v>
      </c>
      <c r="P291" s="169">
        <v>143000</v>
      </c>
      <c r="Q291" s="181">
        <f t="shared" si="28"/>
        <v>0.5</v>
      </c>
      <c r="R291" s="191">
        <f t="shared" si="29"/>
        <v>148610.0940015384</v>
      </c>
    </row>
    <row r="292" spans="1:18" ht="12.75">
      <c r="A292" s="169">
        <v>-0.12999999999993</v>
      </c>
      <c r="B292" s="172">
        <f t="shared" si="24"/>
        <v>57285.785671429105</v>
      </c>
      <c r="C292" s="177">
        <f t="shared" si="27"/>
        <v>0.5517167866545334</v>
      </c>
      <c r="D292" s="176">
        <f t="shared" si="25"/>
        <v>0.4482832133454666</v>
      </c>
      <c r="E292" s="179">
        <f t="shared" si="26"/>
        <v>61180.399999999994</v>
      </c>
      <c r="P292" s="169">
        <v>143500</v>
      </c>
      <c r="Q292" s="181">
        <f t="shared" si="28"/>
        <v>0.5</v>
      </c>
      <c r="R292" s="191">
        <f t="shared" si="29"/>
        <v>149129.7097148305</v>
      </c>
    </row>
    <row r="293" spans="1:18" ht="12.75">
      <c r="A293" s="169">
        <v>-0.11999999999993</v>
      </c>
      <c r="B293" s="172">
        <f t="shared" si="24"/>
        <v>57598.13981814647</v>
      </c>
      <c r="C293" s="177">
        <f t="shared" si="27"/>
        <v>0.5477584260205561</v>
      </c>
      <c r="D293" s="176">
        <f t="shared" si="25"/>
        <v>0.45224157397944387</v>
      </c>
      <c r="E293" s="179">
        <f t="shared" si="26"/>
        <v>61180.399999999994</v>
      </c>
      <c r="P293" s="169">
        <v>144000</v>
      </c>
      <c r="Q293" s="181">
        <f t="shared" si="28"/>
        <v>0.5</v>
      </c>
      <c r="R293" s="191">
        <f t="shared" si="29"/>
        <v>149649.3254281226</v>
      </c>
    </row>
    <row r="294" spans="1:18" ht="12.75">
      <c r="A294" s="169">
        <v>-0.10999999999993</v>
      </c>
      <c r="B294" s="172">
        <f t="shared" si="24"/>
        <v>57912.19709438928</v>
      </c>
      <c r="C294" s="177">
        <f t="shared" si="27"/>
        <v>0.543795312542289</v>
      </c>
      <c r="D294" s="176">
        <f t="shared" si="25"/>
        <v>0.45620468745771103</v>
      </c>
      <c r="E294" s="179">
        <f t="shared" si="26"/>
        <v>61180.399999999994</v>
      </c>
      <c r="P294" s="169">
        <v>144500</v>
      </c>
      <c r="Q294" s="181">
        <f t="shared" si="28"/>
        <v>0.5</v>
      </c>
      <c r="R294" s="191">
        <f t="shared" si="29"/>
        <v>150168.9411414147</v>
      </c>
    </row>
    <row r="295" spans="1:18" ht="12.75">
      <c r="A295" s="169">
        <v>-0.0999999999999304</v>
      </c>
      <c r="B295" s="172">
        <f t="shared" si="24"/>
        <v>58227.96678657248</v>
      </c>
      <c r="C295" s="177">
        <f t="shared" si="27"/>
        <v>0.5398278372770013</v>
      </c>
      <c r="D295" s="176">
        <f t="shared" si="25"/>
        <v>0.46017216272299866</v>
      </c>
      <c r="E295" s="179">
        <f t="shared" si="26"/>
        <v>61180.399999999994</v>
      </c>
      <c r="P295" s="169">
        <v>145000</v>
      </c>
      <c r="Q295" s="181">
        <f t="shared" si="28"/>
        <v>0.5</v>
      </c>
      <c r="R295" s="191">
        <f t="shared" si="29"/>
        <v>150688.55685470678</v>
      </c>
    </row>
    <row r="296" spans="1:18" ht="12.75">
      <c r="A296" s="169">
        <v>-0.0899999999999301</v>
      </c>
      <c r="B296" s="172">
        <f t="shared" si="24"/>
        <v>58545.45823174572</v>
      </c>
      <c r="C296" s="177">
        <f t="shared" si="27"/>
        <v>0.5358563925851443</v>
      </c>
      <c r="D296" s="176">
        <f t="shared" si="25"/>
        <v>0.4641436074148557</v>
      </c>
      <c r="E296" s="179">
        <f t="shared" si="26"/>
        <v>61180.399999999994</v>
      </c>
      <c r="P296" s="169">
        <v>145500</v>
      </c>
      <c r="Q296" s="181">
        <f t="shared" si="28"/>
        <v>0.5</v>
      </c>
      <c r="R296" s="191">
        <f t="shared" si="29"/>
        <v>151208.17256799887</v>
      </c>
    </row>
    <row r="297" spans="1:18" ht="12.75">
      <c r="A297" s="169">
        <v>-0.0799999999999303</v>
      </c>
      <c r="B297" s="172">
        <f t="shared" si="24"/>
        <v>58864.68081786918</v>
      </c>
      <c r="C297" s="177">
        <f t="shared" si="27"/>
        <v>0.5318813720139597</v>
      </c>
      <c r="D297" s="176">
        <f t="shared" si="25"/>
        <v>0.4681186279860403</v>
      </c>
      <c r="E297" s="179">
        <f t="shared" si="26"/>
        <v>61180.399999999994</v>
      </c>
      <c r="P297" s="169">
        <v>146000</v>
      </c>
      <c r="Q297" s="181">
        <f t="shared" si="28"/>
        <v>0.5</v>
      </c>
      <c r="R297" s="191">
        <f t="shared" si="29"/>
        <v>151727.78828129097</v>
      </c>
    </row>
    <row r="298" spans="1:18" ht="12.75">
      <c r="A298" s="169">
        <v>-0.0699999999999301</v>
      </c>
      <c r="B298" s="172">
        <f t="shared" si="24"/>
        <v>59185.643984091854</v>
      </c>
      <c r="C298" s="177">
        <f t="shared" si="27"/>
        <v>0.5279031701804933</v>
      </c>
      <c r="D298" s="176">
        <f t="shared" si="25"/>
        <v>0.47209682981950674</v>
      </c>
      <c r="E298" s="179">
        <f t="shared" si="26"/>
        <v>61180.399999999994</v>
      </c>
      <c r="P298" s="169">
        <v>146500</v>
      </c>
      <c r="Q298" s="181">
        <f t="shared" si="28"/>
        <v>0.5</v>
      </c>
      <c r="R298" s="191">
        <f t="shared" si="29"/>
        <v>152247.40399458306</v>
      </c>
    </row>
    <row r="299" spans="1:18" ht="12.75">
      <c r="A299" s="169">
        <v>-0.0599999999999303</v>
      </c>
      <c r="B299" s="172">
        <f t="shared" si="24"/>
        <v>59508.35722102984</v>
      </c>
      <c r="C299" s="177">
        <f t="shared" si="27"/>
        <v>0.5239221826540791</v>
      </c>
      <c r="D299" s="176">
        <f t="shared" si="25"/>
        <v>0.4760778173459209</v>
      </c>
      <c r="E299" s="179">
        <f t="shared" si="26"/>
        <v>61180.399999999994</v>
      </c>
      <c r="P299" s="169">
        <v>147000</v>
      </c>
      <c r="Q299" s="181">
        <f t="shared" si="28"/>
        <v>0.5</v>
      </c>
      <c r="R299" s="191">
        <f t="shared" si="29"/>
        <v>152767.01970787515</v>
      </c>
    </row>
    <row r="300" spans="1:18" ht="12.75">
      <c r="A300" s="169">
        <v>-0.0499999999999301</v>
      </c>
      <c r="B300" s="172">
        <f t="shared" si="24"/>
        <v>59832.83007104769</v>
      </c>
      <c r="C300" s="177">
        <f t="shared" si="27"/>
        <v>0.5199388058383446</v>
      </c>
      <c r="D300" s="176">
        <f t="shared" si="25"/>
        <v>0.4800611941616554</v>
      </c>
      <c r="E300" s="179">
        <f t="shared" si="26"/>
        <v>61180.399999999994</v>
      </c>
      <c r="P300" s="169">
        <v>147500</v>
      </c>
      <c r="Q300" s="181">
        <f t="shared" si="28"/>
        <v>0.5</v>
      </c>
      <c r="R300" s="191">
        <f t="shared" si="29"/>
        <v>153286.63542116724</v>
      </c>
    </row>
    <row r="301" spans="1:18" ht="12.75">
      <c r="A301" s="169">
        <v>-0.0399999999999303</v>
      </c>
      <c r="B301" s="172">
        <f t="shared" si="24"/>
        <v>60159.07212854029</v>
      </c>
      <c r="C301" s="177">
        <f t="shared" si="27"/>
        <v>0.5159534368528029</v>
      </c>
      <c r="D301" s="176">
        <f t="shared" si="25"/>
        <v>0.4840465631471971</v>
      </c>
      <c r="E301" s="179">
        <f t="shared" si="26"/>
        <v>61180.399999999994</v>
      </c>
      <c r="P301" s="169">
        <v>148000</v>
      </c>
      <c r="Q301" s="181">
        <f t="shared" si="28"/>
        <v>0.5</v>
      </c>
      <c r="R301" s="191">
        <f t="shared" si="29"/>
        <v>153806.25113445934</v>
      </c>
    </row>
    <row r="302" spans="1:18" ht="12.75">
      <c r="A302" s="169">
        <v>-0.0299999999999301</v>
      </c>
      <c r="B302" s="172">
        <f t="shared" si="24"/>
        <v>60487.09304021619</v>
      </c>
      <c r="C302" s="177">
        <f t="shared" si="27"/>
        <v>0.5119664734140847</v>
      </c>
      <c r="D302" s="176">
        <f t="shared" si="25"/>
        <v>0.48803352658591526</v>
      </c>
      <c r="E302" s="179">
        <f t="shared" si="26"/>
        <v>61180.399999999994</v>
      </c>
      <c r="P302" s="169">
        <v>148500</v>
      </c>
      <c r="Q302" s="181">
        <f t="shared" si="28"/>
        <v>0.5</v>
      </c>
      <c r="R302" s="191">
        <f t="shared" si="29"/>
        <v>154325.86684775143</v>
      </c>
    </row>
    <row r="303" spans="1:18" ht="12.75">
      <c r="A303" s="169">
        <v>-0.0199999999999303</v>
      </c>
      <c r="B303" s="172">
        <f t="shared" si="24"/>
        <v>60816.90250538362</v>
      </c>
      <c r="C303" s="177">
        <f t="shared" si="27"/>
        <v>0.5079783137168742</v>
      </c>
      <c r="D303" s="176">
        <f t="shared" si="25"/>
        <v>0.4920216862831258</v>
      </c>
      <c r="E303" s="179">
        <f t="shared" si="26"/>
        <v>61180.399999999994</v>
      </c>
      <c r="P303" s="169">
        <v>149000</v>
      </c>
      <c r="Q303" s="181">
        <f t="shared" si="28"/>
        <v>0.5</v>
      </c>
      <c r="R303" s="191">
        <f t="shared" si="29"/>
        <v>154845.48256104352</v>
      </c>
    </row>
    <row r="304" spans="1:18" ht="12.75">
      <c r="A304" s="169">
        <v>-0.00999999999993006</v>
      </c>
      <c r="B304" s="172">
        <f t="shared" si="24"/>
        <v>61148.510276236455</v>
      </c>
      <c r="C304" s="177">
        <f t="shared" si="27"/>
        <v>0.5039893563146037</v>
      </c>
      <c r="D304" s="176">
        <f t="shared" si="25"/>
        <v>0.49601064368539627</v>
      </c>
      <c r="E304" s="179">
        <f t="shared" si="26"/>
        <v>61180.399999999994</v>
      </c>
      <c r="P304" s="169">
        <v>149500</v>
      </c>
      <c r="Q304" s="181">
        <f t="shared" si="28"/>
        <v>0.5</v>
      </c>
      <c r="R304" s="191">
        <f t="shared" si="29"/>
        <v>155365.0982743356</v>
      </c>
    </row>
    <row r="305" spans="1:18" ht="12.75">
      <c r="A305" s="169">
        <v>6.97220059464598E-14</v>
      </c>
      <c r="B305" s="172">
        <f t="shared" si="24"/>
        <v>61481.92615814329</v>
      </c>
      <c r="C305" s="177">
        <f t="shared" si="27"/>
        <v>0.49999999999997213</v>
      </c>
      <c r="D305" s="176">
        <f t="shared" si="25"/>
        <v>0.5000000000000279</v>
      </c>
      <c r="E305" s="179">
        <f t="shared" si="26"/>
        <v>61180.399999999994</v>
      </c>
      <c r="P305" s="169">
        <v>150000</v>
      </c>
      <c r="Q305" s="181">
        <f t="shared" si="28"/>
        <v>0.5</v>
      </c>
      <c r="R305" s="191">
        <f t="shared" si="29"/>
        <v>155884.7139876277</v>
      </c>
    </row>
    <row r="306" spans="1:18" ht="12.75">
      <c r="A306" s="169">
        <v>0.01000000000007</v>
      </c>
      <c r="B306" s="172">
        <f t="shared" si="24"/>
        <v>61817.16000993708</v>
      </c>
      <c r="C306" s="177">
        <f t="shared" si="27"/>
        <v>0.4960106436853404</v>
      </c>
      <c r="D306" s="176">
        <f t="shared" si="25"/>
        <v>0.5039893563146596</v>
      </c>
      <c r="E306" s="179">
        <f t="shared" si="26"/>
        <v>61180.399999999994</v>
      </c>
      <c r="P306" s="169">
        <v>150500</v>
      </c>
      <c r="Q306" s="181">
        <f t="shared" si="28"/>
        <v>0.5</v>
      </c>
      <c r="R306" s="191">
        <f t="shared" si="29"/>
        <v>156404.3297009198</v>
      </c>
    </row>
    <row r="307" spans="1:18" ht="12.75">
      <c r="A307" s="169">
        <v>0.0200000000000697</v>
      </c>
      <c r="B307" s="172">
        <f t="shared" si="24"/>
        <v>62154.22174420633</v>
      </c>
      <c r="C307" s="177">
        <f t="shared" si="27"/>
        <v>0.4920216862830702</v>
      </c>
      <c r="D307" s="176">
        <f t="shared" si="25"/>
        <v>0.5079783137169298</v>
      </c>
      <c r="E307" s="179">
        <f t="shared" si="26"/>
        <v>61180.399999999994</v>
      </c>
      <c r="P307" s="169">
        <v>151000</v>
      </c>
      <c r="Q307" s="181">
        <f t="shared" si="28"/>
        <v>0.5</v>
      </c>
      <c r="R307" s="191">
        <f t="shared" si="29"/>
        <v>156923.9454142119</v>
      </c>
    </row>
    <row r="308" spans="1:18" ht="12.75">
      <c r="A308" s="169">
        <v>0.03000000000007</v>
      </c>
      <c r="B308" s="172">
        <f t="shared" si="24"/>
        <v>62493.12132758894</v>
      </c>
      <c r="C308" s="177">
        <f t="shared" si="27"/>
        <v>0.4880335265858594</v>
      </c>
      <c r="D308" s="176">
        <f t="shared" si="25"/>
        <v>0.5119664734141406</v>
      </c>
      <c r="E308" s="179">
        <f t="shared" si="26"/>
        <v>61180.399999999994</v>
      </c>
      <c r="P308" s="169">
        <v>151500</v>
      </c>
      <c r="Q308" s="181">
        <f t="shared" si="28"/>
        <v>0.5</v>
      </c>
      <c r="R308" s="191">
        <f t="shared" si="29"/>
        <v>157443.56112750398</v>
      </c>
    </row>
    <row r="309" spans="1:18" ht="12.75">
      <c r="A309" s="169">
        <v>0.0400000000000698</v>
      </c>
      <c r="B309" s="172">
        <f t="shared" si="24"/>
        <v>62833.86878106609</v>
      </c>
      <c r="C309" s="177">
        <f t="shared" si="27"/>
        <v>0.48404656314714145</v>
      </c>
      <c r="D309" s="176">
        <f t="shared" si="25"/>
        <v>0.5159534368528585</v>
      </c>
      <c r="E309" s="179">
        <f t="shared" si="26"/>
        <v>61180.399999999994</v>
      </c>
      <c r="P309" s="169">
        <v>152000</v>
      </c>
      <c r="Q309" s="181">
        <f t="shared" si="28"/>
        <v>0.5</v>
      </c>
      <c r="R309" s="191">
        <f t="shared" si="29"/>
        <v>157963.17684079608</v>
      </c>
    </row>
    <row r="310" spans="1:18" ht="12.75">
      <c r="A310" s="169">
        <v>0.05000000000007</v>
      </c>
      <c r="B310" s="172">
        <f t="shared" si="24"/>
        <v>63176.474180259254</v>
      </c>
      <c r="C310" s="177">
        <f t="shared" si="27"/>
        <v>0.48006119416159965</v>
      </c>
      <c r="D310" s="176">
        <f t="shared" si="25"/>
        <v>0.5199388058384004</v>
      </c>
      <c r="E310" s="179">
        <f t="shared" si="26"/>
        <v>61180.399999999994</v>
      </c>
      <c r="P310" s="169">
        <v>152500</v>
      </c>
      <c r="Q310" s="181">
        <f t="shared" si="28"/>
        <v>0.5</v>
      </c>
      <c r="R310" s="191">
        <f t="shared" si="29"/>
        <v>158482.79255408817</v>
      </c>
    </row>
    <row r="311" spans="1:18" ht="12.75">
      <c r="A311" s="169">
        <v>0.0600000000000698</v>
      </c>
      <c r="B311" s="172">
        <f t="shared" si="24"/>
        <v>63520.947655727854</v>
      </c>
      <c r="C311" s="177">
        <f t="shared" si="27"/>
        <v>0.4760778173458654</v>
      </c>
      <c r="D311" s="176">
        <f t="shared" si="25"/>
        <v>0.5239221826541346</v>
      </c>
      <c r="E311" s="179">
        <f t="shared" si="26"/>
        <v>61180.399999999994</v>
      </c>
      <c r="P311" s="169">
        <v>153000</v>
      </c>
      <c r="Q311" s="181">
        <f t="shared" si="28"/>
        <v>0.5</v>
      </c>
      <c r="R311" s="191">
        <f t="shared" si="29"/>
        <v>159002.40826738026</v>
      </c>
    </row>
    <row r="312" spans="1:18" ht="12.75">
      <c r="A312" s="169">
        <v>0.07000000000007</v>
      </c>
      <c r="B312" s="172">
        <f t="shared" si="24"/>
        <v>63867.299393268426</v>
      </c>
      <c r="C312" s="177">
        <f t="shared" si="27"/>
        <v>0.472096829819451</v>
      </c>
      <c r="D312" s="176">
        <f t="shared" si="25"/>
        <v>0.527903170180549</v>
      </c>
      <c r="E312" s="179">
        <f t="shared" si="26"/>
        <v>61180.399999999994</v>
      </c>
      <c r="P312" s="169">
        <v>153500</v>
      </c>
      <c r="Q312" s="181">
        <f t="shared" si="28"/>
        <v>0.5</v>
      </c>
      <c r="R312" s="191">
        <f t="shared" si="29"/>
        <v>159522.02398067235</v>
      </c>
    </row>
    <row r="313" spans="1:18" ht="12.75">
      <c r="A313" s="169">
        <v>0.08000000000006979</v>
      </c>
      <c r="B313" s="172">
        <f t="shared" si="24"/>
        <v>64215.53963421665</v>
      </c>
      <c r="C313" s="177">
        <f t="shared" si="27"/>
        <v>0.4681186279859849</v>
      </c>
      <c r="D313" s="176">
        <f t="shared" si="25"/>
        <v>0.5318813720140151</v>
      </c>
      <c r="E313" s="179">
        <f t="shared" si="26"/>
        <v>61180.399999999994</v>
      </c>
      <c r="P313" s="169">
        <v>154000</v>
      </c>
      <c r="Q313" s="181">
        <f t="shared" si="28"/>
        <v>0.5</v>
      </c>
      <c r="R313" s="191">
        <f t="shared" si="29"/>
        <v>160041.63969396445</v>
      </c>
    </row>
    <row r="314" spans="1:18" ht="12.75">
      <c r="A314" s="169">
        <v>0.0900000000000696</v>
      </c>
      <c r="B314" s="172">
        <f t="shared" si="24"/>
        <v>64565.678675749215</v>
      </c>
      <c r="C314" s="177">
        <f t="shared" si="27"/>
        <v>0.4641436074148002</v>
      </c>
      <c r="D314" s="176">
        <f t="shared" si="25"/>
        <v>0.5358563925851998</v>
      </c>
      <c r="E314" s="179">
        <f t="shared" si="26"/>
        <v>61180.399999999994</v>
      </c>
      <c r="P314" s="169">
        <v>154500</v>
      </c>
      <c r="Q314" s="181">
        <f t="shared" si="28"/>
        <v>0.5</v>
      </c>
      <c r="R314" s="191">
        <f t="shared" si="29"/>
        <v>160561.25540725654</v>
      </c>
    </row>
    <row r="315" spans="1:18" ht="12.75">
      <c r="A315" s="169">
        <v>0.10000000000007</v>
      </c>
      <c r="B315" s="172">
        <f t="shared" si="24"/>
        <v>64917.72687118913</v>
      </c>
      <c r="C315" s="177">
        <f t="shared" si="27"/>
        <v>0.46017216272294326</v>
      </c>
      <c r="D315" s="176">
        <f t="shared" si="25"/>
        <v>0.5398278372770567</v>
      </c>
      <c r="E315" s="179">
        <f t="shared" si="26"/>
        <v>61180.399999999994</v>
      </c>
      <c r="P315" s="169">
        <v>155000</v>
      </c>
      <c r="Q315" s="181">
        <f t="shared" si="28"/>
        <v>0.5</v>
      </c>
      <c r="R315" s="191">
        <f t="shared" si="29"/>
        <v>161080.87112054863</v>
      </c>
    </row>
    <row r="316" spans="1:18" ht="12.75">
      <c r="A316" s="169">
        <v>0.11000000000007</v>
      </c>
      <c r="B316" s="172">
        <f t="shared" si="24"/>
        <v>65271.69463031151</v>
      </c>
      <c r="C316" s="177">
        <f t="shared" si="27"/>
        <v>0.4562046874576555</v>
      </c>
      <c r="D316" s="176">
        <f t="shared" si="25"/>
        <v>0.5437953125423445</v>
      </c>
      <c r="E316" s="179">
        <f t="shared" si="26"/>
        <v>61180.399999999994</v>
      </c>
      <c r="P316" s="169">
        <v>155500</v>
      </c>
      <c r="Q316" s="181">
        <f t="shared" si="28"/>
        <v>0.5</v>
      </c>
      <c r="R316" s="191">
        <f t="shared" si="29"/>
        <v>161600.48683384073</v>
      </c>
    </row>
    <row r="317" spans="1:18" ht="12.75">
      <c r="A317" s="169">
        <v>0.12000000000007</v>
      </c>
      <c r="B317" s="172">
        <f t="shared" si="24"/>
        <v>65627.59241965106</v>
      </c>
      <c r="C317" s="177">
        <f t="shared" si="27"/>
        <v>0.45224157397938847</v>
      </c>
      <c r="D317" s="176">
        <f t="shared" si="25"/>
        <v>0.5477584260206115</v>
      </c>
      <c r="E317" s="179">
        <f t="shared" si="26"/>
        <v>61180.399999999994</v>
      </c>
      <c r="P317" s="169">
        <v>156000</v>
      </c>
      <c r="Q317" s="181">
        <f t="shared" si="28"/>
        <v>0.5</v>
      </c>
      <c r="R317" s="191">
        <f t="shared" si="29"/>
        <v>162120.10254713282</v>
      </c>
    </row>
    <row r="318" spans="1:18" ht="12.75">
      <c r="A318" s="169">
        <v>0.13000000000007</v>
      </c>
      <c r="B318" s="172">
        <f t="shared" si="24"/>
        <v>65985.4307628123</v>
      </c>
      <c r="C318" s="177">
        <f t="shared" si="27"/>
        <v>0.4482832133454112</v>
      </c>
      <c r="D318" s="176">
        <f t="shared" si="25"/>
        <v>0.5517167866545888</v>
      </c>
      <c r="E318" s="179">
        <f t="shared" si="26"/>
        <v>61180.399999999994</v>
      </c>
      <c r="P318" s="169">
        <v>156500</v>
      </c>
      <c r="Q318" s="181">
        <f t="shared" si="28"/>
        <v>0.5</v>
      </c>
      <c r="R318" s="191">
        <f t="shared" si="29"/>
        <v>162639.7182604249</v>
      </c>
    </row>
    <row r="319" spans="1:18" ht="12.75">
      <c r="A319" s="169">
        <v>0.14000000000007</v>
      </c>
      <c r="B319" s="172">
        <f t="shared" si="24"/>
        <v>66345.22024077993</v>
      </c>
      <c r="C319" s="177">
        <f t="shared" si="27"/>
        <v>0.4443299951940659</v>
      </c>
      <c r="D319" s="176">
        <f t="shared" si="25"/>
        <v>0.5556700048059341</v>
      </c>
      <c r="E319" s="179">
        <f t="shared" si="26"/>
        <v>61180.399999999994</v>
      </c>
      <c r="P319" s="169">
        <v>157000</v>
      </c>
      <c r="Q319" s="181">
        <f t="shared" si="28"/>
        <v>0.5</v>
      </c>
      <c r="R319" s="191">
        <f t="shared" si="29"/>
        <v>163159.333973717</v>
      </c>
    </row>
    <row r="320" spans="1:18" ht="12.75">
      <c r="A320" s="169">
        <v>0.15000000000007</v>
      </c>
      <c r="B320" s="172">
        <f t="shared" si="24"/>
        <v>66706.9714922324</v>
      </c>
      <c r="C320" s="177">
        <f t="shared" si="27"/>
        <v>0.44038230762972985</v>
      </c>
      <c r="D320" s="176">
        <f t="shared" si="25"/>
        <v>0.5596176923702701</v>
      </c>
      <c r="E320" s="179">
        <f t="shared" si="26"/>
        <v>61180.399999999994</v>
      </c>
      <c r="P320" s="169">
        <v>157500</v>
      </c>
      <c r="Q320" s="181">
        <f t="shared" si="28"/>
        <v>0.5</v>
      </c>
      <c r="R320" s="191">
        <f t="shared" si="29"/>
        <v>163678.9496870091</v>
      </c>
    </row>
    <row r="321" spans="1:18" ht="12.75">
      <c r="A321" s="169">
        <v>0.16000000000007</v>
      </c>
      <c r="B321" s="172">
        <f t="shared" si="24"/>
        <v>67070.6952138562</v>
      </c>
      <c r="C321" s="177">
        <f t="shared" si="27"/>
        <v>0.4364405371085396</v>
      </c>
      <c r="D321" s="176">
        <f t="shared" si="25"/>
        <v>0.5635594628914604</v>
      </c>
      <c r="E321" s="179">
        <f t="shared" si="26"/>
        <v>61180.399999999994</v>
      </c>
      <c r="P321" s="169">
        <v>158000</v>
      </c>
      <c r="Q321" s="181">
        <f t="shared" si="28"/>
        <v>0.5</v>
      </c>
      <c r="R321" s="191">
        <f t="shared" si="29"/>
        <v>164198.5654003012</v>
      </c>
    </row>
    <row r="322" spans="1:18" ht="12.75">
      <c r="A322" s="169">
        <v>0.17000000000007</v>
      </c>
      <c r="B322" s="172">
        <f t="shared" si="24"/>
        <v>67436.40216066179</v>
      </c>
      <c r="C322" s="177">
        <f t="shared" si="27"/>
        <v>0.43250506832493407</v>
      </c>
      <c r="D322" s="176">
        <f t="shared" si="25"/>
        <v>0.5674949316750659</v>
      </c>
      <c r="E322" s="179">
        <f t="shared" si="26"/>
        <v>61180.399999999994</v>
      </c>
      <c r="P322" s="169">
        <v>158500</v>
      </c>
      <c r="Q322" s="181">
        <f t="shared" si="28"/>
        <v>0.5</v>
      </c>
      <c r="R322" s="191">
        <f t="shared" si="29"/>
        <v>164718.18111359328</v>
      </c>
    </row>
    <row r="323" spans="1:18" ht="12.75">
      <c r="A323" s="169">
        <v>0.18000000000007</v>
      </c>
      <c r="B323" s="172">
        <f t="shared" si="24"/>
        <v>67804.10314630243</v>
      </c>
      <c r="C323" s="177">
        <f t="shared" si="27"/>
        <v>0.4285762840990718</v>
      </c>
      <c r="D323" s="176">
        <f t="shared" si="25"/>
        <v>0.5714237159009282</v>
      </c>
      <c r="E323" s="179">
        <f t="shared" si="26"/>
        <v>61180.399999999994</v>
      </c>
      <c r="P323" s="169">
        <v>159000</v>
      </c>
      <c r="Q323" s="181">
        <f t="shared" si="28"/>
        <v>0.5</v>
      </c>
      <c r="R323" s="191">
        <f t="shared" si="29"/>
        <v>165237.79682688537</v>
      </c>
    </row>
    <row r="324" spans="1:18" ht="12.75">
      <c r="A324" s="169">
        <v>0.19000000000007</v>
      </c>
      <c r="B324" s="172">
        <f t="shared" si="24"/>
        <v>68173.80904339296</v>
      </c>
      <c r="C324" s="177">
        <f t="shared" si="27"/>
        <v>0.4246545652651772</v>
      </c>
      <c r="D324" s="176">
        <f t="shared" si="25"/>
        <v>0.5753454347348228</v>
      </c>
      <c r="E324" s="179">
        <f t="shared" si="26"/>
        <v>61180.399999999994</v>
      </c>
      <c r="P324" s="169">
        <v>159500</v>
      </c>
      <c r="Q324" s="181">
        <f t="shared" si="28"/>
        <v>0.5</v>
      </c>
      <c r="R324" s="191">
        <f t="shared" si="29"/>
        <v>165757.41254017747</v>
      </c>
    </row>
    <row r="325" spans="1:18" ht="12.75">
      <c r="A325" s="169">
        <v>0.20000000000007</v>
      </c>
      <c r="B325" s="172">
        <f aca="true" t="shared" si="30" ref="B325:B388">EXP(A325*SQRT($H$10)+SUMPRODUCT($H$20:$H$25,$N$20:$N$25))</f>
        <v>68545.53078383235</v>
      </c>
      <c r="C325" s="177">
        <f t="shared" si="27"/>
        <v>0.4207402905608696</v>
      </c>
      <c r="D325" s="176">
        <f aca="true" t="shared" si="31" ref="D325:D388">1-C325</f>
        <v>0.5792597094391304</v>
      </c>
      <c r="E325" s="179">
        <f aca="true" t="shared" si="32" ref="E325:E388">$P$3</f>
        <v>61180.399999999994</v>
      </c>
      <c r="P325" s="169">
        <v>160000</v>
      </c>
      <c r="Q325" s="181">
        <f t="shared" si="28"/>
        <v>0.5</v>
      </c>
      <c r="R325" s="191">
        <f t="shared" si="29"/>
        <v>166277.02825346956</v>
      </c>
    </row>
    <row r="326" spans="1:18" ht="12.75">
      <c r="A326" s="169">
        <v>0.21000000000007</v>
      </c>
      <c r="B326" s="172">
        <f t="shared" si="30"/>
        <v>68919.27935912585</v>
      </c>
      <c r="C326" s="177">
        <f aca="true" t="shared" si="33" ref="C326:C389">1-(NORMDIST(A326*SQRT($H$10),0,SQRT($H$10),TRUE))</f>
        <v>0.41683383651753037</v>
      </c>
      <c r="D326" s="176">
        <f t="shared" si="31"/>
        <v>0.5831661634824696</v>
      </c>
      <c r="E326" s="179">
        <f t="shared" si="32"/>
        <v>61180.399999999994</v>
      </c>
      <c r="P326" s="169">
        <v>160500</v>
      </c>
      <c r="Q326" s="181">
        <f aca="true" t="shared" si="34" ref="Q326:Q389">+$S$3</f>
        <v>0.5</v>
      </c>
      <c r="R326" s="191">
        <f t="shared" si="29"/>
        <v>166796.64396676165</v>
      </c>
    </row>
    <row r="327" spans="1:18" ht="12.75">
      <c r="A327" s="169">
        <v>0.22000000000007</v>
      </c>
      <c r="B327" s="172">
        <f t="shared" si="30"/>
        <v>69295.06582071094</v>
      </c>
      <c r="C327" s="177">
        <f t="shared" si="33"/>
        <v>0.4129355773517581</v>
      </c>
      <c r="D327" s="176">
        <f t="shared" si="31"/>
        <v>0.5870644226482419</v>
      </c>
      <c r="E327" s="179">
        <f t="shared" si="32"/>
        <v>61180.399999999994</v>
      </c>
      <c r="P327" s="169">
        <v>161000</v>
      </c>
      <c r="Q327" s="181">
        <f t="shared" si="34"/>
        <v>0.5</v>
      </c>
      <c r="R327" s="191">
        <f t="shared" si="29"/>
        <v>167316.25968005374</v>
      </c>
    </row>
    <row r="328" spans="1:18" ht="12.75">
      <c r="A328" s="169">
        <v>0.23000000000007</v>
      </c>
      <c r="B328" s="172">
        <f t="shared" si="30"/>
        <v>69672.90128028371</v>
      </c>
      <c r="C328" s="177">
        <f t="shared" si="33"/>
        <v>0.409045884857967</v>
      </c>
      <c r="D328" s="176">
        <f t="shared" si="31"/>
        <v>0.590954115142033</v>
      </c>
      <c r="E328" s="179">
        <f t="shared" si="32"/>
        <v>61180.399999999994</v>
      </c>
      <c r="P328" s="169">
        <v>161500</v>
      </c>
      <c r="Q328" s="181">
        <f t="shared" si="34"/>
        <v>0.5</v>
      </c>
      <c r="R328" s="191">
        <f aca="true" t="shared" si="35" ref="R328:R391">R327+$R$6</f>
        <v>167835.87539334584</v>
      </c>
    </row>
    <row r="329" spans="1:18" ht="12.75">
      <c r="A329" s="169">
        <v>0.24000000000007</v>
      </c>
      <c r="B329" s="172">
        <f t="shared" si="30"/>
        <v>70052.79691012707</v>
      </c>
      <c r="C329" s="177">
        <f t="shared" si="33"/>
        <v>0.405165128302177</v>
      </c>
      <c r="D329" s="176">
        <f t="shared" si="31"/>
        <v>0.594834871697823</v>
      </c>
      <c r="E329" s="179">
        <f t="shared" si="32"/>
        <v>61180.399999999994</v>
      </c>
      <c r="P329" s="169">
        <v>162000</v>
      </c>
      <c r="Q329" s="181">
        <f t="shared" si="34"/>
        <v>0.5</v>
      </c>
      <c r="R329" s="191">
        <f t="shared" si="35"/>
        <v>168355.49110663793</v>
      </c>
    </row>
    <row r="330" spans="1:18" ht="12.75">
      <c r="A330" s="169">
        <v>0.25000000000007</v>
      </c>
      <c r="B330" s="172">
        <f t="shared" si="30"/>
        <v>70434.76394344194</v>
      </c>
      <c r="C330" s="177">
        <f t="shared" si="33"/>
        <v>0.4012936743170492</v>
      </c>
      <c r="D330" s="176">
        <f t="shared" si="31"/>
        <v>0.5987063256829508</v>
      </c>
      <c r="E330" s="179">
        <f t="shared" si="32"/>
        <v>61180.399999999994</v>
      </c>
      <c r="P330" s="169">
        <v>162500</v>
      </c>
      <c r="Q330" s="181">
        <f t="shared" si="34"/>
        <v>0.5</v>
      </c>
      <c r="R330" s="191">
        <f t="shared" si="35"/>
        <v>168875.10681993002</v>
      </c>
    </row>
    <row r="331" spans="1:18" ht="12.75">
      <c r="A331" s="169">
        <v>0.26000000000008</v>
      </c>
      <c r="B331" s="172">
        <f t="shared" si="30"/>
        <v>70818.81367467884</v>
      </c>
      <c r="C331" s="177">
        <f t="shared" si="33"/>
        <v>0.3974318867982086</v>
      </c>
      <c r="D331" s="176">
        <f t="shared" si="31"/>
        <v>0.6025681132017914</v>
      </c>
      <c r="E331" s="179">
        <f t="shared" si="32"/>
        <v>61180.399999999994</v>
      </c>
      <c r="P331" s="169">
        <v>163000</v>
      </c>
      <c r="Q331" s="181">
        <f t="shared" si="34"/>
        <v>0.5</v>
      </c>
      <c r="R331" s="191">
        <f t="shared" si="35"/>
        <v>169394.7225332221</v>
      </c>
    </row>
    <row r="332" spans="1:18" ht="12.75">
      <c r="A332" s="169">
        <v>0.27000000000008</v>
      </c>
      <c r="B332" s="172">
        <f t="shared" si="30"/>
        <v>71204.95745987118</v>
      </c>
      <c r="C332" s="177">
        <f t="shared" si="33"/>
        <v>0.39358012680192966</v>
      </c>
      <c r="D332" s="176">
        <f t="shared" si="31"/>
        <v>0.6064198731980703</v>
      </c>
      <c r="E332" s="179">
        <f t="shared" si="32"/>
        <v>61180.399999999994</v>
      </c>
      <c r="P332" s="169">
        <v>163500</v>
      </c>
      <c r="Q332" s="181">
        <f t="shared" si="34"/>
        <v>0.5</v>
      </c>
      <c r="R332" s="191">
        <f t="shared" si="35"/>
        <v>169914.3382465142</v>
      </c>
    </row>
    <row r="333" spans="1:18" ht="12.75">
      <c r="A333" s="169">
        <v>0.28000000000008</v>
      </c>
      <c r="B333" s="172">
        <f t="shared" si="30"/>
        <v>71593.20671697296</v>
      </c>
      <c r="C333" s="177">
        <f t="shared" si="33"/>
        <v>0.3897387524441721</v>
      </c>
      <c r="D333" s="176">
        <f t="shared" si="31"/>
        <v>0.6102612475558279</v>
      </c>
      <c r="E333" s="179">
        <f t="shared" si="32"/>
        <v>61180.399999999994</v>
      </c>
      <c r="P333" s="169">
        <v>164000</v>
      </c>
      <c r="Q333" s="181">
        <f t="shared" si="34"/>
        <v>0.5</v>
      </c>
      <c r="R333" s="191">
        <f t="shared" si="35"/>
        <v>170433.9539598063</v>
      </c>
    </row>
    <row r="334" spans="1:18" ht="12.75">
      <c r="A334" s="169">
        <v>0.29000000000008</v>
      </c>
      <c r="B334" s="172">
        <f t="shared" si="30"/>
        <v>71983.57292619448</v>
      </c>
      <c r="C334" s="177">
        <f t="shared" si="33"/>
        <v>0.3859081188010921</v>
      </c>
      <c r="D334" s="176">
        <f t="shared" si="31"/>
        <v>0.6140918811989079</v>
      </c>
      <c r="E334" s="179">
        <f t="shared" si="32"/>
        <v>61180.399999999994</v>
      </c>
      <c r="P334" s="169">
        <v>164500</v>
      </c>
      <c r="Q334" s="181">
        <f t="shared" si="34"/>
        <v>0.5</v>
      </c>
      <c r="R334" s="191">
        <f t="shared" si="35"/>
        <v>170953.5696730984</v>
      </c>
    </row>
    <row r="335" spans="1:18" ht="12.75">
      <c r="A335" s="169">
        <v>0.30000000000008</v>
      </c>
      <c r="B335" s="172">
        <f t="shared" si="30"/>
        <v>72376.0676303431</v>
      </c>
      <c r="C335" s="177">
        <f t="shared" si="33"/>
        <v>0.3820885778110169</v>
      </c>
      <c r="D335" s="176">
        <f t="shared" si="31"/>
        <v>0.6179114221889831</v>
      </c>
      <c r="E335" s="179">
        <f t="shared" si="32"/>
        <v>61180.399999999994</v>
      </c>
      <c r="P335" s="169">
        <v>165000</v>
      </c>
      <c r="Q335" s="181">
        <f t="shared" si="34"/>
        <v>0.5</v>
      </c>
      <c r="R335" s="191">
        <f t="shared" si="35"/>
        <v>171473.18538639048</v>
      </c>
    </row>
    <row r="336" spans="1:18" ht="12.75">
      <c r="A336" s="169">
        <v>0.31000000000008</v>
      </c>
      <c r="B336" s="172">
        <f t="shared" si="30"/>
        <v>72770.70243516348</v>
      </c>
      <c r="C336" s="177">
        <f t="shared" si="33"/>
        <v>0.3782804781779503</v>
      </c>
      <c r="D336" s="176">
        <f t="shared" si="31"/>
        <v>0.6217195218220497</v>
      </c>
      <c r="E336" s="179">
        <f t="shared" si="32"/>
        <v>61180.399999999994</v>
      </c>
      <c r="P336" s="169">
        <v>165500</v>
      </c>
      <c r="Q336" s="181">
        <f t="shared" si="34"/>
        <v>0.5</v>
      </c>
      <c r="R336" s="191">
        <f t="shared" si="35"/>
        <v>171992.80109968258</v>
      </c>
    </row>
    <row r="337" spans="1:18" ht="12.75">
      <c r="A337" s="169">
        <v>0.32000000000008</v>
      </c>
      <c r="B337" s="172">
        <f t="shared" si="30"/>
        <v>73167.48900968168</v>
      </c>
      <c r="C337" s="177">
        <f t="shared" si="33"/>
        <v>0.3744841652766496</v>
      </c>
      <c r="D337" s="176">
        <f t="shared" si="31"/>
        <v>0.6255158347233504</v>
      </c>
      <c r="E337" s="179">
        <f t="shared" si="32"/>
        <v>61180.399999999994</v>
      </c>
      <c r="P337" s="169">
        <v>166000</v>
      </c>
      <c r="Q337" s="181">
        <f t="shared" si="34"/>
        <v>0.5</v>
      </c>
      <c r="R337" s="191">
        <f t="shared" si="35"/>
        <v>172512.41681297467</v>
      </c>
    </row>
    <row r="338" spans="1:18" ht="12.75">
      <c r="A338" s="169">
        <v>0.33000000000008</v>
      </c>
      <c r="B338" s="172">
        <f t="shared" si="30"/>
        <v>73566.43908654987</v>
      </c>
      <c r="C338" s="177">
        <f t="shared" si="33"/>
        <v>0.37069998105931623</v>
      </c>
      <c r="D338" s="176">
        <f t="shared" si="31"/>
        <v>0.6293000189406838</v>
      </c>
      <c r="E338" s="179">
        <f t="shared" si="32"/>
        <v>61180.399999999994</v>
      </c>
      <c r="P338" s="169">
        <v>166500</v>
      </c>
      <c r="Q338" s="181">
        <f t="shared" si="34"/>
        <v>0.5</v>
      </c>
      <c r="R338" s="191">
        <f t="shared" si="35"/>
        <v>173032.03252626676</v>
      </c>
    </row>
    <row r="339" spans="1:18" ht="12.75">
      <c r="A339" s="169">
        <v>0.34000000000008</v>
      </c>
      <c r="B339" s="172">
        <f t="shared" si="30"/>
        <v>73967.56446239275</v>
      </c>
      <c r="C339" s="177">
        <f t="shared" si="33"/>
        <v>0.36692826396394185</v>
      </c>
      <c r="D339" s="176">
        <f t="shared" si="31"/>
        <v>0.6330717360360582</v>
      </c>
      <c r="E339" s="179">
        <f t="shared" si="32"/>
        <v>61180.399999999994</v>
      </c>
      <c r="P339" s="169">
        <v>167000</v>
      </c>
      <c r="Q339" s="181">
        <f t="shared" si="34"/>
        <v>0.5</v>
      </c>
      <c r="R339" s="191">
        <f t="shared" si="35"/>
        <v>173551.64823955885</v>
      </c>
    </row>
    <row r="340" spans="1:18" ht="12.75">
      <c r="A340" s="169">
        <v>0.35000000000008</v>
      </c>
      <c r="B340" s="172">
        <f t="shared" si="30"/>
        <v>74370.87699815736</v>
      </c>
      <c r="C340" s="177">
        <f t="shared" si="33"/>
        <v>0.3631693488243509</v>
      </c>
      <c r="D340" s="176">
        <f t="shared" si="31"/>
        <v>0.6368306511756491</v>
      </c>
      <c r="E340" s="179">
        <f t="shared" si="32"/>
        <v>61180.399999999994</v>
      </c>
      <c r="P340" s="169">
        <v>167500</v>
      </c>
      <c r="Q340" s="181">
        <f t="shared" si="34"/>
        <v>0.5</v>
      </c>
      <c r="R340" s="191">
        <f t="shared" si="35"/>
        <v>174071.26395285095</v>
      </c>
    </row>
    <row r="341" spans="1:18" ht="12.75">
      <c r="A341" s="169">
        <v>0.36000000000008</v>
      </c>
      <c r="B341" s="172">
        <f t="shared" si="30"/>
        <v>74776.38861946274</v>
      </c>
      <c r="C341" s="177">
        <f t="shared" si="33"/>
        <v>0.35942356678197884</v>
      </c>
      <c r="D341" s="176">
        <f t="shared" si="31"/>
        <v>0.6405764332180212</v>
      </c>
      <c r="E341" s="179">
        <f t="shared" si="32"/>
        <v>61180.399999999994</v>
      </c>
      <c r="P341" s="169">
        <v>168000</v>
      </c>
      <c r="Q341" s="181">
        <f t="shared" si="34"/>
        <v>0.5</v>
      </c>
      <c r="R341" s="191">
        <f t="shared" si="35"/>
        <v>174590.87966614304</v>
      </c>
    </row>
    <row r="342" spans="1:18" ht="12.75">
      <c r="A342" s="169">
        <v>0.37000000000008</v>
      </c>
      <c r="B342" s="172">
        <f t="shared" si="30"/>
        <v>75184.11131695347</v>
      </c>
      <c r="C342" s="177">
        <f t="shared" si="33"/>
        <v>0.3556912451994234</v>
      </c>
      <c r="D342" s="176">
        <f t="shared" si="31"/>
        <v>0.6443087548005766</v>
      </c>
      <c r="E342" s="179">
        <f t="shared" si="32"/>
        <v>61180.399999999994</v>
      </c>
      <c r="P342" s="169">
        <v>168500</v>
      </c>
      <c r="Q342" s="181">
        <f t="shared" si="34"/>
        <v>0.5</v>
      </c>
      <c r="R342" s="191">
        <f t="shared" si="35"/>
        <v>175110.49537943513</v>
      </c>
    </row>
    <row r="343" spans="1:18" ht="12.75">
      <c r="A343" s="169">
        <v>0.38000000000008</v>
      </c>
      <c r="B343" s="172">
        <f t="shared" si="30"/>
        <v>75594.05714665381</v>
      </c>
      <c r="C343" s="177">
        <f t="shared" si="33"/>
        <v>0.35197270757580745</v>
      </c>
      <c r="D343" s="176">
        <f t="shared" si="31"/>
        <v>0.6480272924241925</v>
      </c>
      <c r="E343" s="179">
        <f t="shared" si="32"/>
        <v>61180.399999999994</v>
      </c>
      <c r="P343" s="169">
        <v>169000</v>
      </c>
      <c r="Q343" s="181">
        <f t="shared" si="34"/>
        <v>0.5</v>
      </c>
      <c r="R343" s="191">
        <f t="shared" si="35"/>
        <v>175630.11109272722</v>
      </c>
    </row>
    <row r="344" spans="1:18" ht="12.75">
      <c r="A344" s="169">
        <v>0.39000000000008</v>
      </c>
      <c r="B344" s="172">
        <f t="shared" si="30"/>
        <v>76006.23823032384</v>
      </c>
      <c r="C344" s="177">
        <f t="shared" si="33"/>
        <v>0.34826827346398803</v>
      </c>
      <c r="D344" s="176">
        <f t="shared" si="31"/>
        <v>0.651731726536012</v>
      </c>
      <c r="E344" s="179">
        <f t="shared" si="32"/>
        <v>61180.399999999994</v>
      </c>
      <c r="P344" s="169">
        <v>169500</v>
      </c>
      <c r="Q344" s="181">
        <f t="shared" si="34"/>
        <v>0.5</v>
      </c>
      <c r="R344" s="191">
        <f t="shared" si="35"/>
        <v>176149.72680601932</v>
      </c>
    </row>
    <row r="345" spans="1:18" ht="12.75">
      <c r="A345" s="169">
        <v>0.40000000000008</v>
      </c>
      <c r="B345" s="172">
        <f t="shared" si="30"/>
        <v>76420.66675581878</v>
      </c>
      <c r="C345" s="177">
        <f t="shared" si="33"/>
        <v>0.3445782583896464</v>
      </c>
      <c r="D345" s="176">
        <f t="shared" si="31"/>
        <v>0.6554217416103536</v>
      </c>
      <c r="E345" s="179">
        <f t="shared" si="32"/>
        <v>61180.399999999994</v>
      </c>
      <c r="P345" s="169">
        <v>170000</v>
      </c>
      <c r="Q345" s="181">
        <f t="shared" si="34"/>
        <v>0.5</v>
      </c>
      <c r="R345" s="191">
        <f t="shared" si="35"/>
        <v>176669.3425193114</v>
      </c>
    </row>
    <row r="346" spans="1:18" ht="12.75">
      <c r="A346" s="169">
        <v>0.41000000000008</v>
      </c>
      <c r="B346" s="172">
        <f t="shared" si="30"/>
        <v>76837.3549774483</v>
      </c>
      <c r="C346" s="177">
        <f t="shared" si="33"/>
        <v>0.3409029737722933</v>
      </c>
      <c r="D346" s="176">
        <f t="shared" si="31"/>
        <v>0.6590970262277067</v>
      </c>
      <c r="E346" s="179">
        <f t="shared" si="32"/>
        <v>61180.399999999994</v>
      </c>
      <c r="P346" s="169">
        <v>170500</v>
      </c>
      <c r="Q346" s="181">
        <f t="shared" si="34"/>
        <v>0.5</v>
      </c>
      <c r="R346" s="191">
        <f t="shared" si="35"/>
        <v>177188.9582326035</v>
      </c>
    </row>
    <row r="347" spans="1:18" ht="12.75">
      <c r="A347" s="169">
        <v>0.42000000000008</v>
      </c>
      <c r="B347" s="172">
        <f t="shared" si="30"/>
        <v>77256.31521633985</v>
      </c>
      <c r="C347" s="177">
        <f t="shared" si="33"/>
        <v>0.3372427268482203</v>
      </c>
      <c r="D347" s="176">
        <f t="shared" si="31"/>
        <v>0.6627572731517797</v>
      </c>
      <c r="E347" s="179">
        <f t="shared" si="32"/>
        <v>61180.399999999994</v>
      </c>
      <c r="P347" s="169">
        <v>171000</v>
      </c>
      <c r="Q347" s="181">
        <f t="shared" si="34"/>
        <v>0.5</v>
      </c>
      <c r="R347" s="191">
        <f t="shared" si="35"/>
        <v>177708.5739458956</v>
      </c>
    </row>
    <row r="348" spans="1:18" ht="12.75">
      <c r="A348" s="169">
        <v>0.43000000000008</v>
      </c>
      <c r="B348" s="172">
        <f t="shared" si="30"/>
        <v>77677.55986080253</v>
      </c>
      <c r="C348" s="177">
        <f t="shared" si="33"/>
        <v>0.33359782059542864</v>
      </c>
      <c r="D348" s="176">
        <f t="shared" si="31"/>
        <v>0.6664021794045714</v>
      </c>
      <c r="E348" s="179">
        <f t="shared" si="32"/>
        <v>61180.399999999994</v>
      </c>
      <c r="P348" s="169">
        <v>171500</v>
      </c>
      <c r="Q348" s="181">
        <f t="shared" si="34"/>
        <v>0.5</v>
      </c>
      <c r="R348" s="191">
        <f t="shared" si="35"/>
        <v>178228.1896591877</v>
      </c>
    </row>
    <row r="349" spans="1:18" ht="12.75">
      <c r="A349" s="169">
        <v>0.44000000000008</v>
      </c>
      <c r="B349" s="172">
        <f t="shared" si="30"/>
        <v>78101.10136669308</v>
      </c>
      <c r="C349" s="177">
        <f t="shared" si="33"/>
        <v>0.32996855366056477</v>
      </c>
      <c r="D349" s="176">
        <f t="shared" si="31"/>
        <v>0.6700314463394352</v>
      </c>
      <c r="E349" s="179">
        <f t="shared" si="32"/>
        <v>61180.399999999994</v>
      </c>
      <c r="P349" s="169">
        <v>172000</v>
      </c>
      <c r="Q349" s="181">
        <f t="shared" si="34"/>
        <v>0.5</v>
      </c>
      <c r="R349" s="191">
        <f t="shared" si="35"/>
        <v>178747.80537247978</v>
      </c>
    </row>
    <row r="350" spans="1:18" ht="12.75">
      <c r="A350" s="169">
        <v>0.45000000000008</v>
      </c>
      <c r="B350" s="172">
        <f t="shared" si="30"/>
        <v>78526.95225778501</v>
      </c>
      <c r="C350" s="177">
        <f t="shared" si="33"/>
        <v>0.3263552202878912</v>
      </c>
      <c r="D350" s="176">
        <f t="shared" si="31"/>
        <v>0.6736447797121088</v>
      </c>
      <c r="E350" s="179">
        <f t="shared" si="32"/>
        <v>61180.399999999994</v>
      </c>
      <c r="P350" s="169">
        <v>172500</v>
      </c>
      <c r="Q350" s="181">
        <f t="shared" si="34"/>
        <v>0.5</v>
      </c>
      <c r="R350" s="191">
        <f t="shared" si="35"/>
        <v>179267.42108577187</v>
      </c>
    </row>
    <row r="351" spans="1:18" ht="12.75">
      <c r="A351" s="169">
        <v>0.46000000000008</v>
      </c>
      <c r="B351" s="172">
        <f t="shared" si="30"/>
        <v>78955.12512613795</v>
      </c>
      <c r="C351" s="177">
        <f t="shared" si="33"/>
        <v>0.3227581102503191</v>
      </c>
      <c r="D351" s="176">
        <f t="shared" si="31"/>
        <v>0.6772418897496809</v>
      </c>
      <c r="E351" s="179">
        <f t="shared" si="32"/>
        <v>61180.399999999994</v>
      </c>
      <c r="P351" s="169">
        <v>173000</v>
      </c>
      <c r="Q351" s="181">
        <f t="shared" si="34"/>
        <v>0.5</v>
      </c>
      <c r="R351" s="191">
        <f t="shared" si="35"/>
        <v>179787.03679906396</v>
      </c>
    </row>
    <row r="352" spans="1:18" ht="12.75">
      <c r="A352" s="169">
        <v>0.47000000000008</v>
      </c>
      <c r="B352" s="172">
        <f t="shared" si="30"/>
        <v>79385.63263247086</v>
      </c>
      <c r="C352" s="177">
        <f t="shared" si="33"/>
        <v>0.31917750878252726</v>
      </c>
      <c r="D352" s="176">
        <f t="shared" si="31"/>
        <v>0.6808224912174727</v>
      </c>
      <c r="E352" s="179">
        <f t="shared" si="32"/>
        <v>61180.399999999994</v>
      </c>
      <c r="P352" s="169">
        <v>173500</v>
      </c>
      <c r="Q352" s="181">
        <f t="shared" si="34"/>
        <v>0.5</v>
      </c>
      <c r="R352" s="191">
        <f t="shared" si="35"/>
        <v>180306.65251235606</v>
      </c>
    </row>
    <row r="353" spans="1:18" ht="12.75">
      <c r="A353" s="169">
        <v>0.48000000000008</v>
      </c>
      <c r="B353" s="172">
        <f t="shared" si="30"/>
        <v>79818.48750653608</v>
      </c>
      <c r="C353" s="177">
        <f t="shared" si="33"/>
        <v>0.3156136965161942</v>
      </c>
      <c r="D353" s="176">
        <f t="shared" si="31"/>
        <v>0.6843863034838058</v>
      </c>
      <c r="E353" s="179">
        <f t="shared" si="32"/>
        <v>61180.399999999994</v>
      </c>
      <c r="P353" s="169">
        <v>174000</v>
      </c>
      <c r="Q353" s="181">
        <f t="shared" si="34"/>
        <v>0.5</v>
      </c>
      <c r="R353" s="191">
        <f t="shared" si="35"/>
        <v>180826.26822564815</v>
      </c>
    </row>
    <row r="354" spans="1:18" ht="12.75">
      <c r="A354" s="169">
        <v>0.49000000000008</v>
      </c>
      <c r="B354" s="172">
        <f t="shared" si="30"/>
        <v>80253.7025474952</v>
      </c>
      <c r="C354" s="177">
        <f t="shared" si="33"/>
        <v>0.31206694941736224</v>
      </c>
      <c r="D354" s="176">
        <f t="shared" si="31"/>
        <v>0.6879330505826378</v>
      </c>
      <c r="E354" s="179">
        <f t="shared" si="32"/>
        <v>61180.399999999994</v>
      </c>
      <c r="P354" s="169">
        <v>174500</v>
      </c>
      <c r="Q354" s="181">
        <f t="shared" si="34"/>
        <v>0.5</v>
      </c>
      <c r="R354" s="191">
        <f t="shared" si="35"/>
        <v>181345.88393894024</v>
      </c>
    </row>
    <row r="355" spans="1:18" ht="12.75">
      <c r="A355" s="169">
        <v>0.50000000000008</v>
      </c>
      <c r="B355" s="172">
        <f t="shared" si="30"/>
        <v>80691.29062429859</v>
      </c>
      <c r="C355" s="177">
        <f t="shared" si="33"/>
        <v>0.3085375387259588</v>
      </c>
      <c r="D355" s="176">
        <f t="shared" si="31"/>
        <v>0.6914624612740412</v>
      </c>
      <c r="E355" s="179">
        <f t="shared" si="32"/>
        <v>61180.399999999994</v>
      </c>
      <c r="P355" s="169">
        <v>175000</v>
      </c>
      <c r="Q355" s="181">
        <f t="shared" si="34"/>
        <v>0.5</v>
      </c>
      <c r="R355" s="191">
        <f t="shared" si="35"/>
        <v>181865.49965223233</v>
      </c>
    </row>
    <row r="356" spans="1:18" ht="12.75">
      <c r="A356" s="169">
        <v>0.51000000000008</v>
      </c>
      <c r="B356" s="172">
        <f t="shared" si="30"/>
        <v>81131.26467606476</v>
      </c>
      <c r="C356" s="177">
        <f t="shared" si="33"/>
        <v>0.3050257308974914</v>
      </c>
      <c r="D356" s="176">
        <f t="shared" si="31"/>
        <v>0.6949742691025086</v>
      </c>
      <c r="E356" s="179">
        <f t="shared" si="32"/>
        <v>61180.399999999994</v>
      </c>
      <c r="P356" s="169">
        <v>175500</v>
      </c>
      <c r="Q356" s="181">
        <f t="shared" si="34"/>
        <v>0.5</v>
      </c>
      <c r="R356" s="191">
        <f t="shared" si="35"/>
        <v>182385.11536552443</v>
      </c>
    </row>
    <row r="357" spans="1:18" ht="12.75">
      <c r="A357" s="169">
        <v>0.52000000000008</v>
      </c>
      <c r="B357" s="172">
        <f t="shared" si="30"/>
        <v>81573.63771246397</v>
      </c>
      <c r="C357" s="177">
        <f t="shared" si="33"/>
        <v>0.3015317875469383</v>
      </c>
      <c r="D357" s="176">
        <f t="shared" si="31"/>
        <v>0.6984682124530617</v>
      </c>
      <c r="E357" s="179">
        <f t="shared" si="32"/>
        <v>61180.399999999994</v>
      </c>
      <c r="P357" s="169">
        <v>176000</v>
      </c>
      <c r="Q357" s="181">
        <f t="shared" si="34"/>
        <v>0.5</v>
      </c>
      <c r="R357" s="191">
        <f t="shared" si="35"/>
        <v>182904.73107881652</v>
      </c>
    </row>
    <row r="358" spans="1:18" ht="12.75">
      <c r="A358" s="169">
        <v>0.53000000000008</v>
      </c>
      <c r="B358" s="172">
        <f t="shared" si="30"/>
        <v>82018.42281410247</v>
      </c>
      <c r="C358" s="177">
        <f t="shared" si="33"/>
        <v>0.2980559653948487</v>
      </c>
      <c r="D358" s="176">
        <f t="shared" si="31"/>
        <v>0.7019440346051513</v>
      </c>
      <c r="E358" s="179">
        <f t="shared" si="32"/>
        <v>61180.399999999994</v>
      </c>
      <c r="P358" s="169">
        <v>176500</v>
      </c>
      <c r="Q358" s="181">
        <f t="shared" si="34"/>
        <v>0.5</v>
      </c>
      <c r="R358" s="191">
        <f t="shared" si="35"/>
        <v>183424.3467921086</v>
      </c>
    </row>
    <row r="359" spans="1:18" ht="12.75">
      <c r="A359" s="169">
        <v>0.54000000000008</v>
      </c>
      <c r="B359" s="172">
        <f t="shared" si="30"/>
        <v>82465.63313290886</v>
      </c>
      <c r="C359" s="177">
        <f t="shared" si="33"/>
        <v>0.29459851621567057</v>
      </c>
      <c r="D359" s="176">
        <f t="shared" si="31"/>
        <v>0.7054014837843294</v>
      </c>
      <c r="E359" s="179">
        <f t="shared" si="32"/>
        <v>61180.399999999994</v>
      </c>
      <c r="P359" s="169">
        <v>177000</v>
      </c>
      <c r="Q359" s="181">
        <f t="shared" si="34"/>
        <v>0.5</v>
      </c>
      <c r="R359" s="191">
        <f t="shared" si="35"/>
        <v>183943.9625054007</v>
      </c>
    </row>
    <row r="360" spans="1:18" ht="12.75">
      <c r="A360" s="169">
        <v>0.55000000000008</v>
      </c>
      <c r="B360" s="172">
        <f t="shared" si="30"/>
        <v>82915.281892524</v>
      </c>
      <c r="C360" s="177">
        <f t="shared" si="33"/>
        <v>0.29115968678831883</v>
      </c>
      <c r="D360" s="176">
        <f t="shared" si="31"/>
        <v>0.7088403132116812</v>
      </c>
      <c r="E360" s="179">
        <f t="shared" si="32"/>
        <v>61180.399999999994</v>
      </c>
      <c r="P360" s="169">
        <v>177500</v>
      </c>
      <c r="Q360" s="181">
        <f t="shared" si="34"/>
        <v>0.5</v>
      </c>
      <c r="R360" s="191">
        <f t="shared" si="35"/>
        <v>184463.5782186928</v>
      </c>
    </row>
    <row r="361" spans="1:18" ht="12.75">
      <c r="A361" s="169">
        <v>0.56000000000008</v>
      </c>
      <c r="B361" s="172">
        <f t="shared" si="30"/>
        <v>83367.38238869084</v>
      </c>
      <c r="C361" s="177">
        <f t="shared" si="33"/>
        <v>0.28773971884899974</v>
      </c>
      <c r="D361" s="176">
        <f t="shared" si="31"/>
        <v>0.7122602811510003</v>
      </c>
      <c r="E361" s="179">
        <f t="shared" si="32"/>
        <v>61180.399999999994</v>
      </c>
      <c r="P361" s="169">
        <v>178000</v>
      </c>
      <c r="Q361" s="181">
        <f t="shared" si="34"/>
        <v>0.5</v>
      </c>
      <c r="R361" s="191">
        <f t="shared" si="35"/>
        <v>184983.1939319849</v>
      </c>
    </row>
    <row r="362" spans="1:18" ht="12.75">
      <c r="A362" s="169">
        <v>0.57000000000008</v>
      </c>
      <c r="B362" s="172">
        <f t="shared" si="30"/>
        <v>83821.94798964875</v>
      </c>
      <c r="C362" s="177">
        <f t="shared" si="33"/>
        <v>0.284338849046297</v>
      </c>
      <c r="D362" s="176">
        <f t="shared" si="31"/>
        <v>0.715661150953703</v>
      </c>
      <c r="E362" s="179">
        <f t="shared" si="32"/>
        <v>61180.399999999994</v>
      </c>
      <c r="P362" s="169">
        <v>178500</v>
      </c>
      <c r="Q362" s="181">
        <f t="shared" si="34"/>
        <v>0.5</v>
      </c>
      <c r="R362" s="191">
        <f t="shared" si="35"/>
        <v>185502.80964527698</v>
      </c>
    </row>
    <row r="363" spans="1:18" ht="12.75">
      <c r="A363" s="169">
        <v>0.58000000000008</v>
      </c>
      <c r="B363" s="172">
        <f t="shared" si="30"/>
        <v>84278.99213652764</v>
      </c>
      <c r="C363" s="177">
        <f t="shared" si="33"/>
        <v>0.2809573088985373</v>
      </c>
      <c r="D363" s="176">
        <f t="shared" si="31"/>
        <v>0.7190426911014627</v>
      </c>
      <c r="E363" s="179">
        <f t="shared" si="32"/>
        <v>61180.399999999994</v>
      </c>
      <c r="P363" s="169">
        <v>179000</v>
      </c>
      <c r="Q363" s="181">
        <f t="shared" si="34"/>
        <v>0.5</v>
      </c>
      <c r="R363" s="191">
        <f t="shared" si="35"/>
        <v>186022.42535856907</v>
      </c>
    </row>
    <row r="364" spans="1:18" ht="12.75">
      <c r="A364" s="169">
        <v>0.59000000000008</v>
      </c>
      <c r="B364" s="172">
        <f t="shared" si="30"/>
        <v>84738.52834374641</v>
      </c>
      <c r="C364" s="177">
        <f t="shared" si="33"/>
        <v>0.2775953247534382</v>
      </c>
      <c r="D364" s="176">
        <f t="shared" si="31"/>
        <v>0.7224046752465618</v>
      </c>
      <c r="E364" s="179">
        <f t="shared" si="32"/>
        <v>61180.399999999994</v>
      </c>
      <c r="P364" s="169">
        <v>179500</v>
      </c>
      <c r="Q364" s="181">
        <f t="shared" si="34"/>
        <v>0.5</v>
      </c>
      <c r="R364" s="191">
        <f t="shared" si="35"/>
        <v>186542.04107186117</v>
      </c>
    </row>
    <row r="365" spans="1:18" ht="12.75">
      <c r="A365" s="169">
        <v>0.60000000000008</v>
      </c>
      <c r="B365" s="172">
        <f t="shared" si="30"/>
        <v>85200.57019941212</v>
      </c>
      <c r="C365" s="177">
        <f t="shared" si="33"/>
        <v>0.2742531177500469</v>
      </c>
      <c r="D365" s="176">
        <f t="shared" si="31"/>
        <v>0.7257468822499531</v>
      </c>
      <c r="E365" s="179">
        <f t="shared" si="32"/>
        <v>61180.399999999994</v>
      </c>
      <c r="P365" s="169">
        <v>180000</v>
      </c>
      <c r="Q365" s="181">
        <f t="shared" si="34"/>
        <v>0.5</v>
      </c>
      <c r="R365" s="191">
        <f t="shared" si="35"/>
        <v>187061.65678515326</v>
      </c>
    </row>
    <row r="366" spans="1:18" ht="12.75">
      <c r="A366" s="169">
        <v>0.61000000000008</v>
      </c>
      <c r="B366" s="172">
        <f t="shared" si="30"/>
        <v>85665.13136572138</v>
      </c>
      <c r="C366" s="177">
        <f t="shared" si="33"/>
        <v>0.2709309037829791</v>
      </c>
      <c r="D366" s="176">
        <f t="shared" si="31"/>
        <v>0.7290690962170209</v>
      </c>
      <c r="E366" s="179">
        <f t="shared" si="32"/>
        <v>61180.399999999994</v>
      </c>
      <c r="P366" s="169">
        <v>180500</v>
      </c>
      <c r="Q366" s="181">
        <f t="shared" si="34"/>
        <v>0.5</v>
      </c>
      <c r="R366" s="191">
        <f t="shared" si="35"/>
        <v>187581.27249844535</v>
      </c>
    </row>
    <row r="367" spans="1:18" ht="12.75">
      <c r="A367" s="169">
        <v>0.62000000000008</v>
      </c>
      <c r="B367" s="172">
        <f t="shared" si="30"/>
        <v>86132.2255793653</v>
      </c>
      <c r="C367" s="177">
        <f t="shared" si="33"/>
        <v>0.2676288934689568</v>
      </c>
      <c r="D367" s="176">
        <f t="shared" si="31"/>
        <v>0.7323711065310432</v>
      </c>
      <c r="E367" s="179">
        <f t="shared" si="32"/>
        <v>61180.399999999994</v>
      </c>
      <c r="P367" s="169">
        <v>181000</v>
      </c>
      <c r="Q367" s="181">
        <f t="shared" si="34"/>
        <v>0.5</v>
      </c>
      <c r="R367" s="191">
        <f t="shared" si="35"/>
        <v>188100.88821173745</v>
      </c>
    </row>
    <row r="368" spans="1:18" ht="12.75">
      <c r="A368" s="169">
        <v>0.63000000000008</v>
      </c>
      <c r="B368" s="172">
        <f t="shared" si="30"/>
        <v>86601.86665193454</v>
      </c>
      <c r="C368" s="177">
        <f t="shared" si="33"/>
        <v>0.26434729211565133</v>
      </c>
      <c r="D368" s="176">
        <f t="shared" si="31"/>
        <v>0.7356527078843487</v>
      </c>
      <c r="E368" s="179">
        <f t="shared" si="32"/>
        <v>61180.399999999994</v>
      </c>
      <c r="P368" s="169">
        <v>181500</v>
      </c>
      <c r="Q368" s="181">
        <f t="shared" si="34"/>
        <v>0.5</v>
      </c>
      <c r="R368" s="191">
        <f t="shared" si="35"/>
        <v>188620.50392502954</v>
      </c>
    </row>
    <row r="369" spans="1:18" ht="12.75">
      <c r="A369" s="169">
        <v>0.64000000000008</v>
      </c>
      <c r="B369" s="172">
        <f t="shared" si="30"/>
        <v>87074.0684703287</v>
      </c>
      <c r="C369" s="177">
        <f t="shared" si="33"/>
        <v>0.2610862996928356</v>
      </c>
      <c r="D369" s="176">
        <f t="shared" si="31"/>
        <v>0.7389137003071644</v>
      </c>
      <c r="E369" s="179">
        <f t="shared" si="32"/>
        <v>61180.399999999994</v>
      </c>
      <c r="P369" s="169">
        <v>182000</v>
      </c>
      <c r="Q369" s="181">
        <f t="shared" si="34"/>
        <v>0.5</v>
      </c>
      <c r="R369" s="191">
        <f t="shared" si="35"/>
        <v>189140.11963832163</v>
      </c>
    </row>
    <row r="370" spans="1:18" ht="12.75">
      <c r="A370" s="169">
        <v>0.65000000000008</v>
      </c>
      <c r="B370" s="172">
        <f t="shared" si="30"/>
        <v>87548.84499716655</v>
      </c>
      <c r="C370" s="177">
        <f t="shared" si="33"/>
        <v>0.25784611080583897</v>
      </c>
      <c r="D370" s="176">
        <f t="shared" si="31"/>
        <v>0.742153889194161</v>
      </c>
      <c r="E370" s="179">
        <f t="shared" si="32"/>
        <v>61180.399999999994</v>
      </c>
      <c r="P370" s="169">
        <v>182500</v>
      </c>
      <c r="Q370" s="181">
        <f t="shared" si="34"/>
        <v>0.5</v>
      </c>
      <c r="R370" s="191">
        <f t="shared" si="35"/>
        <v>189659.73535161372</v>
      </c>
    </row>
    <row r="371" spans="1:18" ht="12.75">
      <c r="A371" s="169">
        <v>0.66000000000008</v>
      </c>
      <c r="B371" s="172">
        <f t="shared" si="30"/>
        <v>88026.21027119839</v>
      </c>
      <c r="C371" s="177">
        <f t="shared" si="33"/>
        <v>0.2546269146713105</v>
      </c>
      <c r="D371" s="176">
        <f t="shared" si="31"/>
        <v>0.7453730853286895</v>
      </c>
      <c r="E371" s="179">
        <f t="shared" si="32"/>
        <v>61180.399999999994</v>
      </c>
      <c r="P371" s="169">
        <v>183000</v>
      </c>
      <c r="Q371" s="181">
        <f t="shared" si="34"/>
        <v>0.5</v>
      </c>
      <c r="R371" s="191">
        <f t="shared" si="35"/>
        <v>190179.35106490582</v>
      </c>
    </row>
    <row r="372" spans="1:18" ht="12.75">
      <c r="A372" s="169">
        <v>0.67000000000008</v>
      </c>
      <c r="B372" s="172">
        <f t="shared" si="30"/>
        <v>88506.1784077223</v>
      </c>
      <c r="C372" s="177">
        <f t="shared" si="33"/>
        <v>0.25142889509528465</v>
      </c>
      <c r="D372" s="176">
        <f t="shared" si="31"/>
        <v>0.7485711049047153</v>
      </c>
      <c r="E372" s="179">
        <f t="shared" si="32"/>
        <v>61180.399999999994</v>
      </c>
      <c r="P372" s="169">
        <v>183500</v>
      </c>
      <c r="Q372" s="181">
        <f t="shared" si="34"/>
        <v>0.5</v>
      </c>
      <c r="R372" s="191">
        <f t="shared" si="35"/>
        <v>190698.9667781979</v>
      </c>
    </row>
    <row r="373" spans="1:18" ht="12.75">
      <c r="A373" s="169">
        <v>0.68000000000008</v>
      </c>
      <c r="B373" s="172">
        <f t="shared" si="30"/>
        <v>88988.76359900016</v>
      </c>
      <c r="C373" s="177">
        <f t="shared" si="33"/>
        <v>0.24825223045354528</v>
      </c>
      <c r="D373" s="176">
        <f t="shared" si="31"/>
        <v>0.7517477695464547</v>
      </c>
      <c r="E373" s="179">
        <f t="shared" si="32"/>
        <v>61180.399999999994</v>
      </c>
      <c r="P373" s="169">
        <v>184000</v>
      </c>
      <c r="Q373" s="181">
        <f t="shared" si="34"/>
        <v>0.5</v>
      </c>
      <c r="R373" s="191">
        <f t="shared" si="35"/>
        <v>191218.58249149</v>
      </c>
    </row>
    <row r="374" spans="1:18" ht="12.75">
      <c r="A374" s="169">
        <v>0.69000000000008</v>
      </c>
      <c r="B374" s="172">
        <f t="shared" si="30"/>
        <v>89473.98011467855</v>
      </c>
      <c r="C374" s="177">
        <f t="shared" si="33"/>
        <v>0.24509709367428434</v>
      </c>
      <c r="D374" s="176">
        <f t="shared" si="31"/>
        <v>0.7549029063257157</v>
      </c>
      <c r="E374" s="179">
        <f t="shared" si="32"/>
        <v>61180.399999999994</v>
      </c>
      <c r="P374" s="169">
        <v>184500</v>
      </c>
      <c r="Q374" s="181">
        <f t="shared" si="34"/>
        <v>0.5</v>
      </c>
      <c r="R374" s="191">
        <f t="shared" si="35"/>
        <v>191738.1982047821</v>
      </c>
    </row>
    <row r="375" spans="1:18" ht="12.75">
      <c r="A375" s="169">
        <v>0.70000000000009</v>
      </c>
      <c r="B375" s="172">
        <f t="shared" si="30"/>
        <v>89961.84230221057</v>
      </c>
      <c r="C375" s="177">
        <f t="shared" si="33"/>
        <v>0.24196365222304494</v>
      </c>
      <c r="D375" s="176">
        <f t="shared" si="31"/>
        <v>0.758036347776955</v>
      </c>
      <c r="E375" s="179">
        <f t="shared" si="32"/>
        <v>61180.399999999994</v>
      </c>
      <c r="P375" s="169">
        <v>185000</v>
      </c>
      <c r="Q375" s="181">
        <f t="shared" si="34"/>
        <v>0.5</v>
      </c>
      <c r="R375" s="191">
        <f t="shared" si="35"/>
        <v>192257.8139180742</v>
      </c>
    </row>
    <row r="376" spans="1:18" ht="12.75">
      <c r="A376" s="169">
        <v>0.71000000000009</v>
      </c>
      <c r="B376" s="172">
        <f t="shared" si="30"/>
        <v>90452.36458727777</v>
      </c>
      <c r="C376" s="177">
        <f t="shared" si="33"/>
        <v>0.23885206808995885</v>
      </c>
      <c r="D376" s="176">
        <f t="shared" si="31"/>
        <v>0.7611479319100412</v>
      </c>
      <c r="E376" s="179">
        <f t="shared" si="32"/>
        <v>61180.399999999994</v>
      </c>
      <c r="P376" s="169">
        <v>185500</v>
      </c>
      <c r="Q376" s="181">
        <f t="shared" si="34"/>
        <v>0.5</v>
      </c>
      <c r="R376" s="191">
        <f t="shared" si="35"/>
        <v>192777.42963136628</v>
      </c>
    </row>
    <row r="377" spans="1:18" ht="12.75">
      <c r="A377" s="169">
        <v>0.72000000000009</v>
      </c>
      <c r="B377" s="172">
        <f t="shared" si="30"/>
        <v>90945.56147422067</v>
      </c>
      <c r="C377" s="177">
        <f t="shared" si="33"/>
        <v>0.23576249777922342</v>
      </c>
      <c r="D377" s="176">
        <f t="shared" si="31"/>
        <v>0.7642375022207766</v>
      </c>
      <c r="E377" s="179">
        <f t="shared" si="32"/>
        <v>61180.399999999994</v>
      </c>
      <c r="P377" s="169">
        <v>186000</v>
      </c>
      <c r="Q377" s="181">
        <f t="shared" si="34"/>
        <v>0.5</v>
      </c>
      <c r="R377" s="191">
        <f t="shared" si="35"/>
        <v>193297.04534465837</v>
      </c>
    </row>
    <row r="378" spans="1:18" ht="12.75">
      <c r="A378" s="169">
        <v>0.73000000000009</v>
      </c>
      <c r="B378" s="172">
        <f t="shared" si="30"/>
        <v>91441.44754646442</v>
      </c>
      <c r="C378" s="177">
        <f t="shared" si="33"/>
        <v>0.23269509230086993</v>
      </c>
      <c r="D378" s="176">
        <f t="shared" si="31"/>
        <v>0.7673049076991301</v>
      </c>
      <c r="E378" s="179">
        <f t="shared" si="32"/>
        <v>61180.399999999994</v>
      </c>
      <c r="P378" s="169">
        <v>186500</v>
      </c>
      <c r="Q378" s="181">
        <f t="shared" si="34"/>
        <v>0.5</v>
      </c>
      <c r="R378" s="191">
        <f t="shared" si="35"/>
        <v>193816.66105795046</v>
      </c>
    </row>
    <row r="379" spans="1:18" ht="12.75">
      <c r="A379" s="169">
        <v>0.74000000000009</v>
      </c>
      <c r="B379" s="172">
        <f t="shared" si="30"/>
        <v>91940.03746695166</v>
      </c>
      <c r="C379" s="177">
        <f t="shared" si="33"/>
        <v>0.2296499971647632</v>
      </c>
      <c r="D379" s="176">
        <f t="shared" si="31"/>
        <v>0.7703500028352368</v>
      </c>
      <c r="E379" s="179">
        <f t="shared" si="32"/>
        <v>61180.399999999994</v>
      </c>
      <c r="P379" s="169">
        <v>187000</v>
      </c>
      <c r="Q379" s="181">
        <f t="shared" si="34"/>
        <v>0.5</v>
      </c>
      <c r="R379" s="191">
        <f t="shared" si="35"/>
        <v>194336.27677124256</v>
      </c>
    </row>
    <row r="380" spans="1:18" ht="12.75">
      <c r="A380" s="169">
        <v>0.75000000000009</v>
      </c>
      <c r="B380" s="172">
        <f t="shared" si="30"/>
        <v>92441.3459785756</v>
      </c>
      <c r="C380" s="177">
        <f t="shared" si="33"/>
        <v>0.22662735237684117</v>
      </c>
      <c r="D380" s="176">
        <f t="shared" si="31"/>
        <v>0.7733726476231588</v>
      </c>
      <c r="E380" s="179">
        <f t="shared" si="32"/>
        <v>61180.399999999994</v>
      </c>
      <c r="P380" s="169">
        <v>187500</v>
      </c>
      <c r="Q380" s="181">
        <f t="shared" si="34"/>
        <v>0.5</v>
      </c>
      <c r="R380" s="191">
        <f t="shared" si="35"/>
        <v>194855.89248453465</v>
      </c>
    </row>
    <row r="381" spans="1:18" ht="12.75">
      <c r="A381" s="169">
        <v>0.76000000000009</v>
      </c>
      <c r="B381" s="172">
        <f t="shared" si="30"/>
        <v>92945.38790461545</v>
      </c>
      <c r="C381" s="177">
        <f t="shared" si="33"/>
        <v>0.22362729243757262</v>
      </c>
      <c r="D381" s="176">
        <f t="shared" si="31"/>
        <v>0.7763727075624274</v>
      </c>
      <c r="E381" s="179">
        <f t="shared" si="32"/>
        <v>61180.399999999994</v>
      </c>
      <c r="P381" s="169">
        <v>188000</v>
      </c>
      <c r="Q381" s="181">
        <f t="shared" si="34"/>
        <v>0.5</v>
      </c>
      <c r="R381" s="191">
        <f t="shared" si="35"/>
        <v>195375.50819782674</v>
      </c>
    </row>
    <row r="382" spans="1:18" ht="12.75">
      <c r="A382" s="169">
        <v>0.77000000000009</v>
      </c>
      <c r="B382" s="172">
        <f t="shared" si="30"/>
        <v>93452.17814917587</v>
      </c>
      <c r="C382" s="177">
        <f t="shared" si="33"/>
        <v>0.22064994634262292</v>
      </c>
      <c r="D382" s="176">
        <f t="shared" si="31"/>
        <v>0.7793500536573771</v>
      </c>
      <c r="E382" s="179">
        <f t="shared" si="32"/>
        <v>61180.399999999994</v>
      </c>
      <c r="P382" s="169">
        <v>188500</v>
      </c>
      <c r="Q382" s="181">
        <f t="shared" si="34"/>
        <v>0.5</v>
      </c>
      <c r="R382" s="191">
        <f t="shared" si="35"/>
        <v>195895.12391111883</v>
      </c>
    </row>
    <row r="383" spans="1:18" ht="12.75">
      <c r="A383" s="169">
        <v>0.78000000000009</v>
      </c>
      <c r="B383" s="172">
        <f t="shared" si="30"/>
        <v>93961.73169762644</v>
      </c>
      <c r="C383" s="177">
        <f t="shared" si="33"/>
        <v>0.21769543758570675</v>
      </c>
      <c r="D383" s="176">
        <f t="shared" si="31"/>
        <v>0.7823045624142932</v>
      </c>
      <c r="E383" s="179">
        <f t="shared" si="32"/>
        <v>61180.399999999994</v>
      </c>
      <c r="P383" s="169">
        <v>189000</v>
      </c>
      <c r="Q383" s="181">
        <f t="shared" si="34"/>
        <v>0.5</v>
      </c>
      <c r="R383" s="191">
        <f t="shared" si="35"/>
        <v>196414.73962441093</v>
      </c>
    </row>
    <row r="384" spans="1:18" ht="12.75">
      <c r="A384" s="169">
        <v>0.79000000000009</v>
      </c>
      <c r="B384" s="172">
        <f t="shared" si="30"/>
        <v>94474.06361704577</v>
      </c>
      <c r="C384" s="177">
        <f t="shared" si="33"/>
        <v>0.2147638841636108</v>
      </c>
      <c r="D384" s="176">
        <f t="shared" si="31"/>
        <v>0.7852361158363892</v>
      </c>
      <c r="E384" s="179">
        <f t="shared" si="32"/>
        <v>61180.399999999994</v>
      </c>
      <c r="P384" s="169">
        <v>189500</v>
      </c>
      <c r="Q384" s="181">
        <f t="shared" si="34"/>
        <v>0.5</v>
      </c>
      <c r="R384" s="191">
        <f t="shared" si="35"/>
        <v>196934.35533770302</v>
      </c>
    </row>
    <row r="385" spans="1:18" ht="12.75">
      <c r="A385" s="169">
        <v>0.80000000000009</v>
      </c>
      <c r="B385" s="172">
        <f t="shared" si="30"/>
        <v>94989.18905666668</v>
      </c>
      <c r="C385" s="177">
        <f t="shared" si="33"/>
        <v>0.21185539858337066</v>
      </c>
      <c r="D385" s="176">
        <f t="shared" si="31"/>
        <v>0.7881446014166293</v>
      </c>
      <c r="E385" s="179">
        <f t="shared" si="32"/>
        <v>61180.399999999994</v>
      </c>
      <c r="P385" s="169">
        <v>190000</v>
      </c>
      <c r="Q385" s="181">
        <f t="shared" si="34"/>
        <v>0.5</v>
      </c>
      <c r="R385" s="191">
        <f t="shared" si="35"/>
        <v>197453.9710509951</v>
      </c>
    </row>
    <row r="386" spans="1:18" ht="12.75">
      <c r="A386" s="169">
        <v>0.81000000000009</v>
      </c>
      <c r="B386" s="172">
        <f t="shared" si="30"/>
        <v>95507.12324832354</v>
      </c>
      <c r="C386" s="177">
        <f t="shared" si="33"/>
        <v>0.20897008787157567</v>
      </c>
      <c r="D386" s="176">
        <f t="shared" si="31"/>
        <v>0.7910299121284243</v>
      </c>
      <c r="E386" s="179">
        <f t="shared" si="32"/>
        <v>61180.399999999994</v>
      </c>
      <c r="P386" s="169">
        <v>190500</v>
      </c>
      <c r="Q386" s="181">
        <f t="shared" si="34"/>
        <v>0.5</v>
      </c>
      <c r="R386" s="191">
        <f t="shared" si="35"/>
        <v>197973.5867642872</v>
      </c>
    </row>
    <row r="387" spans="1:18" ht="12.75">
      <c r="A387" s="169">
        <v>0.82000000000009</v>
      </c>
      <c r="B387" s="172">
        <f t="shared" si="30"/>
        <v>96027.88150690388</v>
      </c>
      <c r="C387" s="177">
        <f t="shared" si="33"/>
        <v>0.20610805358578743</v>
      </c>
      <c r="D387" s="176">
        <f t="shared" si="31"/>
        <v>0.7938919464142126</v>
      </c>
      <c r="E387" s="179">
        <f t="shared" si="32"/>
        <v>61180.399999999994</v>
      </c>
      <c r="P387" s="169">
        <v>191000</v>
      </c>
      <c r="Q387" s="181">
        <f t="shared" si="34"/>
        <v>0.5</v>
      </c>
      <c r="R387" s="191">
        <f t="shared" si="35"/>
        <v>198493.2024775793</v>
      </c>
    </row>
    <row r="388" spans="1:18" ht="12.75">
      <c r="A388" s="169">
        <v>0.83000000000009</v>
      </c>
      <c r="B388" s="172">
        <f t="shared" si="30"/>
        <v>96551.47923079989</v>
      </c>
      <c r="C388" s="177">
        <f t="shared" si="33"/>
        <v>0.20326939182804304</v>
      </c>
      <c r="D388" s="176">
        <f t="shared" si="31"/>
        <v>0.796730608171957</v>
      </c>
      <c r="E388" s="179">
        <f t="shared" si="32"/>
        <v>61180.399999999994</v>
      </c>
      <c r="P388" s="169">
        <v>191500</v>
      </c>
      <c r="Q388" s="181">
        <f t="shared" si="34"/>
        <v>0.5</v>
      </c>
      <c r="R388" s="191">
        <f t="shared" si="35"/>
        <v>199012.8181908714</v>
      </c>
    </row>
    <row r="389" spans="1:18" ht="12.75">
      <c r="A389" s="169">
        <v>0.84000000000009</v>
      </c>
      <c r="B389" s="172">
        <f aca="true" t="shared" si="36" ref="B389:B452">EXP(A389*SQRT($H$10)+SUMPRODUCT($H$20:$H$25,$N$20:$N$25))</f>
        <v>97077.93190236493</v>
      </c>
      <c r="C389" s="177">
        <f t="shared" si="33"/>
        <v>0.20045419326042446</v>
      </c>
      <c r="D389" s="176">
        <f aca="true" t="shared" si="37" ref="D389:D452">1-C389</f>
        <v>0.7995458067395755</v>
      </c>
      <c r="E389" s="179">
        <f aca="true" t="shared" si="38" ref="E389:E452">$P$3</f>
        <v>61180.399999999994</v>
      </c>
      <c r="P389" s="169">
        <v>192000</v>
      </c>
      <c r="Q389" s="181">
        <f t="shared" si="34"/>
        <v>0.5</v>
      </c>
      <c r="R389" s="191">
        <f t="shared" si="35"/>
        <v>199532.43390416348</v>
      </c>
    </row>
    <row r="390" spans="1:18" ht="12.75">
      <c r="A390" s="169">
        <v>0.85000000000009</v>
      </c>
      <c r="B390" s="172">
        <f t="shared" si="36"/>
        <v>97607.25508837077</v>
      </c>
      <c r="C390" s="177">
        <f aca="true" t="shared" si="39" ref="C390:C453">1-(NORMDIST(A390*SQRT($H$10),0,SQRT($H$10),TRUE))</f>
        <v>0.1976625431226673</v>
      </c>
      <c r="D390" s="176">
        <f t="shared" si="37"/>
        <v>0.8023374568773327</v>
      </c>
      <c r="E390" s="179">
        <f t="shared" si="38"/>
        <v>61180.399999999994</v>
      </c>
      <c r="P390" s="169">
        <v>192500</v>
      </c>
      <c r="Q390" s="181">
        <f aca="true" t="shared" si="40" ref="Q390:Q405">+$S$3</f>
        <v>0.5</v>
      </c>
      <c r="R390" s="191">
        <f t="shared" si="35"/>
        <v>200052.04961745557</v>
      </c>
    </row>
    <row r="391" spans="1:18" ht="12.75">
      <c r="A391" s="169">
        <v>0.86000000000009</v>
      </c>
      <c r="B391" s="172">
        <f t="shared" si="36"/>
        <v>98139.46444046748</v>
      </c>
      <c r="C391" s="177">
        <f t="shared" si="39"/>
        <v>0.19489452125178364</v>
      </c>
      <c r="D391" s="176">
        <f t="shared" si="37"/>
        <v>0.8051054787482164</v>
      </c>
      <c r="E391" s="179">
        <f t="shared" si="38"/>
        <v>61180.399999999994</v>
      </c>
      <c r="P391" s="169">
        <v>193000</v>
      </c>
      <c r="Q391" s="181">
        <f t="shared" si="40"/>
        <v>0.5</v>
      </c>
      <c r="R391" s="191">
        <f t="shared" si="35"/>
        <v>200571.66533074767</v>
      </c>
    </row>
    <row r="392" spans="1:18" ht="12.75">
      <c r="A392" s="169">
        <v>0.87000000000009</v>
      </c>
      <c r="B392" s="172">
        <f t="shared" si="36"/>
        <v>98674.5756956473</v>
      </c>
      <c r="C392" s="177">
        <f t="shared" si="39"/>
        <v>0.1921502021036714</v>
      </c>
      <c r="D392" s="176">
        <f t="shared" si="37"/>
        <v>0.8078497978963286</v>
      </c>
      <c r="E392" s="179">
        <f t="shared" si="38"/>
        <v>61180.399999999994</v>
      </c>
      <c r="P392" s="169">
        <v>193500</v>
      </c>
      <c r="Q392" s="181">
        <f t="shared" si="40"/>
        <v>0.5</v>
      </c>
      <c r="R392" s="191">
        <f aca="true" t="shared" si="41" ref="R392:R405">R391+$R$6</f>
        <v>201091.28104403976</v>
      </c>
    </row>
    <row r="393" spans="1:18" ht="12.75">
      <c r="A393" s="169">
        <v>0.88000000000009</v>
      </c>
      <c r="B393" s="172">
        <f t="shared" si="36"/>
        <v>99212.60467670872</v>
      </c>
      <c r="C393" s="177">
        <f t="shared" si="39"/>
        <v>0.18942965477668772</v>
      </c>
      <c r="D393" s="176">
        <f t="shared" si="37"/>
        <v>0.8105703452233123</v>
      </c>
      <c r="E393" s="179">
        <f t="shared" si="38"/>
        <v>61180.399999999994</v>
      </c>
      <c r="P393" s="169">
        <v>194000</v>
      </c>
      <c r="Q393" s="181">
        <f t="shared" si="40"/>
        <v>0.5</v>
      </c>
      <c r="R393" s="191">
        <f t="shared" si="41"/>
        <v>201610.89675733185</v>
      </c>
    </row>
    <row r="394" spans="1:18" ht="12.75">
      <c r="A394" s="169">
        <v>0.89000000000009</v>
      </c>
      <c r="B394" s="172">
        <f t="shared" si="36"/>
        <v>99753.56729272562</v>
      </c>
      <c r="C394" s="177">
        <f t="shared" si="39"/>
        <v>0.1867329430371485</v>
      </c>
      <c r="D394" s="176">
        <f t="shared" si="37"/>
        <v>0.8132670569628515</v>
      </c>
      <c r="E394" s="179">
        <f t="shared" si="38"/>
        <v>61180.399999999994</v>
      </c>
      <c r="P394" s="169">
        <v>194500</v>
      </c>
      <c r="Q394" s="181">
        <f t="shared" si="40"/>
        <v>0.5</v>
      </c>
      <c r="R394" s="191">
        <f t="shared" si="41"/>
        <v>202130.51247062394</v>
      </c>
    </row>
    <row r="395" spans="1:18" ht="12.75">
      <c r="A395" s="169">
        <v>0.90000000000009</v>
      </c>
      <c r="B395" s="172">
        <f t="shared" si="36"/>
        <v>100297.47953951641</v>
      </c>
      <c r="C395" s="177">
        <f t="shared" si="39"/>
        <v>0.18406012534673566</v>
      </c>
      <c r="D395" s="176">
        <f t="shared" si="37"/>
        <v>0.8159398746532643</v>
      </c>
      <c r="E395" s="179">
        <f t="shared" si="38"/>
        <v>61180.399999999994</v>
      </c>
      <c r="P395" s="169">
        <v>195000</v>
      </c>
      <c r="Q395" s="181">
        <f t="shared" si="40"/>
        <v>0.5</v>
      </c>
      <c r="R395" s="191">
        <f t="shared" si="41"/>
        <v>202650.12818391604</v>
      </c>
    </row>
    <row r="396" spans="1:18" ht="12.75">
      <c r="A396" s="169">
        <v>0.91000000000009</v>
      </c>
      <c r="B396" s="172">
        <f t="shared" si="36"/>
        <v>100844.35750011812</v>
      </c>
      <c r="C396" s="177">
        <f t="shared" si="39"/>
        <v>0.18141125489177368</v>
      </c>
      <c r="D396" s="176">
        <f t="shared" si="37"/>
        <v>0.8185887451082263</v>
      </c>
      <c r="E396" s="179">
        <f t="shared" si="38"/>
        <v>61180.399999999994</v>
      </c>
      <c r="P396" s="169">
        <v>195500</v>
      </c>
      <c r="Q396" s="181">
        <f t="shared" si="40"/>
        <v>0.5</v>
      </c>
      <c r="R396" s="191">
        <f t="shared" si="41"/>
        <v>203169.74389720813</v>
      </c>
    </row>
    <row r="397" spans="1:18" ht="12.75">
      <c r="A397" s="169">
        <v>0.92000000000009</v>
      </c>
      <c r="B397" s="172">
        <f t="shared" si="36"/>
        <v>101394.21734526151</v>
      </c>
      <c r="C397" s="177">
        <f t="shared" si="39"/>
        <v>0.1787863796143483</v>
      </c>
      <c r="D397" s="176">
        <f t="shared" si="37"/>
        <v>0.8212136203856517</v>
      </c>
      <c r="E397" s="179">
        <f t="shared" si="38"/>
        <v>61180.399999999994</v>
      </c>
      <c r="P397" s="169">
        <v>196000</v>
      </c>
      <c r="Q397" s="181">
        <f t="shared" si="40"/>
        <v>0.5</v>
      </c>
      <c r="R397" s="191">
        <f t="shared" si="41"/>
        <v>203689.35961050022</v>
      </c>
    </row>
    <row r="398" spans="1:18" ht="12.75">
      <c r="A398" s="169">
        <v>0.93000000000009</v>
      </c>
      <c r="B398" s="172">
        <f t="shared" si="36"/>
        <v>101947.0753338487</v>
      </c>
      <c r="C398" s="177">
        <f t="shared" si="39"/>
        <v>0.17618554224523475</v>
      </c>
      <c r="D398" s="176">
        <f t="shared" si="37"/>
        <v>0.8238144577547653</v>
      </c>
      <c r="E398" s="179">
        <f t="shared" si="38"/>
        <v>61180.399999999994</v>
      </c>
      <c r="P398" s="169">
        <v>196500</v>
      </c>
      <c r="Q398" s="181">
        <f t="shared" si="40"/>
        <v>0.5</v>
      </c>
      <c r="R398" s="191">
        <f t="shared" si="41"/>
        <v>204208.9753237923</v>
      </c>
    </row>
    <row r="399" spans="1:18" ht="12.75">
      <c r="A399" s="169">
        <v>0.94000000000009</v>
      </c>
      <c r="B399" s="172">
        <f t="shared" si="36"/>
        <v>102502.94781343515</v>
      </c>
      <c r="C399" s="177">
        <f t="shared" si="39"/>
        <v>0.1736087803386015</v>
      </c>
      <c r="D399" s="176">
        <f t="shared" si="37"/>
        <v>0.8263912196613985</v>
      </c>
      <c r="E399" s="179">
        <f t="shared" si="38"/>
        <v>61180.399999999994</v>
      </c>
      <c r="P399" s="169">
        <v>197000</v>
      </c>
      <c r="Q399" s="181">
        <f t="shared" si="40"/>
        <v>0.5</v>
      </c>
      <c r="R399" s="191">
        <f t="shared" si="41"/>
        <v>204728.5910370844</v>
      </c>
    </row>
    <row r="400" spans="1:18" ht="12.75">
      <c r="A400" s="169">
        <v>0.95000000000009</v>
      </c>
      <c r="B400" s="172">
        <f t="shared" si="36"/>
        <v>103061.85122071159</v>
      </c>
      <c r="C400" s="177">
        <f t="shared" si="39"/>
        <v>0.171056126308459</v>
      </c>
      <c r="D400" s="176">
        <f t="shared" si="37"/>
        <v>0.828943873691541</v>
      </c>
      <c r="E400" s="179">
        <f t="shared" si="38"/>
        <v>61180.399999999994</v>
      </c>
      <c r="P400" s="169">
        <v>197500</v>
      </c>
      <c r="Q400" s="181">
        <f t="shared" si="40"/>
        <v>0.5</v>
      </c>
      <c r="R400" s="191">
        <f t="shared" si="41"/>
        <v>205248.2067503765</v>
      </c>
    </row>
    <row r="401" spans="1:18" ht="12.75">
      <c r="A401" s="169">
        <v>0.96000000000009</v>
      </c>
      <c r="B401" s="172">
        <f t="shared" si="36"/>
        <v>103623.80208199132</v>
      </c>
      <c r="C401" s="177">
        <f t="shared" si="39"/>
        <v>0.16852760746681517</v>
      </c>
      <c r="D401" s="176">
        <f t="shared" si="37"/>
        <v>0.8314723925331848</v>
      </c>
      <c r="E401" s="179">
        <f t="shared" si="38"/>
        <v>61180.399999999994</v>
      </c>
      <c r="P401" s="169">
        <v>198000</v>
      </c>
      <c r="Q401" s="181">
        <f t="shared" si="40"/>
        <v>0.5</v>
      </c>
      <c r="R401" s="191">
        <f t="shared" si="41"/>
        <v>205767.8224636686</v>
      </c>
    </row>
    <row r="402" spans="1:18" ht="12.75">
      <c r="A402" s="169">
        <v>0.97000000000009</v>
      </c>
      <c r="B402" s="172">
        <f t="shared" si="36"/>
        <v>104188.81701369841</v>
      </c>
      <c r="C402" s="177">
        <f t="shared" si="39"/>
        <v>0.16602324606350716</v>
      </c>
      <c r="D402" s="176">
        <f t="shared" si="37"/>
        <v>0.8339767539364928</v>
      </c>
      <c r="E402" s="179">
        <f t="shared" si="38"/>
        <v>61180.399999999994</v>
      </c>
      <c r="P402" s="169">
        <v>198500</v>
      </c>
      <c r="Q402" s="181">
        <f t="shared" si="40"/>
        <v>0.5</v>
      </c>
      <c r="R402" s="191">
        <f t="shared" si="41"/>
        <v>206287.43817696068</v>
      </c>
    </row>
    <row r="403" spans="1:18" ht="12.75">
      <c r="A403" s="169">
        <v>0.98000000000009</v>
      </c>
      <c r="B403" s="172">
        <f t="shared" si="36"/>
        <v>104756.91272285834</v>
      </c>
      <c r="C403" s="177">
        <f t="shared" si="39"/>
        <v>0.16354305932767021</v>
      </c>
      <c r="D403" s="176">
        <f t="shared" si="37"/>
        <v>0.8364569406723298</v>
      </c>
      <c r="E403" s="179">
        <f t="shared" si="38"/>
        <v>61180.399999999994</v>
      </c>
      <c r="P403" s="169">
        <v>199000</v>
      </c>
      <c r="Q403" s="181">
        <f t="shared" si="40"/>
        <v>0.5</v>
      </c>
      <c r="R403" s="191">
        <f t="shared" si="41"/>
        <v>206807.05389025278</v>
      </c>
    </row>
    <row r="404" spans="1:18" ht="12.75">
      <c r="A404" s="169">
        <v>0.99000000000009</v>
      </c>
      <c r="B404" s="172">
        <f t="shared" si="36"/>
        <v>105328.10600759342</v>
      </c>
      <c r="C404" s="177">
        <f t="shared" si="39"/>
        <v>0.16108705951080893</v>
      </c>
      <c r="D404" s="176">
        <f t="shared" si="37"/>
        <v>0.8389129404891911</v>
      </c>
      <c r="E404" s="179">
        <f t="shared" si="38"/>
        <v>61180.399999999994</v>
      </c>
      <c r="P404" s="169">
        <v>199500</v>
      </c>
      <c r="Q404" s="181">
        <f t="shared" si="40"/>
        <v>0.5</v>
      </c>
      <c r="R404" s="191">
        <f t="shared" si="41"/>
        <v>207326.66960354487</v>
      </c>
    </row>
    <row r="405" spans="1:18" ht="12.75">
      <c r="A405" s="169">
        <v>1.00000000000009</v>
      </c>
      <c r="B405" s="172">
        <f t="shared" si="36"/>
        <v>105902.41375761796</v>
      </c>
      <c r="C405" s="177">
        <f t="shared" si="39"/>
        <v>0.1586552539314352</v>
      </c>
      <c r="D405" s="176">
        <f t="shared" si="37"/>
        <v>0.8413447460685648</v>
      </c>
      <c r="E405" s="179">
        <f t="shared" si="38"/>
        <v>61180.399999999994</v>
      </c>
      <c r="P405" s="169">
        <v>200000</v>
      </c>
      <c r="Q405" s="181">
        <f t="shared" si="40"/>
        <v>0.5</v>
      </c>
      <c r="R405" s="191">
        <f t="shared" si="41"/>
        <v>207846.28531683696</v>
      </c>
    </row>
    <row r="406" spans="1:5" ht="12.75">
      <c r="A406" s="169">
        <v>1.01000000000009</v>
      </c>
      <c r="B406" s="172">
        <f t="shared" si="36"/>
        <v>106479.85295473902</v>
      </c>
      <c r="C406" s="177">
        <f t="shared" si="39"/>
        <v>0.15624764502123312</v>
      </c>
      <c r="D406" s="176">
        <f t="shared" si="37"/>
        <v>0.8437523549787669</v>
      </c>
      <c r="E406" s="179">
        <f t="shared" si="38"/>
        <v>61180.399999999994</v>
      </c>
    </row>
    <row r="407" spans="1:5" ht="12.75">
      <c r="A407" s="169">
        <v>1.02000000000009</v>
      </c>
      <c r="B407" s="172">
        <f t="shared" si="36"/>
        <v>107060.44067335795</v>
      </c>
      <c r="C407" s="177">
        <f t="shared" si="39"/>
        <v>0.15386423037271357</v>
      </c>
      <c r="D407" s="176">
        <f t="shared" si="37"/>
        <v>0.8461357696272864</v>
      </c>
      <c r="E407" s="179">
        <f t="shared" si="38"/>
        <v>61180.399999999994</v>
      </c>
    </row>
    <row r="408" spans="1:5" ht="12.75">
      <c r="A408" s="169">
        <v>1.03000000000009</v>
      </c>
      <c r="B408" s="172">
        <f t="shared" si="36"/>
        <v>107644.19408097472</v>
      </c>
      <c r="C408" s="177">
        <f t="shared" si="39"/>
        <v>0.15150500278832268</v>
      </c>
      <c r="D408" s="176">
        <f t="shared" si="37"/>
        <v>0.8484949972116773</v>
      </c>
      <c r="E408" s="179">
        <f t="shared" si="38"/>
        <v>61180.399999999994</v>
      </c>
    </row>
    <row r="409" spans="1:5" ht="12.75">
      <c r="A409" s="169">
        <v>1.04000000000009</v>
      </c>
      <c r="B409" s="172">
        <f t="shared" si="36"/>
        <v>108231.13043869687</v>
      </c>
      <c r="C409" s="177">
        <f t="shared" si="39"/>
        <v>0.14916995033096048</v>
      </c>
      <c r="D409" s="176">
        <f t="shared" si="37"/>
        <v>0.8508300496690395</v>
      </c>
      <c r="E409" s="179">
        <f t="shared" si="38"/>
        <v>61180.399999999994</v>
      </c>
    </row>
    <row r="410" spans="1:5" ht="12.75">
      <c r="A410" s="169">
        <v>1.05000000000009</v>
      </c>
      <c r="B410" s="172">
        <f t="shared" si="36"/>
        <v>108821.26710174842</v>
      </c>
      <c r="C410" s="177">
        <f t="shared" si="39"/>
        <v>0.14685905637587526</v>
      </c>
      <c r="D410" s="176">
        <f t="shared" si="37"/>
        <v>0.8531409436241247</v>
      </c>
      <c r="E410" s="179">
        <f t="shared" si="38"/>
        <v>61180.399999999994</v>
      </c>
    </row>
    <row r="411" spans="1:5" ht="12.75">
      <c r="A411" s="169">
        <v>1.06000000000009</v>
      </c>
      <c r="B411" s="172">
        <f t="shared" si="36"/>
        <v>109414.62151998433</v>
      </c>
      <c r="C411" s="177">
        <f t="shared" si="39"/>
        <v>0.14457229966388918</v>
      </c>
      <c r="D411" s="176">
        <f t="shared" si="37"/>
        <v>0.8554277003361108</v>
      </c>
      <c r="E411" s="179">
        <f t="shared" si="38"/>
        <v>61180.399999999994</v>
      </c>
    </row>
    <row r="412" spans="1:5" ht="12.75">
      <c r="A412" s="169">
        <v>1.07000000000009</v>
      </c>
      <c r="B412" s="172">
        <f t="shared" si="36"/>
        <v>110011.21123840593</v>
      </c>
      <c r="C412" s="177">
        <f t="shared" si="39"/>
        <v>0.14230965435591902</v>
      </c>
      <c r="D412" s="176">
        <f t="shared" si="37"/>
        <v>0.857690345644081</v>
      </c>
      <c r="E412" s="179">
        <f t="shared" si="38"/>
        <v>61180.399999999994</v>
      </c>
    </row>
    <row r="413" spans="1:5" ht="12.75">
      <c r="A413" s="169">
        <v>1.08000000000009</v>
      </c>
      <c r="B413" s="172">
        <f t="shared" si="36"/>
        <v>110611.05389767911</v>
      </c>
      <c r="C413" s="177">
        <f t="shared" si="39"/>
        <v>0.14007109008874907</v>
      </c>
      <c r="D413" s="176">
        <f t="shared" si="37"/>
        <v>0.8599289099112509</v>
      </c>
      <c r="E413" s="179">
        <f t="shared" si="38"/>
        <v>61180.399999999994</v>
      </c>
    </row>
    <row r="414" spans="1:5" ht="12.75">
      <c r="A414" s="169">
        <v>1.09000000000009</v>
      </c>
      <c r="B414" s="172">
        <f t="shared" si="36"/>
        <v>111214.16723465739</v>
      </c>
      <c r="C414" s="177">
        <f t="shared" si="39"/>
        <v>0.13785657203201573</v>
      </c>
      <c r="D414" s="176">
        <f t="shared" si="37"/>
        <v>0.8621434279679843</v>
      </c>
      <c r="E414" s="179">
        <f t="shared" si="38"/>
        <v>61180.399999999994</v>
      </c>
    </row>
    <row r="415" spans="1:5" ht="12.75">
      <c r="A415" s="169">
        <v>1.10000000000009</v>
      </c>
      <c r="B415" s="172">
        <f t="shared" si="36"/>
        <v>111820.56908290467</v>
      </c>
      <c r="C415" s="177">
        <f t="shared" si="39"/>
        <v>0.13566606094636313</v>
      </c>
      <c r="D415" s="176">
        <f t="shared" si="37"/>
        <v>0.8643339390536369</v>
      </c>
      <c r="E415" s="179">
        <f t="shared" si="38"/>
        <v>61180.399999999994</v>
      </c>
    </row>
    <row r="416" spans="1:5" ht="12.75">
      <c r="A416" s="169">
        <v>1.11000000000009</v>
      </c>
      <c r="B416" s="172">
        <f t="shared" si="36"/>
        <v>112430.27737322403</v>
      </c>
      <c r="C416" s="177">
        <f t="shared" si="39"/>
        <v>0.1334995132427278</v>
      </c>
      <c r="D416" s="176">
        <f t="shared" si="37"/>
        <v>0.8665004867572722</v>
      </c>
      <c r="E416" s="179">
        <f t="shared" si="38"/>
        <v>61180.399999999994</v>
      </c>
    </row>
    <row r="417" spans="1:5" ht="12.75">
      <c r="A417" s="169">
        <v>1.1200000000001</v>
      </c>
      <c r="B417" s="172">
        <f t="shared" si="36"/>
        <v>113043.31013418797</v>
      </c>
      <c r="C417" s="177">
        <f t="shared" si="39"/>
        <v>0.13135688104270926</v>
      </c>
      <c r="D417" s="176">
        <f t="shared" si="37"/>
        <v>0.8686431189572907</v>
      </c>
      <c r="E417" s="179">
        <f t="shared" si="38"/>
        <v>61180.399999999994</v>
      </c>
    </row>
    <row r="418" spans="1:5" ht="12.75">
      <c r="A418" s="169">
        <v>1.1300000000001</v>
      </c>
      <c r="B418" s="172">
        <f t="shared" si="36"/>
        <v>113659.68549266837</v>
      </c>
      <c r="C418" s="177">
        <f t="shared" si="39"/>
        <v>0.1292381122399967</v>
      </c>
      <c r="D418" s="176">
        <f t="shared" si="37"/>
        <v>0.8707618877600033</v>
      </c>
      <c r="E418" s="179">
        <f t="shared" si="38"/>
        <v>61180.399999999994</v>
      </c>
    </row>
    <row r="419" spans="1:5" ht="12.75">
      <c r="A419" s="169">
        <v>1.14000000000009</v>
      </c>
      <c r="B419" s="172">
        <f t="shared" si="36"/>
        <v>114279.42167437702</v>
      </c>
      <c r="C419" s="177">
        <f t="shared" si="39"/>
        <v>0.12714315056277958</v>
      </c>
      <c r="D419" s="176">
        <f t="shared" si="37"/>
        <v>0.8728568494372204</v>
      </c>
      <c r="E419" s="179">
        <f t="shared" si="38"/>
        <v>61180.399999999994</v>
      </c>
    </row>
    <row r="420" spans="1:5" ht="12.75">
      <c r="A420" s="169">
        <v>1.1500000000001</v>
      </c>
      <c r="B420" s="172">
        <f t="shared" si="36"/>
        <v>114902.53700440346</v>
      </c>
      <c r="C420" s="177">
        <f t="shared" si="39"/>
        <v>0.1250719356371296</v>
      </c>
      <c r="D420" s="176">
        <f t="shared" si="37"/>
        <v>0.8749280643628704</v>
      </c>
      <c r="E420" s="179">
        <f t="shared" si="38"/>
        <v>61180.399999999994</v>
      </c>
    </row>
    <row r="421" spans="1:5" ht="12.75">
      <c r="A421" s="169">
        <v>1.1600000000001</v>
      </c>
      <c r="B421" s="172">
        <f t="shared" si="36"/>
        <v>115529.04990775287</v>
      </c>
      <c r="C421" s="177">
        <f t="shared" si="39"/>
        <v>0.123024403051323</v>
      </c>
      <c r="D421" s="176">
        <f t="shared" si="37"/>
        <v>0.876975596948677</v>
      </c>
      <c r="E421" s="179">
        <f t="shared" si="38"/>
        <v>61180.399999999994</v>
      </c>
    </row>
    <row r="422" spans="1:5" ht="12.75">
      <c r="A422" s="169">
        <v>1.1700000000001</v>
      </c>
      <c r="B422" s="172">
        <f t="shared" si="36"/>
        <v>116158.97890989626</v>
      </c>
      <c r="C422" s="177">
        <f t="shared" si="39"/>
        <v>0.1210004844209982</v>
      </c>
      <c r="D422" s="176">
        <f t="shared" si="37"/>
        <v>0.8789995155790018</v>
      </c>
      <c r="E422" s="179">
        <f t="shared" si="38"/>
        <v>61180.399999999994</v>
      </c>
    </row>
    <row r="423" spans="1:5" ht="12.75">
      <c r="A423" s="169">
        <v>1.1800000000001</v>
      </c>
      <c r="B423" s="172">
        <f t="shared" si="36"/>
        <v>116792.34263731468</v>
      </c>
      <c r="C423" s="177">
        <f t="shared" si="39"/>
        <v>0.11900010745518086</v>
      </c>
      <c r="D423" s="176">
        <f t="shared" si="37"/>
        <v>0.8809998925448191</v>
      </c>
      <c r="E423" s="179">
        <f t="shared" si="38"/>
        <v>61180.399999999994</v>
      </c>
    </row>
    <row r="424" spans="1:5" ht="12.75">
      <c r="A424" s="169">
        <v>1.1900000000001</v>
      </c>
      <c r="B424" s="172">
        <f t="shared" si="36"/>
        <v>117429.15981805196</v>
      </c>
      <c r="C424" s="177">
        <f t="shared" si="39"/>
        <v>0.1170231960230892</v>
      </c>
      <c r="D424" s="176">
        <f t="shared" si="37"/>
        <v>0.8829768039769108</v>
      </c>
      <c r="E424" s="179">
        <f t="shared" si="38"/>
        <v>61180.399999999994</v>
      </c>
    </row>
    <row r="425" spans="1:5" ht="12.75">
      <c r="A425" s="169">
        <v>1.2000000000001</v>
      </c>
      <c r="B425" s="172">
        <f t="shared" si="36"/>
        <v>118069.44928226693</v>
      </c>
      <c r="C425" s="177">
        <f t="shared" si="39"/>
        <v>0.11506967022168879</v>
      </c>
      <c r="D425" s="176">
        <f t="shared" si="37"/>
        <v>0.8849303297783112</v>
      </c>
      <c r="E425" s="179">
        <f t="shared" si="38"/>
        <v>61180.399999999994</v>
      </c>
    </row>
    <row r="426" spans="1:5" ht="12.75">
      <c r="A426" s="169">
        <v>1.2100000000001</v>
      </c>
      <c r="B426" s="172">
        <f t="shared" si="36"/>
        <v>118713.22996279174</v>
      </c>
      <c r="C426" s="177">
        <f t="shared" si="39"/>
        <v>0.11313944644395812</v>
      </c>
      <c r="D426" s="176">
        <f t="shared" si="37"/>
        <v>0.8868605535560419</v>
      </c>
      <c r="E426" s="179">
        <f t="shared" si="38"/>
        <v>61180.399999999994</v>
      </c>
    </row>
    <row r="427" spans="1:5" ht="12.75">
      <c r="A427" s="169">
        <v>1.2200000000001</v>
      </c>
      <c r="B427" s="172">
        <f t="shared" si="36"/>
        <v>119360.52089569015</v>
      </c>
      <c r="C427" s="177">
        <f t="shared" si="39"/>
        <v>0.11123243744781575</v>
      </c>
      <c r="D427" s="176">
        <f t="shared" si="37"/>
        <v>0.8887675625521843</v>
      </c>
      <c r="E427" s="179">
        <f t="shared" si="38"/>
        <v>61180.399999999994</v>
      </c>
    </row>
    <row r="428" spans="1:5" ht="12.75">
      <c r="A428" s="169">
        <v>1.2300000000001</v>
      </c>
      <c r="B428" s="172">
        <f t="shared" si="36"/>
        <v>120011.34122082178</v>
      </c>
      <c r="C428" s="177">
        <f t="shared" si="39"/>
        <v>0.1093485524256732</v>
      </c>
      <c r="D428" s="176">
        <f t="shared" si="37"/>
        <v>0.8906514475743268</v>
      </c>
      <c r="E428" s="179">
        <f t="shared" si="38"/>
        <v>61180.399999999994</v>
      </c>
    </row>
    <row r="429" spans="1:5" ht="12.75">
      <c r="A429" s="169">
        <v>1.2400000000001</v>
      </c>
      <c r="B429" s="172">
        <f t="shared" si="36"/>
        <v>120665.7101824075</v>
      </c>
      <c r="C429" s="177">
        <f t="shared" si="39"/>
        <v>0.1074876970745684</v>
      </c>
      <c r="D429" s="176">
        <f t="shared" si="37"/>
        <v>0.8925123029254316</v>
      </c>
      <c r="E429" s="179">
        <f t="shared" si="38"/>
        <v>61180.399999999994</v>
      </c>
    </row>
    <row r="430" spans="1:5" ht="12.75">
      <c r="A430" s="169">
        <v>1.2500000000001</v>
      </c>
      <c r="B430" s="172">
        <f t="shared" si="36"/>
        <v>121323.64712959781</v>
      </c>
      <c r="C430" s="177">
        <f t="shared" si="39"/>
        <v>0.10564977366683703</v>
      </c>
      <c r="D430" s="176">
        <f t="shared" si="37"/>
        <v>0.894350226333163</v>
      </c>
      <c r="E430" s="179">
        <f t="shared" si="38"/>
        <v>61180.399999999994</v>
      </c>
    </row>
    <row r="431" spans="1:5" ht="12.75">
      <c r="A431" s="169">
        <v>1.2600000000001</v>
      </c>
      <c r="B431" s="172">
        <f t="shared" si="36"/>
        <v>121985.1715170462</v>
      </c>
      <c r="C431" s="177">
        <f t="shared" si="39"/>
        <v>0.10383468112128247</v>
      </c>
      <c r="D431" s="176">
        <f t="shared" si="37"/>
        <v>0.8961653188787175</v>
      </c>
      <c r="E431" s="179">
        <f t="shared" si="38"/>
        <v>61180.399999999994</v>
      </c>
    </row>
    <row r="432" spans="1:5" ht="12.75">
      <c r="A432" s="169">
        <v>1.2700000000001</v>
      </c>
      <c r="B432" s="172">
        <f t="shared" si="36"/>
        <v>122650.30290548383</v>
      </c>
      <c r="C432" s="177">
        <f t="shared" si="39"/>
        <v>0.10204231507480133</v>
      </c>
      <c r="D432" s="176">
        <f t="shared" si="37"/>
        <v>0.8979576849251987</v>
      </c>
      <c r="E432" s="179">
        <f t="shared" si="38"/>
        <v>61180.399999999994</v>
      </c>
    </row>
    <row r="433" spans="1:5" ht="12.75">
      <c r="A433" s="169">
        <v>1.2800000000001</v>
      </c>
      <c r="B433" s="172">
        <f t="shared" si="36"/>
        <v>123319.06096229726</v>
      </c>
      <c r="C433" s="177">
        <f t="shared" si="39"/>
        <v>0.10027256795442452</v>
      </c>
      <c r="D433" s="176">
        <f t="shared" si="37"/>
        <v>0.8997274320455755</v>
      </c>
      <c r="E433" s="179">
        <f t="shared" si="38"/>
        <v>61180.399999999994</v>
      </c>
    </row>
    <row r="434" spans="1:5" ht="12.75">
      <c r="A434" s="169">
        <v>1.2900000000001</v>
      </c>
      <c r="B434" s="172">
        <f t="shared" si="36"/>
        <v>123991.46546211152</v>
      </c>
      <c r="C434" s="177">
        <f t="shared" si="39"/>
        <v>0.09852532904973055</v>
      </c>
      <c r="D434" s="176">
        <f t="shared" si="37"/>
        <v>0.9014746709502695</v>
      </c>
      <c r="E434" s="179">
        <f t="shared" si="38"/>
        <v>61180.399999999994</v>
      </c>
    </row>
    <row r="435" spans="1:5" ht="12.75">
      <c r="A435" s="169">
        <v>1.3000000000001</v>
      </c>
      <c r="B435" s="172">
        <f t="shared" si="36"/>
        <v>124667.53628737309</v>
      </c>
      <c r="C435" s="177">
        <f t="shared" si="39"/>
        <v>0.0968004845855932</v>
      </c>
      <c r="D435" s="176">
        <f t="shared" si="37"/>
        <v>0.9031995154144068</v>
      </c>
      <c r="E435" s="179">
        <f t="shared" si="38"/>
        <v>61180.399999999994</v>
      </c>
    </row>
    <row r="436" spans="1:5" ht="12.75">
      <c r="A436" s="169">
        <v>1.3100000000001</v>
      </c>
      <c r="B436" s="172">
        <f t="shared" si="36"/>
        <v>125347.29342893952</v>
      </c>
      <c r="C436" s="177">
        <f t="shared" si="39"/>
        <v>0.09509791779522203</v>
      </c>
      <c r="D436" s="176">
        <f t="shared" si="37"/>
        <v>0.904902082204778</v>
      </c>
      <c r="E436" s="179">
        <f t="shared" si="38"/>
        <v>61180.399999999994</v>
      </c>
    </row>
    <row r="437" spans="1:5" ht="12.75">
      <c r="A437" s="169">
        <v>1.3200000000001</v>
      </c>
      <c r="B437" s="172">
        <f t="shared" si="36"/>
        <v>126030.75698666884</v>
      </c>
      <c r="C437" s="177">
        <f t="shared" si="39"/>
        <v>0.09341750899345502</v>
      </c>
      <c r="D437" s="176">
        <f t="shared" si="37"/>
        <v>0.906582491006545</v>
      </c>
      <c r="E437" s="179">
        <f t="shared" si="38"/>
        <v>61180.399999999994</v>
      </c>
    </row>
    <row r="438" spans="1:5" ht="12.75">
      <c r="A438" s="169">
        <v>1.3300000000001</v>
      </c>
      <c r="B438" s="172">
        <f t="shared" si="36"/>
        <v>126717.94717001541</v>
      </c>
      <c r="C438" s="177">
        <f t="shared" si="39"/>
        <v>0.09175913565026428</v>
      </c>
      <c r="D438" s="176">
        <f t="shared" si="37"/>
        <v>0.9082408643497357</v>
      </c>
      <c r="E438" s="179">
        <f t="shared" si="38"/>
        <v>61180.399999999994</v>
      </c>
    </row>
    <row r="439" spans="1:5" ht="12.75">
      <c r="A439" s="169">
        <v>1.3400000000001</v>
      </c>
      <c r="B439" s="172">
        <f t="shared" si="36"/>
        <v>127408.88429862681</v>
      </c>
      <c r="C439" s="177">
        <f t="shared" si="39"/>
        <v>0.09012267246443628</v>
      </c>
      <c r="D439" s="176">
        <f t="shared" si="37"/>
        <v>0.9098773275355637</v>
      </c>
      <c r="E439" s="179">
        <f t="shared" si="38"/>
        <v>61180.399999999994</v>
      </c>
    </row>
    <row r="440" spans="1:5" ht="12.75">
      <c r="A440" s="169">
        <v>1.3500000000001</v>
      </c>
      <c r="B440" s="172">
        <f t="shared" si="36"/>
        <v>128103.58880294408</v>
      </c>
      <c r="C440" s="177">
        <f t="shared" si="39"/>
        <v>0.08850799143738597</v>
      </c>
      <c r="D440" s="176">
        <f t="shared" si="37"/>
        <v>0.911492008562614</v>
      </c>
      <c r="E440" s="179">
        <f t="shared" si="38"/>
        <v>61180.399999999994</v>
      </c>
    </row>
    <row r="441" spans="1:5" ht="12.75">
      <c r="A441" s="169">
        <v>1.3600000000001</v>
      </c>
      <c r="B441" s="172">
        <f t="shared" si="36"/>
        <v>128802.08122480733</v>
      </c>
      <c r="C441" s="177">
        <f t="shared" si="39"/>
        <v>0.08691496194706916</v>
      </c>
      <c r="D441" s="176">
        <f t="shared" si="37"/>
        <v>0.9130850380529308</v>
      </c>
      <c r="E441" s="179">
        <f t="shared" si="38"/>
        <v>61180.399999999994</v>
      </c>
    </row>
    <row r="442" spans="1:5" ht="12.75">
      <c r="A442" s="169">
        <v>1.3700000000001</v>
      </c>
      <c r="B442" s="172">
        <f t="shared" si="36"/>
        <v>129504.38221806135</v>
      </c>
      <c r="C442" s="177">
        <f t="shared" si="39"/>
        <v>0.0853434508219515</v>
      </c>
      <c r="D442" s="176">
        <f t="shared" si="37"/>
        <v>0.9146565491780485</v>
      </c>
      <c r="E442" s="179">
        <f t="shared" si="38"/>
        <v>61180.399999999994</v>
      </c>
    </row>
    <row r="443" spans="1:5" ht="12.75">
      <c r="A443" s="169">
        <v>1.3800000000001</v>
      </c>
      <c r="B443" s="172">
        <f t="shared" si="36"/>
        <v>130210.51254916796</v>
      </c>
      <c r="C443" s="177">
        <f t="shared" si="39"/>
        <v>0.0837933224149987</v>
      </c>
      <c r="D443" s="176">
        <f t="shared" si="37"/>
        <v>0.9162066775850013</v>
      </c>
      <c r="E443" s="179">
        <f t="shared" si="38"/>
        <v>61180.399999999994</v>
      </c>
    </row>
    <row r="444" spans="1:5" ht="12.75">
      <c r="A444" s="169">
        <v>1.3900000000001</v>
      </c>
      <c r="B444" s="172">
        <f t="shared" si="36"/>
        <v>130920.49309781932</v>
      </c>
      <c r="C444" s="177">
        <f t="shared" si="39"/>
        <v>0.08226443867765387</v>
      </c>
      <c r="D444" s="176">
        <f t="shared" si="37"/>
        <v>0.9177355613223461</v>
      </c>
      <c r="E444" s="179">
        <f t="shared" si="38"/>
        <v>61180.399999999994</v>
      </c>
    </row>
    <row r="445" spans="1:5" ht="12.75">
      <c r="A445" s="169">
        <v>1.4000000000001</v>
      </c>
      <c r="B445" s="172">
        <f t="shared" si="36"/>
        <v>131634.34485755468</v>
      </c>
      <c r="C445" s="177">
        <f t="shared" si="39"/>
        <v>0.08075665923375608</v>
      </c>
      <c r="D445" s="176">
        <f t="shared" si="37"/>
        <v>0.9192433407662439</v>
      </c>
      <c r="E445" s="179">
        <f t="shared" si="38"/>
        <v>61180.399999999994</v>
      </c>
    </row>
    <row r="446" spans="1:5" ht="12.75">
      <c r="A446" s="169">
        <v>1.4100000000001</v>
      </c>
      <c r="B446" s="172">
        <f t="shared" si="36"/>
        <v>132352.08893638273</v>
      </c>
      <c r="C446" s="177">
        <f t="shared" si="39"/>
        <v>0.07926984145337768</v>
      </c>
      <c r="D446" s="176">
        <f t="shared" si="37"/>
        <v>0.9207301585466223</v>
      </c>
      <c r="E446" s="179">
        <f t="shared" si="38"/>
        <v>61180.399999999994</v>
      </c>
    </row>
    <row r="447" spans="1:5" ht="12.75">
      <c r="A447" s="169">
        <v>1.4200000000001</v>
      </c>
      <c r="B447" s="172">
        <f t="shared" si="36"/>
        <v>133073.74655740385</v>
      </c>
      <c r="C447" s="177">
        <f t="shared" si="39"/>
        <v>0.07780384052653189</v>
      </c>
      <c r="D447" s="176">
        <f t="shared" si="37"/>
        <v>0.9221961594734681</v>
      </c>
      <c r="E447" s="179">
        <f t="shared" si="38"/>
        <v>61180.399999999994</v>
      </c>
    </row>
    <row r="448" spans="1:5" ht="12.75">
      <c r="A448" s="169">
        <v>1.4300000000001</v>
      </c>
      <c r="B448" s="172">
        <f t="shared" si="36"/>
        <v>133799.33905943946</v>
      </c>
      <c r="C448" s="177">
        <f t="shared" si="39"/>
        <v>0.07635850953672452</v>
      </c>
      <c r="D448" s="176">
        <f t="shared" si="37"/>
        <v>0.9236414904632755</v>
      </c>
      <c r="E448" s="179">
        <f t="shared" si="38"/>
        <v>61180.399999999994</v>
      </c>
    </row>
    <row r="449" spans="1:5" ht="12.75">
      <c r="A449" s="169">
        <v>1.4400000000001</v>
      </c>
      <c r="B449" s="172">
        <f t="shared" si="36"/>
        <v>134528.887897662</v>
      </c>
      <c r="C449" s="177">
        <f t="shared" si="39"/>
        <v>0.07493369953431306</v>
      </c>
      <c r="D449" s="176">
        <f t="shared" si="37"/>
        <v>0.9250663004656869</v>
      </c>
      <c r="E449" s="179">
        <f t="shared" si="38"/>
        <v>61180.399999999994</v>
      </c>
    </row>
    <row r="450" spans="1:5" ht="12.75">
      <c r="A450" s="169">
        <v>1.4500000000001</v>
      </c>
      <c r="B450" s="172">
        <f t="shared" si="36"/>
        <v>135262.414644229</v>
      </c>
      <c r="C450" s="177">
        <f t="shared" si="39"/>
        <v>0.07352925960963441</v>
      </c>
      <c r="D450" s="176">
        <f t="shared" si="37"/>
        <v>0.9264707403903656</v>
      </c>
      <c r="E450" s="179">
        <f t="shared" si="38"/>
        <v>61180.399999999994</v>
      </c>
    </row>
    <row r="451" spans="1:5" ht="12.75">
      <c r="A451" s="169">
        <v>1.4600000000001</v>
      </c>
      <c r="B451" s="172">
        <f t="shared" si="36"/>
        <v>135999.9409889222</v>
      </c>
      <c r="C451" s="177">
        <f t="shared" si="39"/>
        <v>0.07214503696588004</v>
      </c>
      <c r="D451" s="176">
        <f t="shared" si="37"/>
        <v>0.92785496303412</v>
      </c>
      <c r="E451" s="179">
        <f t="shared" si="38"/>
        <v>61180.399999999994</v>
      </c>
    </row>
    <row r="452" spans="1:5" ht="12.75">
      <c r="A452" s="169">
        <v>1.4700000000001</v>
      </c>
      <c r="B452" s="172">
        <f t="shared" si="36"/>
        <v>136741.48873978737</v>
      </c>
      <c r="C452" s="177">
        <f t="shared" si="39"/>
        <v>0.07078087699167201</v>
      </c>
      <c r="D452" s="176">
        <f t="shared" si="37"/>
        <v>0.929219123008328</v>
      </c>
      <c r="E452" s="179">
        <f t="shared" si="38"/>
        <v>61180.399999999994</v>
      </c>
    </row>
    <row r="453" spans="1:5" ht="12.75">
      <c r="A453" s="169">
        <v>1.4800000000001</v>
      </c>
      <c r="B453" s="172">
        <f aca="true" t="shared" si="42" ref="B453:B516">EXP(A453*SQRT($H$10)+SUMPRODUCT($H$20:$H$25,$N$20:$N$25))</f>
        <v>137487.07982378057</v>
      </c>
      <c r="C453" s="177">
        <f t="shared" si="39"/>
        <v>0.06943662333331835</v>
      </c>
      <c r="D453" s="176">
        <f aca="true" t="shared" si="43" ref="D453:D516">1-C453</f>
        <v>0.9305633766666817</v>
      </c>
      <c r="E453" s="179">
        <f aca="true" t="shared" si="44" ref="E453:E516">$P$3</f>
        <v>61180.399999999994</v>
      </c>
    </row>
    <row r="454" spans="1:5" ht="12.75">
      <c r="A454" s="169">
        <v>1.4900000000001</v>
      </c>
      <c r="B454" s="172">
        <f t="shared" si="42"/>
        <v>138236.736287416</v>
      </c>
      <c r="C454" s="177">
        <f aca="true" t="shared" si="45" ref="C454:C517">1-(NORMDIST(A454*SQRT($H$10),0,SQRT($H$10),TRUE))</f>
        <v>0.06811211796671235</v>
      </c>
      <c r="D454" s="176">
        <f t="shared" si="43"/>
        <v>0.9318878820332877</v>
      </c>
      <c r="E454" s="179">
        <f t="shared" si="44"/>
        <v>61180.399999999994</v>
      </c>
    </row>
    <row r="455" spans="1:5" ht="12.75">
      <c r="A455" s="169">
        <v>1.5000000000001</v>
      </c>
      <c r="B455" s="172">
        <f t="shared" si="42"/>
        <v>138990.48029741686</v>
      </c>
      <c r="C455" s="177">
        <f t="shared" si="45"/>
        <v>0.0668072012688452</v>
      </c>
      <c r="D455" s="176">
        <f t="shared" si="43"/>
        <v>0.9331927987311548</v>
      </c>
      <c r="E455" s="179">
        <f t="shared" si="44"/>
        <v>61180.399999999994</v>
      </c>
    </row>
    <row r="456" spans="1:5" ht="12.75">
      <c r="A456" s="169">
        <v>1.5100000000001</v>
      </c>
      <c r="B456" s="172">
        <f t="shared" si="42"/>
        <v>139748.33414137294</v>
      </c>
      <c r="C456" s="177">
        <f t="shared" si="45"/>
        <v>0.06552171208890378</v>
      </c>
      <c r="D456" s="176">
        <f t="shared" si="43"/>
        <v>0.9344782879110962</v>
      </c>
      <c r="E456" s="179">
        <f t="shared" si="44"/>
        <v>61180.399999999994</v>
      </c>
    </row>
    <row r="457" spans="1:5" ht="12.75">
      <c r="A457" s="169">
        <v>1.5200000000001</v>
      </c>
      <c r="B457" s="172">
        <f t="shared" si="42"/>
        <v>140510.32022839726</v>
      </c>
      <c r="C457" s="177">
        <f t="shared" si="45"/>
        <v>0.06425548781892332</v>
      </c>
      <c r="D457" s="176">
        <f t="shared" si="43"/>
        <v>0.9357445121810767</v>
      </c>
      <c r="E457" s="179">
        <f t="shared" si="44"/>
        <v>61180.399999999994</v>
      </c>
    </row>
    <row r="458" spans="1:5" ht="12.75">
      <c r="A458" s="169">
        <v>1.5300000000001</v>
      </c>
      <c r="B458" s="172">
        <f t="shared" si="42"/>
        <v>141276.46108979074</v>
      </c>
      <c r="C458" s="177">
        <f t="shared" si="45"/>
        <v>0.06300836446396607</v>
      </c>
      <c r="D458" s="176">
        <f t="shared" si="43"/>
        <v>0.9369916355360339</v>
      </c>
      <c r="E458" s="179">
        <f t="shared" si="44"/>
        <v>61180.399999999994</v>
      </c>
    </row>
    <row r="459" spans="1:5" ht="12.75">
      <c r="A459" s="169">
        <v>1.5400000000001</v>
      </c>
      <c r="B459" s="172">
        <f t="shared" si="42"/>
        <v>142046.77937970744</v>
      </c>
      <c r="C459" s="177">
        <f t="shared" si="45"/>
        <v>0.061780176711799806</v>
      </c>
      <c r="D459" s="176">
        <f t="shared" si="43"/>
        <v>0.9382198232882002</v>
      </c>
      <c r="E459" s="179">
        <f t="shared" si="44"/>
        <v>61180.399999999994</v>
      </c>
    </row>
    <row r="460" spans="1:5" ht="12.75">
      <c r="A460" s="169">
        <v>1.5500000000001</v>
      </c>
      <c r="B460" s="172">
        <f t="shared" si="42"/>
        <v>142821.29787582386</v>
      </c>
      <c r="C460" s="177">
        <f t="shared" si="45"/>
        <v>0.06057075800204692</v>
      </c>
      <c r="D460" s="176">
        <f t="shared" si="43"/>
        <v>0.9394292419979531</v>
      </c>
      <c r="E460" s="179">
        <f t="shared" si="44"/>
        <v>61180.399999999994</v>
      </c>
    </row>
    <row r="461" spans="1:5" ht="12.75">
      <c r="A461" s="169">
        <v>1.56000000000011</v>
      </c>
      <c r="B461" s="172">
        <f t="shared" si="42"/>
        <v>143600.0394800149</v>
      </c>
      <c r="C461" s="177">
        <f t="shared" si="45"/>
        <v>0.05937994059477991</v>
      </c>
      <c r="D461" s="176">
        <f t="shared" si="43"/>
        <v>0.9406200594052201</v>
      </c>
      <c r="E461" s="179">
        <f t="shared" si="44"/>
        <v>61180.399999999994</v>
      </c>
    </row>
    <row r="462" spans="1:5" ht="12.75">
      <c r="A462" s="169">
        <v>1.57000000000011</v>
      </c>
      <c r="B462" s="172">
        <f t="shared" si="42"/>
        <v>144383.02721902597</v>
      </c>
      <c r="C462" s="177">
        <f t="shared" si="45"/>
        <v>0.05820755563854019</v>
      </c>
      <c r="D462" s="176">
        <f t="shared" si="43"/>
        <v>0.9417924443614598</v>
      </c>
      <c r="E462" s="179">
        <f t="shared" si="44"/>
        <v>61180.399999999994</v>
      </c>
    </row>
    <row r="463" spans="1:5" ht="12.75">
      <c r="A463" s="169">
        <v>1.58000000000011</v>
      </c>
      <c r="B463" s="172">
        <f t="shared" si="42"/>
        <v>145170.28424516023</v>
      </c>
      <c r="C463" s="177">
        <f t="shared" si="45"/>
        <v>0.0570534332377417</v>
      </c>
      <c r="D463" s="176">
        <f t="shared" si="43"/>
        <v>0.9429465667622583</v>
      </c>
      <c r="E463" s="179">
        <f t="shared" si="44"/>
        <v>61180.399999999994</v>
      </c>
    </row>
    <row r="464" spans="1:5" ht="12.75">
      <c r="A464" s="169">
        <v>1.59000000000011</v>
      </c>
      <c r="B464" s="172">
        <f t="shared" si="42"/>
        <v>145961.83383695938</v>
      </c>
      <c r="C464" s="177">
        <f t="shared" si="45"/>
        <v>0.05591740251945709</v>
      </c>
      <c r="D464" s="176">
        <f t="shared" si="43"/>
        <v>0.9440825974805429</v>
      </c>
      <c r="E464" s="179">
        <f t="shared" si="44"/>
        <v>61180.399999999994</v>
      </c>
    </row>
    <row r="465" spans="1:5" ht="12.75">
      <c r="A465" s="169">
        <v>1.60000000000011</v>
      </c>
      <c r="B465" s="172">
        <f t="shared" si="42"/>
        <v>146757.699399892</v>
      </c>
      <c r="C465" s="177">
        <f t="shared" si="45"/>
        <v>0.05479929169954578</v>
      </c>
      <c r="D465" s="176">
        <f t="shared" si="43"/>
        <v>0.9452007083004542</v>
      </c>
      <c r="E465" s="179">
        <f t="shared" si="44"/>
        <v>61180.399999999994</v>
      </c>
    </row>
    <row r="466" spans="1:5" ht="12.75">
      <c r="A466" s="169">
        <v>1.61000000000011</v>
      </c>
      <c r="B466" s="172">
        <f t="shared" si="42"/>
        <v>147557.90446704742</v>
      </c>
      <c r="C466" s="177">
        <f t="shared" si="45"/>
        <v>0.05369892814810773</v>
      </c>
      <c r="D466" s="176">
        <f t="shared" si="43"/>
        <v>0.9463010718518923</v>
      </c>
      <c r="E466" s="179">
        <f t="shared" si="44"/>
        <v>61180.399999999994</v>
      </c>
    </row>
    <row r="467" spans="1:5" ht="12.75">
      <c r="A467" s="169">
        <v>1.62000000000011</v>
      </c>
      <c r="B467" s="172">
        <f t="shared" si="42"/>
        <v>148362.47269982944</v>
      </c>
      <c r="C467" s="177">
        <f t="shared" si="45"/>
        <v>0.05261613845424029</v>
      </c>
      <c r="D467" s="176">
        <f t="shared" si="43"/>
        <v>0.9473838615457597</v>
      </c>
      <c r="E467" s="179">
        <f t="shared" si="44"/>
        <v>61180.399999999994</v>
      </c>
    </row>
    <row r="468" spans="1:5" ht="12.75">
      <c r="A468" s="169">
        <v>1.63000000000011</v>
      </c>
      <c r="B468" s="172">
        <f t="shared" si="42"/>
        <v>149171.42788865816</v>
      </c>
      <c r="C468" s="177">
        <f t="shared" si="45"/>
        <v>0.0515507484900779</v>
      </c>
      <c r="D468" s="176">
        <f t="shared" si="43"/>
        <v>0.9484492515099221</v>
      </c>
      <c r="E468" s="179">
        <f t="shared" si="44"/>
        <v>61180.399999999994</v>
      </c>
    </row>
    <row r="469" spans="1:5" ht="12.75">
      <c r="A469" s="169">
        <v>1.64000000000011</v>
      </c>
      <c r="B469" s="172">
        <f t="shared" si="42"/>
        <v>149984.79395367132</v>
      </c>
      <c r="C469" s="177">
        <f t="shared" si="45"/>
        <v>0.05050258347409242</v>
      </c>
      <c r="D469" s="176">
        <f t="shared" si="43"/>
        <v>0.9494974165259076</v>
      </c>
      <c r="E469" s="179">
        <f t="shared" si="44"/>
        <v>61180.399999999994</v>
      </c>
    </row>
    <row r="470" spans="1:5" ht="12.75">
      <c r="A470" s="169">
        <v>1.65000000000011</v>
      </c>
      <c r="B470" s="172">
        <f t="shared" si="42"/>
        <v>150802.59494543337</v>
      </c>
      <c r="C470" s="177">
        <f t="shared" si="45"/>
        <v>0.04947146803363678</v>
      </c>
      <c r="D470" s="176">
        <f t="shared" si="43"/>
        <v>0.9505285319663632</v>
      </c>
      <c r="E470" s="179">
        <f t="shared" si="44"/>
        <v>61180.399999999994</v>
      </c>
    </row>
    <row r="471" spans="1:5" ht="12.75">
      <c r="A471" s="169">
        <v>1.66000000000011</v>
      </c>
      <c r="B471" s="172">
        <f t="shared" si="42"/>
        <v>151624.85504564593</v>
      </c>
      <c r="C471" s="177">
        <f t="shared" si="45"/>
        <v>0.048457226266711784</v>
      </c>
      <c r="D471" s="176">
        <f t="shared" si="43"/>
        <v>0.9515427737332882</v>
      </c>
      <c r="E471" s="179">
        <f t="shared" si="44"/>
        <v>61180.399999999994</v>
      </c>
    </row>
    <row r="472" spans="1:5" ht="12.75">
      <c r="A472" s="169">
        <v>1.67000000000011</v>
      </c>
      <c r="B472" s="172">
        <f t="shared" si="42"/>
        <v>152451.59856786198</v>
      </c>
      <c r="C472" s="177">
        <f t="shared" si="45"/>
        <v>0.04745968180293647</v>
      </c>
      <c r="D472" s="176">
        <f t="shared" si="43"/>
        <v>0.9525403181970635</v>
      </c>
      <c r="E472" s="179">
        <f t="shared" si="44"/>
        <v>61180.399999999994</v>
      </c>
    </row>
    <row r="473" spans="1:5" ht="12.75">
      <c r="A473" s="169">
        <v>1.68000000000011</v>
      </c>
      <c r="B473" s="172">
        <f t="shared" si="42"/>
        <v>153282.84995820664</v>
      </c>
      <c r="C473" s="177">
        <f t="shared" si="45"/>
        <v>0.046478657863709305</v>
      </c>
      <c r="D473" s="176">
        <f t="shared" si="43"/>
        <v>0.9535213421362907</v>
      </c>
      <c r="E473" s="179">
        <f t="shared" si="44"/>
        <v>61180.399999999994</v>
      </c>
    </row>
    <row r="474" spans="1:5" ht="12.75">
      <c r="A474" s="169">
        <v>1.69000000000011</v>
      </c>
      <c r="B474" s="172">
        <f t="shared" si="42"/>
        <v>154118.63379609794</v>
      </c>
      <c r="C474" s="177">
        <f t="shared" si="45"/>
        <v>0.04551397732153939</v>
      </c>
      <c r="D474" s="176">
        <f t="shared" si="43"/>
        <v>0.9544860226784606</v>
      </c>
      <c r="E474" s="179">
        <f t="shared" si="44"/>
        <v>61180.399999999994</v>
      </c>
    </row>
    <row r="475" spans="1:5" ht="12.75">
      <c r="A475" s="169">
        <v>1.70000000000011</v>
      </c>
      <c r="B475" s="172">
        <f t="shared" si="42"/>
        <v>154958.97479497542</v>
      </c>
      <c r="C475" s="177">
        <f t="shared" si="45"/>
        <v>0.04456546275853279</v>
      </c>
      <c r="D475" s="176">
        <f t="shared" si="43"/>
        <v>0.9554345372414672</v>
      </c>
      <c r="E475" s="179">
        <f t="shared" si="44"/>
        <v>61180.399999999994</v>
      </c>
    </row>
    <row r="476" spans="1:5" ht="12.75">
      <c r="A476" s="169">
        <v>1.71000000000011</v>
      </c>
      <c r="B476" s="172">
        <f t="shared" si="42"/>
        <v>155803.89780303012</v>
      </c>
      <c r="C476" s="177">
        <f t="shared" si="45"/>
        <v>0.04363293652402178</v>
      </c>
      <c r="D476" s="176">
        <f t="shared" si="43"/>
        <v>0.9563670634759782</v>
      </c>
      <c r="E476" s="179">
        <f t="shared" si="44"/>
        <v>61180.399999999994</v>
      </c>
    </row>
    <row r="477" spans="1:5" ht="12.75">
      <c r="A477" s="169">
        <v>1.72000000000011</v>
      </c>
      <c r="B477" s="172">
        <f t="shared" si="42"/>
        <v>156653.42780393854</v>
      </c>
      <c r="C477" s="177">
        <f t="shared" si="45"/>
        <v>0.04271622079131898</v>
      </c>
      <c r="D477" s="176">
        <f t="shared" si="43"/>
        <v>0.957283779208681</v>
      </c>
      <c r="E477" s="179">
        <f t="shared" si="44"/>
        <v>61180.399999999994</v>
      </c>
    </row>
    <row r="478" spans="1:5" ht="12.75">
      <c r="A478" s="169">
        <v>1.73000000000011</v>
      </c>
      <c r="B478" s="172">
        <f t="shared" si="42"/>
        <v>157507.5899176032</v>
      </c>
      <c r="C478" s="177">
        <f t="shared" si="45"/>
        <v>0.04181513761358513</v>
      </c>
      <c r="D478" s="176">
        <f t="shared" si="43"/>
        <v>0.9581848623864149</v>
      </c>
      <c r="E478" s="179">
        <f t="shared" si="44"/>
        <v>61180.399999999994</v>
      </c>
    </row>
    <row r="479" spans="1:5" ht="12.75">
      <c r="A479" s="169">
        <v>1.74000000000011</v>
      </c>
      <c r="B479" s="172">
        <f t="shared" si="42"/>
        <v>158366.40940089332</v>
      </c>
      <c r="C479" s="177">
        <f t="shared" si="45"/>
        <v>0.04092950897879777</v>
      </c>
      <c r="D479" s="176">
        <f t="shared" si="43"/>
        <v>0.9590704910212022</v>
      </c>
      <c r="E479" s="179">
        <f t="shared" si="44"/>
        <v>61180.399999999994</v>
      </c>
    </row>
    <row r="480" spans="1:5" ht="12.75">
      <c r="A480" s="169">
        <v>1.75000000000011</v>
      </c>
      <c r="B480" s="172">
        <f t="shared" si="42"/>
        <v>159229.9116483935</v>
      </c>
      <c r="C480" s="177">
        <f t="shared" si="45"/>
        <v>0.040059156863807566</v>
      </c>
      <c r="D480" s="176">
        <f t="shared" si="43"/>
        <v>0.9599408431361924</v>
      </c>
      <c r="E480" s="179">
        <f t="shared" si="44"/>
        <v>61180.399999999994</v>
      </c>
    </row>
    <row r="481" spans="1:5" ht="12.75">
      <c r="A481" s="169">
        <v>1.76000000000011</v>
      </c>
      <c r="B481" s="172">
        <f t="shared" si="42"/>
        <v>160098.12219315383</v>
      </c>
      <c r="C481" s="177">
        <f t="shared" si="45"/>
        <v>0.03920390328747325</v>
      </c>
      <c r="D481" s="176">
        <f t="shared" si="43"/>
        <v>0.9607960967125267</v>
      </c>
      <c r="E481" s="179">
        <f t="shared" si="44"/>
        <v>61180.399999999994</v>
      </c>
    </row>
    <row r="482" spans="1:5" ht="12.75">
      <c r="A482" s="169">
        <v>1.77000000000011</v>
      </c>
      <c r="B482" s="172">
        <f t="shared" si="42"/>
        <v>160971.06670744403</v>
      </c>
      <c r="C482" s="177">
        <f t="shared" si="45"/>
        <v>0.0383635703628622</v>
      </c>
      <c r="D482" s="176">
        <f t="shared" si="43"/>
        <v>0.9616364296371378</v>
      </c>
      <c r="E482" s="179">
        <f t="shared" si="44"/>
        <v>61180.399999999994</v>
      </c>
    </row>
    <row r="483" spans="1:5" ht="12.75">
      <c r="A483" s="169">
        <v>1.78000000000011</v>
      </c>
      <c r="B483" s="172">
        <f t="shared" si="42"/>
        <v>161848.77100351453</v>
      </c>
      <c r="C483" s="177">
        <f t="shared" si="45"/>
        <v>0.03753798034850786</v>
      </c>
      <c r="D483" s="176">
        <f t="shared" si="43"/>
        <v>0.9624620196514921</v>
      </c>
      <c r="E483" s="179">
        <f t="shared" si="44"/>
        <v>61180.399999999994</v>
      </c>
    </row>
    <row r="484" spans="1:5" ht="12.75">
      <c r="A484" s="169">
        <v>1.79000000000011</v>
      </c>
      <c r="B484" s="172">
        <f t="shared" si="42"/>
        <v>162731.26103435742</v>
      </c>
      <c r="C484" s="177">
        <f t="shared" si="45"/>
        <v>0.03672695569871742</v>
      </c>
      <c r="D484" s="176">
        <f t="shared" si="43"/>
        <v>0.9632730443012826</v>
      </c>
      <c r="E484" s="179">
        <f t="shared" si="44"/>
        <v>61180.399999999994</v>
      </c>
    </row>
    <row r="485" spans="1:5" ht="12.75">
      <c r="A485" s="169">
        <v>1.80000000000011</v>
      </c>
      <c r="B485" s="172">
        <f t="shared" si="42"/>
        <v>163618.56289447597</v>
      </c>
      <c r="C485" s="177">
        <f t="shared" si="45"/>
        <v>0.03593031911291722</v>
      </c>
      <c r="D485" s="176">
        <f t="shared" si="43"/>
        <v>0.9640696808870828</v>
      </c>
      <c r="E485" s="179">
        <f t="shared" si="44"/>
        <v>61180.399999999994</v>
      </c>
    </row>
    <row r="486" spans="1:5" ht="12.75">
      <c r="A486" s="169">
        <v>1.81000000000011</v>
      </c>
      <c r="B486" s="172">
        <f t="shared" si="42"/>
        <v>164510.70282065513</v>
      </c>
      <c r="C486" s="177">
        <f t="shared" si="45"/>
        <v>0.03514789358403014</v>
      </c>
      <c r="D486" s="176">
        <f t="shared" si="43"/>
        <v>0.9648521064159699</v>
      </c>
      <c r="E486" s="179">
        <f t="shared" si="44"/>
        <v>61180.399999999994</v>
      </c>
    </row>
    <row r="487" spans="1:5" ht="12.75">
      <c r="A487" s="169">
        <v>1.82000000000011</v>
      </c>
      <c r="B487" s="172">
        <f t="shared" si="42"/>
        <v>165407.70719273677</v>
      </c>
      <c r="C487" s="177">
        <f t="shared" si="45"/>
        <v>0.034379502445881505</v>
      </c>
      <c r="D487" s="176">
        <f t="shared" si="43"/>
        <v>0.9656204975541185</v>
      </c>
      <c r="E487" s="179">
        <f t="shared" si="44"/>
        <v>61180.399999999994</v>
      </c>
    </row>
    <row r="488" spans="1:5" ht="12.75">
      <c r="A488" s="169">
        <v>1.83000000000011</v>
      </c>
      <c r="B488" s="172">
        <f t="shared" si="42"/>
        <v>166309.6025344014</v>
      </c>
      <c r="C488" s="177">
        <f t="shared" si="45"/>
        <v>0.03362496941962012</v>
      </c>
      <c r="D488" s="176">
        <f t="shared" si="43"/>
        <v>0.9663750305803799</v>
      </c>
      <c r="E488" s="179">
        <f t="shared" si="44"/>
        <v>61180.399999999994</v>
      </c>
    </row>
    <row r="489" spans="1:5" ht="12.75">
      <c r="A489" s="169">
        <v>1.84000000000011</v>
      </c>
      <c r="B489" s="172">
        <f t="shared" si="42"/>
        <v>167216.41551395052</v>
      </c>
      <c r="C489" s="177">
        <f t="shared" si="45"/>
        <v>0.03288411865915575</v>
      </c>
      <c r="D489" s="176">
        <f t="shared" si="43"/>
        <v>0.9671158813408443</v>
      </c>
      <c r="E489" s="179">
        <f t="shared" si="44"/>
        <v>61180.399999999994</v>
      </c>
    </row>
    <row r="490" spans="1:5" ht="12.75">
      <c r="A490" s="169">
        <v>1.85000000000011</v>
      </c>
      <c r="B490" s="172">
        <f t="shared" si="42"/>
        <v>168128.1729450968</v>
      </c>
      <c r="C490" s="177">
        <f t="shared" si="45"/>
        <v>0.03215677479560575</v>
      </c>
      <c r="D490" s="176">
        <f t="shared" si="43"/>
        <v>0.9678432252043943</v>
      </c>
      <c r="E490" s="179">
        <f t="shared" si="44"/>
        <v>61180.399999999994</v>
      </c>
    </row>
    <row r="491" spans="1:5" ht="12.75">
      <c r="A491" s="169">
        <v>1.86000000000011</v>
      </c>
      <c r="B491" s="172">
        <f t="shared" si="42"/>
        <v>169044.9017877564</v>
      </c>
      <c r="C491" s="177">
        <f t="shared" si="45"/>
        <v>0.031442762980745</v>
      </c>
      <c r="D491" s="176">
        <f t="shared" si="43"/>
        <v>0.968557237019255</v>
      </c>
      <c r="E491" s="179">
        <f t="shared" si="44"/>
        <v>61180.399999999994</v>
      </c>
    </row>
    <row r="492" spans="1:5" ht="12.75">
      <c r="A492" s="169">
        <v>1.87000000000011</v>
      </c>
      <c r="B492" s="172">
        <f t="shared" si="42"/>
        <v>169966.62914884507</v>
      </c>
      <c r="C492" s="177">
        <f t="shared" si="45"/>
        <v>0.030741908929458495</v>
      </c>
      <c r="D492" s="176">
        <f t="shared" si="43"/>
        <v>0.9692580910705415</v>
      </c>
      <c r="E492" s="179">
        <f t="shared" si="44"/>
        <v>61180.399999999994</v>
      </c>
    </row>
    <row r="493" spans="1:5" ht="12.75">
      <c r="A493" s="169">
        <v>1.88000000000011</v>
      </c>
      <c r="B493" s="172">
        <f t="shared" si="42"/>
        <v>170893.38228308185</v>
      </c>
      <c r="C493" s="177">
        <f t="shared" si="45"/>
        <v>0.030054038961192298</v>
      </c>
      <c r="D493" s="176">
        <f t="shared" si="43"/>
        <v>0.9699459610388077</v>
      </c>
      <c r="E493" s="179">
        <f t="shared" si="44"/>
        <v>61180.399999999994</v>
      </c>
    </row>
    <row r="494" spans="1:5" ht="12.75">
      <c r="A494" s="169">
        <v>1.89000000000011</v>
      </c>
      <c r="B494" s="172">
        <f t="shared" si="42"/>
        <v>171825.18859379255</v>
      </c>
      <c r="C494" s="177">
        <f t="shared" si="45"/>
        <v>0.02937898004040207</v>
      </c>
      <c r="D494" s="176">
        <f t="shared" si="43"/>
        <v>0.9706210199595979</v>
      </c>
      <c r="E494" s="179">
        <f t="shared" si="44"/>
        <v>61180.399999999994</v>
      </c>
    </row>
    <row r="495" spans="1:5" ht="12.75">
      <c r="A495" s="169">
        <v>1.90000000000011</v>
      </c>
      <c r="B495" s="172">
        <f t="shared" si="42"/>
        <v>172762.07563372212</v>
      </c>
      <c r="C495" s="177">
        <f t="shared" si="45"/>
        <v>0.028716559815994636</v>
      </c>
      <c r="D495" s="176">
        <f t="shared" si="43"/>
        <v>0.9712834401840054</v>
      </c>
      <c r="E495" s="179">
        <f t="shared" si="44"/>
        <v>61180.399999999994</v>
      </c>
    </row>
    <row r="496" spans="1:5" ht="12.75">
      <c r="A496" s="169">
        <v>1.91000000000011</v>
      </c>
      <c r="B496" s="172">
        <f t="shared" si="42"/>
        <v>173704.07110584856</v>
      </c>
      <c r="C496" s="177">
        <f t="shared" si="45"/>
        <v>0.02806660665976546</v>
      </c>
      <c r="D496" s="176">
        <f t="shared" si="43"/>
        <v>0.9719333933402345</v>
      </c>
      <c r="E496" s="179">
        <f t="shared" si="44"/>
        <v>61180.399999999994</v>
      </c>
    </row>
    <row r="497" spans="1:5" ht="12.75">
      <c r="A497" s="169">
        <v>1.92000000000011</v>
      </c>
      <c r="B497" s="172">
        <f t="shared" si="42"/>
        <v>174651.202864201</v>
      </c>
      <c r="C497" s="177">
        <f t="shared" si="45"/>
        <v>0.027428949703829808</v>
      </c>
      <c r="D497" s="176">
        <f t="shared" si="43"/>
        <v>0.9725710502961702</v>
      </c>
      <c r="E497" s="179">
        <f t="shared" si="44"/>
        <v>61180.399999999994</v>
      </c>
    </row>
    <row r="498" spans="1:5" ht="12.75">
      <c r="A498" s="169">
        <v>1.93000000000011</v>
      </c>
      <c r="B498" s="172">
        <f t="shared" si="42"/>
        <v>175603.4989146856</v>
      </c>
      <c r="C498" s="177">
        <f t="shared" si="45"/>
        <v>0.02680341887704807</v>
      </c>
      <c r="D498" s="176">
        <f t="shared" si="43"/>
        <v>0.9731965811229519</v>
      </c>
      <c r="E498" s="179">
        <f t="shared" si="44"/>
        <v>61180.399999999994</v>
      </c>
    </row>
    <row r="499" spans="1:5" ht="12.75">
      <c r="A499" s="169">
        <v>1.94000000000011</v>
      </c>
      <c r="B499" s="172">
        <f t="shared" si="42"/>
        <v>176560.98741591108</v>
      </c>
      <c r="C499" s="177">
        <f t="shared" si="45"/>
        <v>0.026189844940446072</v>
      </c>
      <c r="D499" s="176">
        <f t="shared" si="43"/>
        <v>0.9738101550595539</v>
      </c>
      <c r="E499" s="179">
        <f t="shared" si="44"/>
        <v>61180.399999999994</v>
      </c>
    </row>
    <row r="500" spans="1:5" ht="12.75">
      <c r="A500" s="169">
        <v>1.95000000000011</v>
      </c>
      <c r="B500" s="172">
        <f t="shared" si="42"/>
        <v>177523.69668002368</v>
      </c>
      <c r="C500" s="177">
        <f t="shared" si="45"/>
        <v>0.025588059521632234</v>
      </c>
      <c r="D500" s="176">
        <f t="shared" si="43"/>
        <v>0.9744119404783678</v>
      </c>
      <c r="E500" s="179">
        <f t="shared" si="44"/>
        <v>61180.399999999994</v>
      </c>
    </row>
    <row r="501" spans="1:5" ht="12.75">
      <c r="A501" s="169">
        <v>1.96000000000011</v>
      </c>
      <c r="B501" s="172">
        <f t="shared" si="42"/>
        <v>178491.65517354323</v>
      </c>
      <c r="C501" s="177">
        <f t="shared" si="45"/>
        <v>0.024997895148213933</v>
      </c>
      <c r="D501" s="176">
        <f t="shared" si="43"/>
        <v>0.9750021048517861</v>
      </c>
      <c r="E501" s="179">
        <f t="shared" si="44"/>
        <v>61180.399999999994</v>
      </c>
    </row>
    <row r="502" spans="1:5" ht="12.75">
      <c r="A502" s="169">
        <v>1.97000000000011</v>
      </c>
      <c r="B502" s="172">
        <f t="shared" si="42"/>
        <v>179464.89151820404</v>
      </c>
      <c r="C502" s="177">
        <f t="shared" si="45"/>
        <v>0.024419185280216138</v>
      </c>
      <c r="D502" s="176">
        <f t="shared" si="43"/>
        <v>0.9755808147197839</v>
      </c>
      <c r="E502" s="179">
        <f t="shared" si="44"/>
        <v>61180.399999999994</v>
      </c>
    </row>
    <row r="503" spans="1:5" ht="12.75">
      <c r="A503" s="169">
        <v>1.98000000000011</v>
      </c>
      <c r="B503" s="172">
        <f t="shared" si="42"/>
        <v>180443.43449180332</v>
      </c>
      <c r="C503" s="177">
        <f t="shared" si="45"/>
        <v>0.02385176434150227</v>
      </c>
      <c r="D503" s="176">
        <f t="shared" si="43"/>
        <v>0.9761482356584977</v>
      </c>
      <c r="E503" s="179">
        <f t="shared" si="44"/>
        <v>61180.399999999994</v>
      </c>
    </row>
    <row r="504" spans="1:5" ht="12.75">
      <c r="A504" s="169">
        <v>1.99000000000012</v>
      </c>
      <c r="B504" s="172">
        <f t="shared" si="42"/>
        <v>181427.31302905074</v>
      </c>
      <c r="C504" s="177">
        <f t="shared" si="45"/>
        <v>0.0232954677502053</v>
      </c>
      <c r="D504" s="176">
        <f t="shared" si="43"/>
        <v>0.9767045322497947</v>
      </c>
      <c r="E504" s="179">
        <f t="shared" si="44"/>
        <v>61180.399999999994</v>
      </c>
    </row>
    <row r="505" spans="1:5" ht="12.75">
      <c r="A505" s="169">
        <v>2.00000000000012</v>
      </c>
      <c r="B505" s="172">
        <f t="shared" si="42"/>
        <v>182416.55622242246</v>
      </c>
      <c r="C505" s="177">
        <f t="shared" si="45"/>
        <v>0.02275013194817277</v>
      </c>
      <c r="D505" s="176">
        <f t="shared" si="43"/>
        <v>0.9772498680518272</v>
      </c>
      <c r="E505" s="179">
        <f t="shared" si="44"/>
        <v>61180.399999999994</v>
      </c>
    </row>
    <row r="506" spans="1:5" ht="12.75">
      <c r="A506" s="169">
        <v>2.01000000000012</v>
      </c>
      <c r="B506" s="172">
        <f t="shared" si="42"/>
        <v>183411.19332302478</v>
      </c>
      <c r="C506" s="177">
        <f t="shared" si="45"/>
        <v>0.022215594429425334</v>
      </c>
      <c r="D506" s="176">
        <f t="shared" si="43"/>
        <v>0.9777844055705747</v>
      </c>
      <c r="E506" s="179">
        <f t="shared" si="44"/>
        <v>61180.399999999994</v>
      </c>
    </row>
    <row r="507" spans="1:5" ht="12.75">
      <c r="A507" s="169">
        <v>2.02000000000012</v>
      </c>
      <c r="B507" s="172">
        <f t="shared" si="42"/>
        <v>184411.25374145733</v>
      </c>
      <c r="C507" s="177">
        <f t="shared" si="45"/>
        <v>0.021691693767640685</v>
      </c>
      <c r="D507" s="176">
        <f t="shared" si="43"/>
        <v>0.9783083062323593</v>
      </c>
      <c r="E507" s="179">
        <f t="shared" si="44"/>
        <v>61180.399999999994</v>
      </c>
    </row>
    <row r="508" spans="1:5" ht="12.75">
      <c r="A508" s="169">
        <v>2.03000000000012</v>
      </c>
      <c r="B508" s="172">
        <f t="shared" si="42"/>
        <v>185416.76704868287</v>
      </c>
      <c r="C508" s="177">
        <f t="shared" si="45"/>
        <v>0.021178269642666336</v>
      </c>
      <c r="D508" s="176">
        <f t="shared" si="43"/>
        <v>0.9788217303573337</v>
      </c>
      <c r="E508" s="179">
        <f t="shared" si="44"/>
        <v>61180.399999999994</v>
      </c>
    </row>
    <row r="509" spans="1:5" ht="12.75">
      <c r="A509" s="169">
        <v>2.04000000000012</v>
      </c>
      <c r="B509" s="172">
        <f t="shared" si="42"/>
        <v>186427.76297690053</v>
      </c>
      <c r="C509" s="177">
        <f t="shared" si="45"/>
        <v>0.020675162866063967</v>
      </c>
      <c r="D509" s="176">
        <f t="shared" si="43"/>
        <v>0.979324837133936</v>
      </c>
      <c r="E509" s="179">
        <f t="shared" si="44"/>
        <v>61180.399999999994</v>
      </c>
    </row>
    <row r="510" spans="1:5" ht="12.75">
      <c r="A510" s="169">
        <v>2.05000000000012</v>
      </c>
      <c r="B510" s="172">
        <f t="shared" si="42"/>
        <v>187444.27142042737</v>
      </c>
      <c r="C510" s="177">
        <f t="shared" si="45"/>
        <v>0.020182215405698756</v>
      </c>
      <c r="D510" s="176">
        <f t="shared" si="43"/>
        <v>0.9798177845943012</v>
      </c>
      <c r="E510" s="179">
        <f t="shared" si="44"/>
        <v>61180.399999999994</v>
      </c>
    </row>
    <row r="511" spans="1:5" ht="12.75">
      <c r="A511" s="169">
        <v>2.06000000000012</v>
      </c>
      <c r="B511" s="172">
        <f t="shared" si="42"/>
        <v>188466.32243657965</v>
      </c>
      <c r="C511" s="177">
        <f t="shared" si="45"/>
        <v>0.01969927040937125</v>
      </c>
      <c r="D511" s="176">
        <f t="shared" si="43"/>
        <v>0.9803007295906287</v>
      </c>
      <c r="E511" s="179">
        <f t="shared" si="44"/>
        <v>61180.399999999994</v>
      </c>
    </row>
    <row r="512" spans="1:5" ht="12.75">
      <c r="A512" s="169">
        <v>2.07000000000012</v>
      </c>
      <c r="B512" s="172">
        <f t="shared" si="42"/>
        <v>189493.94624656392</v>
      </c>
      <c r="C512" s="177">
        <f t="shared" si="45"/>
        <v>0.019226172227511662</v>
      </c>
      <c r="D512" s="176">
        <f t="shared" si="43"/>
        <v>0.9807738277724883</v>
      </c>
      <c r="E512" s="179">
        <f t="shared" si="44"/>
        <v>61180.399999999994</v>
      </c>
    </row>
    <row r="513" spans="1:5" ht="12.75">
      <c r="A513" s="169">
        <v>2.08000000000012</v>
      </c>
      <c r="B513" s="172">
        <f t="shared" si="42"/>
        <v>190527.17323636974</v>
      </c>
      <c r="C513" s="177">
        <f t="shared" si="45"/>
        <v>0.018762766434932354</v>
      </c>
      <c r="D513" s="176">
        <f t="shared" si="43"/>
        <v>0.9812372335650676</v>
      </c>
      <c r="E513" s="179">
        <f t="shared" si="44"/>
        <v>61180.399999999994</v>
      </c>
    </row>
    <row r="514" spans="1:5" ht="12.75">
      <c r="A514" s="169">
        <v>2.09000000000012</v>
      </c>
      <c r="B514" s="172">
        <f t="shared" si="42"/>
        <v>191566.03395766692</v>
      </c>
      <c r="C514" s="177">
        <f t="shared" si="45"/>
        <v>0.018308899851653626</v>
      </c>
      <c r="D514" s="176">
        <f t="shared" si="43"/>
        <v>0.9816911001483464</v>
      </c>
      <c r="E514" s="179">
        <f t="shared" si="44"/>
        <v>61180.399999999994</v>
      </c>
    </row>
    <row r="515" spans="1:5" ht="12.75">
      <c r="A515" s="169">
        <v>2.10000000000012</v>
      </c>
      <c r="B515" s="172">
        <f t="shared" si="42"/>
        <v>192610.55912871158</v>
      </c>
      <c r="C515" s="177">
        <f t="shared" si="45"/>
        <v>0.017864420562811234</v>
      </c>
      <c r="D515" s="176">
        <f t="shared" si="43"/>
        <v>0.9821355794371888</v>
      </c>
      <c r="E515" s="179">
        <f t="shared" si="44"/>
        <v>61180.399999999994</v>
      </c>
    </row>
    <row r="516" spans="1:5" ht="12.75">
      <c r="A516" s="169">
        <v>2.11000000000012</v>
      </c>
      <c r="B516" s="172">
        <f t="shared" si="42"/>
        <v>193660.77963525144</v>
      </c>
      <c r="C516" s="177">
        <f t="shared" si="45"/>
        <v>0.017429177937651863</v>
      </c>
      <c r="D516" s="176">
        <f t="shared" si="43"/>
        <v>0.9825708220623481</v>
      </c>
      <c r="E516" s="179">
        <f t="shared" si="44"/>
        <v>61180.399999999994</v>
      </c>
    </row>
    <row r="517" spans="1:5" ht="12.75">
      <c r="A517" s="169">
        <v>2.12000000000012</v>
      </c>
      <c r="B517" s="172">
        <f aca="true" t="shared" si="46" ref="B517:B529">EXP(A517*SQRT($H$10)+SUMPRODUCT($H$20:$H$25,$N$20:$N$25))</f>
        <v>194716.72653144173</v>
      </c>
      <c r="C517" s="177">
        <f t="shared" si="45"/>
        <v>0.017003022647627875</v>
      </c>
      <c r="D517" s="176">
        <f aca="true" t="shared" si="47" ref="D517:D529">1-C517</f>
        <v>0.9829969773523721</v>
      </c>
      <c r="E517" s="179">
        <f aca="true" t="shared" si="48" ref="E517:E529">$P$3</f>
        <v>61180.399999999994</v>
      </c>
    </row>
    <row r="518" spans="1:5" ht="12.75">
      <c r="A518" s="169">
        <v>2.13000000000012</v>
      </c>
      <c r="B518" s="172">
        <f t="shared" si="46"/>
        <v>195778.43104076228</v>
      </c>
      <c r="C518" s="177">
        <f aca="true" t="shared" si="49" ref="C518:C529">1-(NORMDIST(A518*SQRT($H$10),0,SQRT($H$10),TRUE))</f>
        <v>0.0165858066836001</v>
      </c>
      <c r="D518" s="176">
        <f t="shared" si="47"/>
        <v>0.9834141933163999</v>
      </c>
      <c r="E518" s="179">
        <f t="shared" si="48"/>
        <v>61180.399999999994</v>
      </c>
    </row>
    <row r="519" spans="1:5" ht="12.75">
      <c r="A519" s="169">
        <v>2.14000000000012</v>
      </c>
      <c r="B519" s="172">
        <f t="shared" si="46"/>
        <v>196845.92455693972</v>
      </c>
      <c r="C519" s="177">
        <f t="shared" si="49"/>
        <v>0.016177383372161236</v>
      </c>
      <c r="D519" s="176">
        <f t="shared" si="47"/>
        <v>0.9838226166278388</v>
      </c>
      <c r="E519" s="179">
        <f t="shared" si="48"/>
        <v>61180.399999999994</v>
      </c>
    </row>
    <row r="520" spans="1:5" ht="12.75">
      <c r="A520" s="169">
        <v>2.15000000000012</v>
      </c>
      <c r="B520" s="172">
        <f t="shared" si="46"/>
        <v>197919.23864487826</v>
      </c>
      <c r="C520" s="177">
        <f t="shared" si="49"/>
        <v>0.01577760739108569</v>
      </c>
      <c r="D520" s="176">
        <f t="shared" si="47"/>
        <v>0.9842223926089143</v>
      </c>
      <c r="E520" s="179">
        <f t="shared" si="48"/>
        <v>61180.399999999994</v>
      </c>
    </row>
    <row r="521" spans="1:5" ht="12.75">
      <c r="A521" s="169">
        <v>2.16000000000012</v>
      </c>
      <c r="B521" s="172">
        <f t="shared" si="46"/>
        <v>198998.40504159025</v>
      </c>
      <c r="C521" s="177">
        <f t="shared" si="49"/>
        <v>0.01538633478392093</v>
      </c>
      <c r="D521" s="176">
        <f t="shared" si="47"/>
        <v>0.9846136652160791</v>
      </c>
      <c r="E521" s="179">
        <f t="shared" si="48"/>
        <v>61180.399999999994</v>
      </c>
    </row>
    <row r="522" spans="1:5" ht="12.75">
      <c r="A522" s="169">
        <v>2.17000000000012</v>
      </c>
      <c r="B522" s="172">
        <f t="shared" si="46"/>
        <v>200083.45565713695</v>
      </c>
      <c r="C522" s="177">
        <f t="shared" si="49"/>
        <v>0.015003422973727809</v>
      </c>
      <c r="D522" s="176">
        <f t="shared" si="47"/>
        <v>0.9849965770262722</v>
      </c>
      <c r="E522" s="179">
        <f t="shared" si="48"/>
        <v>61180.399999999994</v>
      </c>
    </row>
    <row r="523" spans="1:5" ht="12.75">
      <c r="A523" s="169">
        <v>2.18000000000012</v>
      </c>
      <c r="B523" s="172">
        <f t="shared" si="46"/>
        <v>201174.42257557125</v>
      </c>
      <c r="C523" s="177">
        <f t="shared" si="49"/>
        <v>0.01462873077598481</v>
      </c>
      <c r="D523" s="176">
        <f t="shared" si="47"/>
        <v>0.9853712692240152</v>
      </c>
      <c r="E523" s="179">
        <f t="shared" si="48"/>
        <v>61180.399999999994</v>
      </c>
    </row>
    <row r="524" spans="1:5" ht="12.75">
      <c r="A524" s="169">
        <v>2.19000000000012</v>
      </c>
      <c r="B524" s="172">
        <f t="shared" si="46"/>
        <v>202271.33805588505</v>
      </c>
      <c r="C524" s="177">
        <f t="shared" si="49"/>
        <v>0.014262118410664604</v>
      </c>
      <c r="D524" s="176">
        <f t="shared" si="47"/>
        <v>0.9857378815893354</v>
      </c>
      <c r="E524" s="179">
        <f t="shared" si="48"/>
        <v>61180.399999999994</v>
      </c>
    </row>
    <row r="525" spans="1:5" ht="12.75">
      <c r="A525" s="169">
        <v>2.20000000000012</v>
      </c>
      <c r="B525" s="172">
        <f t="shared" si="46"/>
        <v>203374.23453296584</v>
      </c>
      <c r="C525" s="177">
        <f t="shared" si="49"/>
        <v>0.01390344751349426</v>
      </c>
      <c r="D525" s="176">
        <f t="shared" si="47"/>
        <v>0.9860965524865057</v>
      </c>
      <c r="E525" s="179">
        <f t="shared" si="48"/>
        <v>61180.399999999994</v>
      </c>
    </row>
    <row r="526" spans="1:5" ht="12.75">
      <c r="A526" s="169">
        <v>2.21000000000012</v>
      </c>
      <c r="B526" s="172">
        <f t="shared" si="46"/>
        <v>204483.14461855282</v>
      </c>
      <c r="C526" s="177">
        <f t="shared" si="49"/>
        <v>0.013552581146415776</v>
      </c>
      <c r="D526" s="176">
        <f t="shared" si="47"/>
        <v>0.9864474188535842</v>
      </c>
      <c r="E526" s="179">
        <f t="shared" si="48"/>
        <v>61180.399999999994</v>
      </c>
    </row>
    <row r="527" spans="1:5" ht="12.75">
      <c r="A527" s="169">
        <v>2.22000000000012</v>
      </c>
      <c r="B527" s="172">
        <f t="shared" si="46"/>
        <v>205598.1011022036</v>
      </c>
      <c r="C527" s="177">
        <f t="shared" si="49"/>
        <v>0.013209383807252117</v>
      </c>
      <c r="D527" s="176">
        <f t="shared" si="47"/>
        <v>0.9867906161927479</v>
      </c>
      <c r="E527" s="179">
        <f t="shared" si="48"/>
        <v>61180.399999999994</v>
      </c>
    </row>
    <row r="528" spans="1:5" ht="12.75">
      <c r="A528" s="169">
        <v>2.23000000000012</v>
      </c>
      <c r="B528" s="172">
        <f t="shared" si="46"/>
        <v>206719.13695226295</v>
      </c>
      <c r="C528" s="177">
        <f t="shared" si="49"/>
        <v>0.012873721438597996</v>
      </c>
      <c r="D528" s="176">
        <f t="shared" si="47"/>
        <v>0.987126278561402</v>
      </c>
      <c r="E528" s="179">
        <f t="shared" si="48"/>
        <v>61180.399999999994</v>
      </c>
    </row>
    <row r="529" spans="1:5" ht="12.75">
      <c r="A529" s="169">
        <v>2.24000000000012</v>
      </c>
      <c r="B529" s="172">
        <f t="shared" si="46"/>
        <v>207846.28531683635</v>
      </c>
      <c r="C529" s="177">
        <f t="shared" si="49"/>
        <v>0.012545461435942595</v>
      </c>
      <c r="D529" s="176">
        <f t="shared" si="47"/>
        <v>0.9874545385640574</v>
      </c>
      <c r="E529" s="179">
        <f t="shared" si="48"/>
        <v>61180.399999999994</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G58"/>
  <sheetViews>
    <sheetView view="pageLayout" workbookViewId="0" topLeftCell="A19">
      <selection activeCell="C237" sqref="C237"/>
    </sheetView>
  </sheetViews>
  <sheetFormatPr defaultColWidth="9.140625" defaultRowHeight="12.75"/>
  <sheetData>
    <row r="1" ht="12.75">
      <c r="A1" s="309" t="s">
        <v>1305</v>
      </c>
    </row>
    <row r="2" ht="12.75">
      <c r="A2" s="309" t="s">
        <v>1306</v>
      </c>
    </row>
    <row r="3" ht="12.75">
      <c r="A3" s="309" t="s">
        <v>1307</v>
      </c>
    </row>
    <row r="4" ht="12.75">
      <c r="A4" s="309" t="s">
        <v>1038</v>
      </c>
    </row>
    <row r="5" ht="12.75">
      <c r="A5" s="309" t="s">
        <v>1308</v>
      </c>
    </row>
    <row r="7" ht="12.75">
      <c r="A7" s="309" t="s">
        <v>1309</v>
      </c>
    </row>
    <row r="8" ht="12.75">
      <c r="A8" s="309" t="s">
        <v>1310</v>
      </c>
    </row>
    <row r="10" ht="12.75">
      <c r="A10" s="309" t="s">
        <v>1832</v>
      </c>
    </row>
    <row r="11" ht="12.75">
      <c r="A11" s="309" t="s">
        <v>1311</v>
      </c>
    </row>
    <row r="12" ht="12.75">
      <c r="A12" s="309" t="s">
        <v>1312</v>
      </c>
    </row>
    <row r="13" ht="12.75">
      <c r="A13" s="309" t="s">
        <v>1313</v>
      </c>
    </row>
    <row r="14" ht="12.75">
      <c r="A14" s="309" t="s">
        <v>1314</v>
      </c>
    </row>
    <row r="15" ht="12.75">
      <c r="A15" s="309" t="s">
        <v>1315</v>
      </c>
    </row>
    <row r="17" ht="12.75">
      <c r="A17" s="309" t="s">
        <v>364</v>
      </c>
    </row>
    <row r="18" ht="12.75">
      <c r="A18" s="309" t="s">
        <v>1833</v>
      </c>
    </row>
    <row r="19" ht="12.75">
      <c r="A19" s="309" t="s">
        <v>1316</v>
      </c>
    </row>
    <row r="20" ht="12.75">
      <c r="A20" s="309" t="s">
        <v>1317</v>
      </c>
    </row>
    <row r="21" ht="12.75">
      <c r="A21" s="309" t="s">
        <v>1318</v>
      </c>
    </row>
    <row r="22" ht="12.75">
      <c r="A22" s="309" t="s">
        <v>1319</v>
      </c>
    </row>
    <row r="23" ht="12.75">
      <c r="A23" s="309" t="s">
        <v>1320</v>
      </c>
    </row>
    <row r="24" ht="12.75">
      <c r="A24" s="309" t="s">
        <v>1321</v>
      </c>
    </row>
    <row r="25" ht="12.75">
      <c r="A25" s="309" t="s">
        <v>1322</v>
      </c>
    </row>
    <row r="26" ht="12.75">
      <c r="A26" s="309" t="s">
        <v>1323</v>
      </c>
    </row>
    <row r="27" ht="12.75">
      <c r="A27" s="309" t="s">
        <v>1324</v>
      </c>
    </row>
    <row r="28" ht="12.75">
      <c r="A28" s="309" t="s">
        <v>1325</v>
      </c>
    </row>
    <row r="29" ht="12.75">
      <c r="A29" s="309" t="s">
        <v>364</v>
      </c>
    </row>
    <row r="31" ht="12.75">
      <c r="A31" s="309" t="s">
        <v>1326</v>
      </c>
    </row>
    <row r="33" spans="1:7" ht="12.75">
      <c r="A33" s="309" t="s">
        <v>1125</v>
      </c>
      <c r="B33" t="s">
        <v>1130</v>
      </c>
      <c r="C33" t="s">
        <v>1131</v>
      </c>
      <c r="D33" t="s">
        <v>537</v>
      </c>
      <c r="F33" t="s">
        <v>1333</v>
      </c>
      <c r="G33">
        <v>64</v>
      </c>
    </row>
    <row r="34" spans="1:7" ht="12.75">
      <c r="A34" s="309" t="s">
        <v>1109</v>
      </c>
      <c r="B34" t="s">
        <v>1334</v>
      </c>
      <c r="C34" t="s">
        <v>1335</v>
      </c>
      <c r="D34" t="s">
        <v>1106</v>
      </c>
      <c r="F34" t="s">
        <v>1336</v>
      </c>
      <c r="G34">
        <v>80.09</v>
      </c>
    </row>
    <row r="35" spans="1:7" ht="12.75">
      <c r="A35" s="309" t="s">
        <v>1126</v>
      </c>
      <c r="B35">
        <v>118.413104</v>
      </c>
      <c r="C35">
        <v>5</v>
      </c>
      <c r="D35">
        <v>23.6826207</v>
      </c>
      <c r="F35" t="s">
        <v>1337</v>
      </c>
      <c r="G35">
        <v>0</v>
      </c>
    </row>
    <row r="36" spans="1:7" ht="12.75">
      <c r="A36" s="309" t="s">
        <v>1127</v>
      </c>
      <c r="B36">
        <v>17.1500798</v>
      </c>
      <c r="C36">
        <v>58</v>
      </c>
      <c r="D36">
        <v>0.29569103</v>
      </c>
      <c r="F36" t="s">
        <v>1338</v>
      </c>
      <c r="G36">
        <v>0.8735</v>
      </c>
    </row>
    <row r="37" spans="1:7" ht="12.75">
      <c r="A37" s="309" t="s">
        <v>1109</v>
      </c>
      <c r="B37" t="s">
        <v>1334</v>
      </c>
      <c r="C37" t="s">
        <v>1335</v>
      </c>
      <c r="D37" t="s">
        <v>1106</v>
      </c>
      <c r="F37" t="s">
        <v>1339</v>
      </c>
      <c r="G37">
        <v>0.8626</v>
      </c>
    </row>
    <row r="38" spans="1:7" ht="12.75">
      <c r="A38" s="309" t="s">
        <v>1128</v>
      </c>
      <c r="B38">
        <v>135.563183</v>
      </c>
      <c r="C38">
        <v>63</v>
      </c>
      <c r="D38">
        <v>2.15179656</v>
      </c>
      <c r="F38" t="s">
        <v>1340</v>
      </c>
      <c r="G38">
        <v>0.54377</v>
      </c>
    </row>
    <row r="40" spans="1:7" ht="12.75">
      <c r="A40" s="309" t="s">
        <v>1105</v>
      </c>
      <c r="B40" t="s">
        <v>1132</v>
      </c>
      <c r="C40" t="s">
        <v>1106</v>
      </c>
      <c r="D40" t="s">
        <v>1040</v>
      </c>
      <c r="E40" t="s">
        <v>1134</v>
      </c>
      <c r="F40" t="s">
        <v>1105</v>
      </c>
      <c r="G40" t="s">
        <v>1106</v>
      </c>
    </row>
    <row r="41" spans="1:7" ht="12.75">
      <c r="A41" s="309" t="s">
        <v>1835</v>
      </c>
      <c r="B41" t="s">
        <v>1107</v>
      </c>
      <c r="C41" t="s">
        <v>1041</v>
      </c>
      <c r="D41" t="s">
        <v>1834</v>
      </c>
      <c r="E41" t="s">
        <v>1108</v>
      </c>
      <c r="F41" t="s">
        <v>1328</v>
      </c>
      <c r="G41" t="s">
        <v>1329</v>
      </c>
    </row>
    <row r="42" spans="1:7" ht="12.75">
      <c r="A42" s="309" t="s">
        <v>1109</v>
      </c>
      <c r="B42" t="s">
        <v>1132</v>
      </c>
      <c r="C42" t="s">
        <v>1106</v>
      </c>
      <c r="D42" t="s">
        <v>1040</v>
      </c>
      <c r="E42" t="s">
        <v>1134</v>
      </c>
      <c r="F42" t="s">
        <v>1105</v>
      </c>
      <c r="G42" t="s">
        <v>1133</v>
      </c>
    </row>
    <row r="43" spans="1:7" ht="12.75">
      <c r="A43" s="309" t="s">
        <v>1836</v>
      </c>
      <c r="B43">
        <v>0.7148867</v>
      </c>
      <c r="C43">
        <v>0.0405183</v>
      </c>
      <c r="D43">
        <v>17.64</v>
      </c>
      <c r="E43">
        <v>0</v>
      </c>
      <c r="F43">
        <v>0.6337806</v>
      </c>
      <c r="G43">
        <v>0.7959928</v>
      </c>
    </row>
    <row r="44" spans="1:7" ht="12.75">
      <c r="A44" s="309" t="s">
        <v>1837</v>
      </c>
      <c r="B44">
        <v>-1.026937</v>
      </c>
      <c r="C44">
        <v>0.4359162</v>
      </c>
      <c r="D44">
        <v>-2.36</v>
      </c>
      <c r="E44">
        <v>0.022</v>
      </c>
      <c r="F44">
        <v>-1.899518</v>
      </c>
      <c r="G44">
        <v>-0.1543561</v>
      </c>
    </row>
    <row r="45" spans="1:7" ht="12.75">
      <c r="A45" s="309" t="s">
        <v>1838</v>
      </c>
      <c r="B45">
        <v>-0.5226874</v>
      </c>
      <c r="C45">
        <v>0.1544466</v>
      </c>
      <c r="D45">
        <v>-3.38</v>
      </c>
      <c r="E45">
        <v>0.001</v>
      </c>
      <c r="F45">
        <v>-0.8318459</v>
      </c>
      <c r="G45">
        <v>-0.2135289</v>
      </c>
    </row>
    <row r="46" spans="1:7" ht="12.75">
      <c r="A46" s="309" t="s">
        <v>1330</v>
      </c>
      <c r="B46">
        <v>5.077321</v>
      </c>
      <c r="C46">
        <v>2.862639</v>
      </c>
      <c r="D46">
        <v>1.77</v>
      </c>
      <c r="E46">
        <v>0.081</v>
      </c>
      <c r="F46">
        <v>-0.652874</v>
      </c>
      <c r="G46">
        <v>10.80752</v>
      </c>
    </row>
    <row r="47" spans="1:2" ht="12.75">
      <c r="A47" s="309" t="s">
        <v>1331</v>
      </c>
      <c r="B47" t="s">
        <v>1332</v>
      </c>
    </row>
    <row r="48" spans="1:7" ht="12.75">
      <c r="A48" s="309" t="s">
        <v>1129</v>
      </c>
      <c r="B48">
        <v>5.285898</v>
      </c>
      <c r="C48">
        <v>0.5806917</v>
      </c>
      <c r="D48">
        <v>9.1</v>
      </c>
      <c r="E48">
        <v>0</v>
      </c>
      <c r="F48">
        <v>4.123518</v>
      </c>
      <c r="G48">
        <v>6.448279</v>
      </c>
    </row>
    <row r="49" spans="1:7" ht="12.75">
      <c r="A49" s="309" t="s">
        <v>1105</v>
      </c>
      <c r="B49" t="s">
        <v>1132</v>
      </c>
      <c r="C49" t="s">
        <v>1106</v>
      </c>
      <c r="D49" t="s">
        <v>1040</v>
      </c>
      <c r="E49" t="s">
        <v>1134</v>
      </c>
      <c r="F49" t="s">
        <v>1105</v>
      </c>
      <c r="G49" t="s">
        <v>1106</v>
      </c>
    </row>
    <row r="51" ht="12.75">
      <c r="A51" s="309" t="s">
        <v>1309</v>
      </c>
    </row>
    <row r="52" ht="12.75">
      <c r="A52" s="309" t="s">
        <v>1039</v>
      </c>
    </row>
    <row r="53" ht="12.75">
      <c r="A53" s="309" t="s">
        <v>1306</v>
      </c>
    </row>
    <row r="54" ht="12.75">
      <c r="A54" s="309" t="s">
        <v>1307</v>
      </c>
    </row>
    <row r="55" ht="12.75">
      <c r="A55" s="309" t="s">
        <v>1038</v>
      </c>
    </row>
    <row r="56" ht="12.75">
      <c r="A56" s="309" t="s">
        <v>1327</v>
      </c>
    </row>
    <row r="57" ht="12.75">
      <c r="A57" s="309" t="s">
        <v>1305</v>
      </c>
    </row>
    <row r="58" ht="12.75">
      <c r="A58" s="309"/>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D2" sqref="D2"/>
    </sheetView>
  </sheetViews>
  <sheetFormatPr defaultColWidth="12.00390625" defaultRowHeight="19.5" customHeight="1"/>
  <cols>
    <col min="1" max="1" width="8.8515625" style="310" customWidth="1"/>
    <col min="2" max="2" width="23.8515625" style="310" bestFit="1" customWidth="1"/>
    <col min="3" max="3" width="25.00390625" style="310" bestFit="1" customWidth="1"/>
    <col min="4" max="4" width="10.00390625" style="310" customWidth="1"/>
    <col min="5" max="5" width="8.8515625" style="310" customWidth="1"/>
    <col min="6" max="16384" width="12.00390625" style="310" customWidth="1"/>
  </cols>
  <sheetData>
    <row r="1" spans="1:5" ht="12.75" customHeight="1">
      <c r="A1" s="311"/>
      <c r="B1" s="311" t="s">
        <v>2027</v>
      </c>
      <c r="C1" s="311" t="s">
        <v>2026</v>
      </c>
      <c r="D1" s="311" t="s">
        <v>1383</v>
      </c>
      <c r="E1" s="311"/>
    </row>
    <row r="2" spans="1:5" ht="12.75" customHeight="1">
      <c r="A2" s="311"/>
      <c r="B2" s="348">
        <f>'Energy Performance Indicator'!G52/'Energy Performance Indicator'!K52</f>
        <v>0.9950956943449086</v>
      </c>
      <c r="C2" s="347">
        <f>'Energy Performance Indicator'!G52-'Energy Performance Indicator'!K52</f>
        <v>-301.5261581432933</v>
      </c>
      <c r="D2" s="311">
        <f>Units!I18*(B2-1)</f>
        <v>-15958.630908129446</v>
      </c>
      <c r="E2" s="311"/>
    </row>
    <row r="3" spans="1:5" ht="12.75" customHeight="1">
      <c r="A3" s="311"/>
      <c r="B3" s="311"/>
      <c r="C3" s="311"/>
      <c r="D3" s="311"/>
      <c r="E3" s="311"/>
    </row>
    <row r="4" spans="1:5" ht="12.75" customHeight="1">
      <c r="A4" s="311"/>
      <c r="B4" s="311"/>
      <c r="C4" s="311"/>
      <c r="D4" s="311"/>
      <c r="E4" s="311"/>
    </row>
    <row r="5" spans="1:5" ht="12.75" customHeight="1">
      <c r="A5" s="311"/>
      <c r="B5" s="311"/>
      <c r="C5" s="311"/>
      <c r="D5" s="311"/>
      <c r="E5" s="311"/>
    </row>
    <row r="6" spans="1:5" ht="12.75" customHeight="1">
      <c r="A6" s="311"/>
      <c r="B6" s="311"/>
      <c r="C6" s="311"/>
      <c r="D6" s="311"/>
      <c r="E6" s="311"/>
    </row>
    <row r="7" spans="1:5" ht="12.75" customHeight="1">
      <c r="A7" s="311"/>
      <c r="B7" s="311"/>
      <c r="C7" s="311"/>
      <c r="D7" s="311"/>
      <c r="E7" s="311"/>
    </row>
    <row r="8" spans="1:5" ht="12.75" customHeight="1">
      <c r="A8" s="311"/>
      <c r="B8" s="311"/>
      <c r="C8" s="311"/>
      <c r="D8" s="311"/>
      <c r="E8" s="311"/>
    </row>
    <row r="9" spans="1:5" ht="12.75" customHeight="1">
      <c r="A9" s="311"/>
      <c r="B9" s="311"/>
      <c r="C9" s="311"/>
      <c r="D9" s="311"/>
      <c r="E9" s="311"/>
    </row>
    <row r="10" spans="1:5" ht="12.75" customHeight="1">
      <c r="A10" s="311"/>
      <c r="B10" s="311"/>
      <c r="C10" s="311"/>
      <c r="D10" s="311"/>
      <c r="E10" s="311"/>
    </row>
  </sheetData>
  <sheetProtection/>
  <printOptions/>
  <pageMargins left="0.7000000476837158" right="0.7000000476837158" top="0.75" bottom="0.75" header="0.30000001192092896" footer="0.30000001192092896"/>
  <pageSetup firstPageNumber="1" useFirstPageNumber="1" horizontalDpi="1200" verticalDpi="1200" orientation="landscape" r:id="rId1"/>
</worksheet>
</file>

<file path=xl/worksheets/sheet9.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C237" sqref="C237"/>
    </sheetView>
  </sheetViews>
  <sheetFormatPr defaultColWidth="12.00390625" defaultRowHeight="19.5" customHeight="1"/>
  <cols>
    <col min="1" max="1" width="22.421875" style="346" customWidth="1"/>
    <col min="2" max="2" width="18.421875" style="346" customWidth="1"/>
    <col min="3" max="3" width="14.28125" style="346" customWidth="1"/>
    <col min="4" max="4" width="19.8515625" style="346" customWidth="1"/>
    <col min="5" max="5" width="11.00390625" style="346" customWidth="1"/>
    <col min="6" max="6" width="19.00390625" style="346" customWidth="1"/>
    <col min="7" max="7" width="16.421875" style="346" customWidth="1"/>
    <col min="8" max="8" width="16.140625" style="346" customWidth="1"/>
    <col min="9" max="9" width="17.421875" style="346" customWidth="1"/>
    <col min="10" max="10" width="16.00390625" style="346" customWidth="1"/>
    <col min="11" max="11" width="19.140625" style="346" customWidth="1"/>
    <col min="12" max="12" width="17.8515625" style="346" customWidth="1"/>
    <col min="13" max="13" width="17.7109375" style="346" customWidth="1"/>
    <col min="14" max="16384" width="12.00390625" style="310" customWidth="1"/>
  </cols>
  <sheetData>
    <row r="1" spans="1:13" ht="12.75" customHeight="1">
      <c r="A1" s="312" t="s">
        <v>1341</v>
      </c>
      <c r="B1" s="313"/>
      <c r="C1" s="313"/>
      <c r="D1" s="313"/>
      <c r="E1" s="313"/>
      <c r="F1" s="313"/>
      <c r="G1" s="313"/>
      <c r="H1" s="313"/>
      <c r="I1" s="313"/>
      <c r="J1" s="313"/>
      <c r="K1" s="313"/>
      <c r="L1" s="313"/>
      <c r="M1" s="313"/>
    </row>
    <row r="2" spans="1:13" ht="12.75" customHeight="1">
      <c r="A2" s="314" t="s">
        <v>1342</v>
      </c>
      <c r="B2" s="314"/>
      <c r="C2" s="314"/>
      <c r="D2" s="314"/>
      <c r="E2" s="314"/>
      <c r="F2" s="314"/>
      <c r="G2" s="314"/>
      <c r="H2" s="314"/>
      <c r="I2" s="314"/>
      <c r="J2" s="314"/>
      <c r="K2" s="314"/>
      <c r="L2" s="314"/>
      <c r="M2" s="314"/>
    </row>
    <row r="3" spans="1:13" ht="12.75" customHeight="1">
      <c r="A3" s="315" t="s">
        <v>1343</v>
      </c>
      <c r="B3" s="315"/>
      <c r="C3" s="315"/>
      <c r="D3" s="315"/>
      <c r="E3" s="315"/>
      <c r="F3" s="315"/>
      <c r="G3" s="315"/>
      <c r="H3" s="315"/>
      <c r="I3" s="315"/>
      <c r="J3" s="315"/>
      <c r="K3" s="315"/>
      <c r="L3" s="315"/>
      <c r="M3" s="315"/>
    </row>
    <row r="4" spans="1:13" ht="12.75" customHeight="1">
      <c r="A4" s="316" t="s">
        <v>1344</v>
      </c>
      <c r="B4" s="317"/>
      <c r="C4" s="317"/>
      <c r="D4" s="317"/>
      <c r="E4" s="317"/>
      <c r="F4" s="317"/>
      <c r="G4" s="317"/>
      <c r="H4" s="317"/>
      <c r="I4" s="317"/>
      <c r="J4" s="315"/>
      <c r="K4" s="315"/>
      <c r="L4" s="315"/>
      <c r="M4" s="315"/>
    </row>
    <row r="5" spans="1:13" ht="42.75" customHeight="1">
      <c r="A5" s="318" t="s">
        <v>1345</v>
      </c>
      <c r="B5" s="319" t="s">
        <v>1346</v>
      </c>
      <c r="C5" s="319" t="s">
        <v>1347</v>
      </c>
      <c r="D5" s="319" t="s">
        <v>1348</v>
      </c>
      <c r="E5" s="319" t="s">
        <v>1349</v>
      </c>
      <c r="F5" s="319" t="s">
        <v>1350</v>
      </c>
      <c r="G5" s="319" t="s">
        <v>1351</v>
      </c>
      <c r="H5" s="319" t="s">
        <v>1352</v>
      </c>
      <c r="I5" s="319" t="s">
        <v>1353</v>
      </c>
      <c r="J5" s="320"/>
      <c r="K5" s="315"/>
      <c r="L5" s="315"/>
      <c r="M5" s="315"/>
    </row>
    <row r="6" spans="1:13" ht="12.75" customHeight="1">
      <c r="A6" s="321" t="s">
        <v>1354</v>
      </c>
      <c r="B6" s="322">
        <v>1029</v>
      </c>
      <c r="C6" s="323" t="s">
        <v>1355</v>
      </c>
      <c r="D6" s="325">
        <v>14.47</v>
      </c>
      <c r="E6" s="326">
        <v>1</v>
      </c>
      <c r="F6" s="327">
        <f>D6*44/12*E6</f>
        <v>53.05666666666667</v>
      </c>
      <c r="G6" s="328">
        <v>0.00527092557453089</v>
      </c>
      <c r="H6" s="328">
        <v>0.00010541851149061776</v>
      </c>
      <c r="I6" s="329">
        <v>53.200035842293914</v>
      </c>
      <c r="J6" s="330"/>
      <c r="K6" s="331"/>
      <c r="L6" s="331"/>
      <c r="M6" s="332"/>
    </row>
    <row r="7" spans="1:13" ht="12.75" customHeight="1">
      <c r="A7" s="321" t="s">
        <v>1356</v>
      </c>
      <c r="B7" s="333">
        <v>5.825</v>
      </c>
      <c r="C7" s="333" t="s">
        <v>1357</v>
      </c>
      <c r="D7" s="334">
        <v>19.95</v>
      </c>
      <c r="E7" s="335">
        <v>1</v>
      </c>
      <c r="F7" s="336">
        <f>D7*44/12*E7</f>
        <v>73.14999999999999</v>
      </c>
      <c r="G7" s="337">
        <v>0.010541851149061776</v>
      </c>
      <c r="H7" s="337">
        <v>0.0006325110689437064</v>
      </c>
      <c r="I7" s="338">
        <v>73.56745730550284</v>
      </c>
      <c r="J7" s="332"/>
      <c r="K7" s="331"/>
      <c r="L7" s="331"/>
      <c r="M7" s="332"/>
    </row>
    <row r="8" spans="1:13" ht="12.75" customHeight="1">
      <c r="A8" s="321" t="s">
        <v>1358</v>
      </c>
      <c r="B8" s="339">
        <v>15.38</v>
      </c>
      <c r="C8" s="321" t="s">
        <v>1359</v>
      </c>
      <c r="D8" s="334">
        <v>25.6</v>
      </c>
      <c r="E8" s="335">
        <v>1</v>
      </c>
      <c r="F8" s="336">
        <f>D8*44/12*E8</f>
        <v>93.86666666666667</v>
      </c>
      <c r="G8" s="337">
        <v>0.31625553447185323</v>
      </c>
      <c r="H8" s="337">
        <v>0.004216740459624711</v>
      </c>
      <c r="I8" s="338">
        <v>101.81522243305925</v>
      </c>
      <c r="J8" s="330"/>
      <c r="K8" s="331"/>
      <c r="L8" s="331"/>
      <c r="M8" s="332"/>
    </row>
    <row r="9" spans="1:13" ht="12.75" customHeight="1">
      <c r="A9" s="321" t="s">
        <v>1360</v>
      </c>
      <c r="B9" s="321">
        <v>3.824</v>
      </c>
      <c r="C9" s="333" t="s">
        <v>1357</v>
      </c>
      <c r="D9" s="334">
        <v>17.2</v>
      </c>
      <c r="E9" s="335">
        <v>1</v>
      </c>
      <c r="F9" s="336">
        <f>D9*44/12*E9</f>
        <v>63.06666666666666</v>
      </c>
      <c r="G9" s="337">
        <v>0.010541851149061776</v>
      </c>
      <c r="H9" s="337">
        <v>0.0006325110689437064</v>
      </c>
      <c r="I9" s="338">
        <v>63.484123972169506</v>
      </c>
      <c r="J9" s="330"/>
      <c r="K9" s="340"/>
      <c r="L9" s="340"/>
      <c r="M9" s="332"/>
    </row>
    <row r="10" spans="1:13" ht="12.75" customHeight="1">
      <c r="A10" s="321" t="s">
        <v>1361</v>
      </c>
      <c r="B10" s="321">
        <v>3.8491999999999997</v>
      </c>
      <c r="C10" s="333" t="s">
        <v>1357</v>
      </c>
      <c r="D10" s="334">
        <v>17.226</v>
      </c>
      <c r="E10" s="335">
        <v>1</v>
      </c>
      <c r="F10" s="336">
        <v>63.162</v>
      </c>
      <c r="G10" s="337">
        <v>0.010541851149061776</v>
      </c>
      <c r="H10" s="337">
        <v>0.0006325110689437064</v>
      </c>
      <c r="I10" s="338">
        <v>63.57945730550284</v>
      </c>
      <c r="J10" s="332"/>
      <c r="K10" s="340"/>
      <c r="L10" s="340"/>
      <c r="M10" s="332"/>
    </row>
    <row r="11" spans="1:13" ht="12.75" customHeight="1">
      <c r="A11" s="321" t="s">
        <v>1362</v>
      </c>
      <c r="B11" s="333">
        <v>5.67</v>
      </c>
      <c r="C11" s="333" t="s">
        <v>1357</v>
      </c>
      <c r="D11" s="334">
        <v>19.72</v>
      </c>
      <c r="E11" s="335">
        <v>1</v>
      </c>
      <c r="F11" s="336">
        <f aca="true" t="shared" si="0" ref="F11:F18">D11*44/12*E11</f>
        <v>72.30666666666666</v>
      </c>
      <c r="G11" s="337">
        <v>0.010541851149061776</v>
      </c>
      <c r="H11" s="337">
        <v>0.0006325110689437064</v>
      </c>
      <c r="I11" s="338">
        <v>72.72412397216951</v>
      </c>
      <c r="J11" s="332"/>
      <c r="K11" s="340"/>
      <c r="L11" s="340"/>
      <c r="M11" s="332"/>
    </row>
    <row r="12" spans="1:13" ht="12.75" customHeight="1">
      <c r="A12" s="321" t="s">
        <v>1363</v>
      </c>
      <c r="B12" s="333">
        <v>5.825</v>
      </c>
      <c r="C12" s="333" t="s">
        <v>1357</v>
      </c>
      <c r="D12" s="334">
        <v>19.95</v>
      </c>
      <c r="E12" s="335">
        <v>1</v>
      </c>
      <c r="F12" s="336">
        <f t="shared" si="0"/>
        <v>73.14999999999999</v>
      </c>
      <c r="G12" s="337">
        <v>0.010541851149061776</v>
      </c>
      <c r="H12" s="337">
        <v>0.0006325110689437064</v>
      </c>
      <c r="I12" s="338">
        <v>73.56745730550284</v>
      </c>
      <c r="J12" s="332"/>
      <c r="K12" s="331"/>
      <c r="L12" s="331"/>
      <c r="M12" s="332"/>
    </row>
    <row r="13" spans="1:13" ht="12.75" customHeight="1">
      <c r="A13" s="321" t="s">
        <v>1364</v>
      </c>
      <c r="B13" s="333">
        <v>6.287</v>
      </c>
      <c r="C13" s="333" t="s">
        <v>1357</v>
      </c>
      <c r="D13" s="334">
        <v>21.49</v>
      </c>
      <c r="E13" s="335">
        <v>1</v>
      </c>
      <c r="F13" s="336">
        <f t="shared" si="0"/>
        <v>78.79666666666667</v>
      </c>
      <c r="G13" s="337">
        <v>0.010541851149061776</v>
      </c>
      <c r="H13" s="337">
        <v>0.0006325110689437064</v>
      </c>
      <c r="I13" s="338">
        <v>79.21412397216952</v>
      </c>
      <c r="J13" s="332"/>
      <c r="K13" s="331"/>
      <c r="L13" s="331"/>
      <c r="M13" s="332"/>
    </row>
    <row r="14" spans="1:13" ht="12.75" customHeight="1">
      <c r="A14" s="321" t="s">
        <v>1365</v>
      </c>
      <c r="B14" s="321">
        <v>25.09</v>
      </c>
      <c r="C14" s="321" t="s">
        <v>1359</v>
      </c>
      <c r="D14" s="334">
        <v>28.26</v>
      </c>
      <c r="E14" s="335">
        <v>1</v>
      </c>
      <c r="F14" s="336">
        <f t="shared" si="0"/>
        <v>103.62</v>
      </c>
      <c r="G14" s="337">
        <v>0.010541851149061776</v>
      </c>
      <c r="H14" s="337">
        <v>0.0015812776723592662</v>
      </c>
      <c r="I14" s="338">
        <v>104.33157495256167</v>
      </c>
      <c r="J14" s="330"/>
      <c r="K14" s="331"/>
      <c r="L14" s="331"/>
      <c r="M14" s="332"/>
    </row>
    <row r="15" spans="1:13" ht="12.75" customHeight="1">
      <c r="A15" s="321" t="s">
        <v>1366</v>
      </c>
      <c r="B15" s="321">
        <v>24.93</v>
      </c>
      <c r="C15" s="321" t="s">
        <v>1359</v>
      </c>
      <c r="D15" s="334">
        <v>25.49</v>
      </c>
      <c r="E15" s="335">
        <v>1</v>
      </c>
      <c r="F15" s="336">
        <f t="shared" si="0"/>
        <v>93.46333333333332</v>
      </c>
      <c r="G15" s="337">
        <v>0.010541851149061776</v>
      </c>
      <c r="H15" s="337">
        <v>0.0015812776723592662</v>
      </c>
      <c r="I15" s="338">
        <v>94.17490828589499</v>
      </c>
      <c r="J15" s="332"/>
      <c r="K15" s="331"/>
      <c r="L15" s="331"/>
      <c r="M15" s="332"/>
    </row>
    <row r="16" spans="1:13" ht="12.75" customHeight="1">
      <c r="A16" s="321" t="s">
        <v>1367</v>
      </c>
      <c r="B16" s="339">
        <v>24.8</v>
      </c>
      <c r="C16" s="321" t="s">
        <v>1359</v>
      </c>
      <c r="D16" s="334">
        <v>31</v>
      </c>
      <c r="E16" s="335">
        <v>1</v>
      </c>
      <c r="F16" s="336">
        <f t="shared" si="0"/>
        <v>113.66666666666667</v>
      </c>
      <c r="G16" s="337">
        <v>0.010541851149061776</v>
      </c>
      <c r="H16" s="337">
        <v>0.0015812776723592662</v>
      </c>
      <c r="I16" s="338">
        <v>114.37824161922833</v>
      </c>
      <c r="J16" s="332"/>
      <c r="K16" s="340"/>
      <c r="L16" s="340"/>
      <c r="M16" s="332"/>
    </row>
    <row r="17" spans="1:13" ht="12.75" customHeight="1">
      <c r="A17" s="321" t="s">
        <v>1368</v>
      </c>
      <c r="B17" s="333">
        <v>5.825</v>
      </c>
      <c r="C17" s="333" t="s">
        <v>1357</v>
      </c>
      <c r="D17" s="334">
        <v>19.95</v>
      </c>
      <c r="E17" s="335">
        <v>1</v>
      </c>
      <c r="F17" s="336">
        <f t="shared" si="0"/>
        <v>73.14999999999999</v>
      </c>
      <c r="G17" s="337">
        <v>0.010541851149061776</v>
      </c>
      <c r="H17" s="337">
        <v>0.0006325110689437064</v>
      </c>
      <c r="I17" s="338">
        <v>73.56745730550284</v>
      </c>
      <c r="J17" s="332"/>
      <c r="K17" s="331"/>
      <c r="L17" s="331"/>
      <c r="M17" s="332"/>
    </row>
    <row r="18" spans="1:13" ht="12.75" customHeight="1">
      <c r="A18" s="321" t="s">
        <v>1369</v>
      </c>
      <c r="B18" s="333">
        <v>5.825</v>
      </c>
      <c r="C18" s="333" t="s">
        <v>1357</v>
      </c>
      <c r="D18" s="334">
        <v>19.95</v>
      </c>
      <c r="E18" s="335">
        <v>1</v>
      </c>
      <c r="F18" s="336">
        <f t="shared" si="0"/>
        <v>73.14999999999999</v>
      </c>
      <c r="G18" s="337">
        <v>0.010541851149061776</v>
      </c>
      <c r="H18" s="337">
        <v>0.0006325110689437064</v>
      </c>
      <c r="I18" s="338">
        <v>73.56745730550284</v>
      </c>
      <c r="J18" s="332"/>
      <c r="K18" s="331"/>
      <c r="L18" s="331"/>
      <c r="M18" s="332"/>
    </row>
    <row r="19" spans="1:13" ht="12.75" customHeight="1">
      <c r="A19" s="315"/>
      <c r="B19" s="315"/>
      <c r="C19" s="315"/>
      <c r="D19" s="315"/>
      <c r="E19" s="315"/>
      <c r="F19" s="315"/>
      <c r="G19" s="315"/>
      <c r="H19" s="315"/>
      <c r="I19" s="315"/>
      <c r="J19" s="315"/>
      <c r="K19" s="315"/>
      <c r="L19" s="315"/>
      <c r="M19" s="315"/>
    </row>
    <row r="20" spans="1:13" ht="12.75" customHeight="1">
      <c r="A20" s="315"/>
      <c r="B20" s="315"/>
      <c r="C20" s="315"/>
      <c r="D20" s="315"/>
      <c r="E20" s="315"/>
      <c r="F20" s="315"/>
      <c r="G20" s="315"/>
      <c r="H20" s="315"/>
      <c r="I20" s="315"/>
      <c r="J20" s="315"/>
      <c r="K20" s="315"/>
      <c r="L20" s="315"/>
      <c r="M20" s="315"/>
    </row>
    <row r="21" spans="1:13" ht="12.75" customHeight="1">
      <c r="A21" s="341" t="s">
        <v>1370</v>
      </c>
      <c r="B21" s="315"/>
      <c r="C21" s="315"/>
      <c r="D21" s="315"/>
      <c r="E21" s="315"/>
      <c r="F21" s="315"/>
      <c r="G21" s="315"/>
      <c r="H21" s="315"/>
      <c r="I21" s="315"/>
      <c r="J21" s="315"/>
      <c r="K21" s="315"/>
      <c r="L21" s="315"/>
      <c r="M21" s="315"/>
    </row>
    <row r="22" spans="1:13" ht="12.75" customHeight="1">
      <c r="A22" s="315" t="s">
        <v>1371</v>
      </c>
      <c r="B22" s="315"/>
      <c r="C22" s="315"/>
      <c r="D22" s="315"/>
      <c r="E22" s="315"/>
      <c r="F22" s="315"/>
      <c r="G22" s="315"/>
      <c r="H22" s="315"/>
      <c r="I22" s="315"/>
      <c r="J22" s="315"/>
      <c r="K22" s="315"/>
      <c r="L22" s="315"/>
      <c r="M22" s="315"/>
    </row>
    <row r="23" spans="1:13" ht="12.75" customHeight="1">
      <c r="A23" s="315"/>
      <c r="B23" s="315"/>
      <c r="C23" s="315"/>
      <c r="D23" s="315"/>
      <c r="E23" s="315"/>
      <c r="F23" s="315"/>
      <c r="G23" s="315"/>
      <c r="H23" s="315"/>
      <c r="I23" s="315"/>
      <c r="J23" s="315"/>
      <c r="K23" s="315"/>
      <c r="L23" s="315"/>
      <c r="M23" s="315"/>
    </row>
    <row r="24" spans="1:13" ht="12.75" customHeight="1">
      <c r="A24" s="315" t="s">
        <v>1372</v>
      </c>
      <c r="B24" s="315"/>
      <c r="C24" s="315"/>
      <c r="D24" s="315"/>
      <c r="E24" s="315"/>
      <c r="F24" s="315"/>
      <c r="G24" s="315"/>
      <c r="H24" s="315"/>
      <c r="I24" s="315"/>
      <c r="J24" s="315"/>
      <c r="K24" s="315"/>
      <c r="L24" s="315"/>
      <c r="M24" s="315"/>
    </row>
    <row r="25" spans="1:13" ht="12.75" customHeight="1">
      <c r="A25" s="342" t="s">
        <v>1373</v>
      </c>
      <c r="B25" s="315"/>
      <c r="C25" s="315"/>
      <c r="D25" s="315"/>
      <c r="E25" s="315"/>
      <c r="F25" s="315"/>
      <c r="G25" s="315"/>
      <c r="H25" s="315"/>
      <c r="I25" s="315"/>
      <c r="J25" s="315"/>
      <c r="K25" s="315"/>
      <c r="L25" s="315"/>
      <c r="M25" s="315"/>
    </row>
    <row r="26" spans="1:13" ht="12.75" customHeight="1">
      <c r="A26" s="315"/>
      <c r="B26" s="315"/>
      <c r="C26" s="315"/>
      <c r="D26" s="315"/>
      <c r="E26" s="315"/>
      <c r="F26" s="315"/>
      <c r="G26" s="315"/>
      <c r="H26" s="315"/>
      <c r="I26" s="315"/>
      <c r="J26" s="315"/>
      <c r="K26" s="315"/>
      <c r="L26" s="315"/>
      <c r="M26" s="315"/>
    </row>
    <row r="27" spans="1:13" ht="12.75" customHeight="1">
      <c r="A27" s="315" t="s">
        <v>1374</v>
      </c>
      <c r="B27" s="315"/>
      <c r="C27" s="315"/>
      <c r="D27" s="315"/>
      <c r="E27" s="315"/>
      <c r="F27" s="315"/>
      <c r="G27" s="315"/>
      <c r="H27" s="315"/>
      <c r="I27" s="315"/>
      <c r="J27" s="315"/>
      <c r="K27" s="315"/>
      <c r="L27" s="315"/>
      <c r="M27" s="315"/>
    </row>
    <row r="28" spans="1:13" ht="12.75" customHeight="1">
      <c r="A28" s="315"/>
      <c r="B28" s="315"/>
      <c r="C28" s="315"/>
      <c r="D28" s="315"/>
      <c r="E28" s="315"/>
      <c r="F28" s="315"/>
      <c r="G28" s="315"/>
      <c r="H28" s="315"/>
      <c r="I28" s="315"/>
      <c r="J28" s="315"/>
      <c r="K28" s="315"/>
      <c r="L28" s="315"/>
      <c r="M28" s="315"/>
    </row>
    <row r="29" spans="1:13" ht="12.75" customHeight="1">
      <c r="A29" s="315"/>
      <c r="B29" s="315"/>
      <c r="C29" s="315"/>
      <c r="D29" s="315"/>
      <c r="E29" s="315"/>
      <c r="F29" s="315"/>
      <c r="G29" s="315"/>
      <c r="H29" s="315"/>
      <c r="I29" s="315"/>
      <c r="J29" s="315"/>
      <c r="K29" s="315"/>
      <c r="L29" s="315"/>
      <c r="M29" s="315"/>
    </row>
    <row r="30" spans="1:13" ht="13.5" customHeight="1" thickBot="1">
      <c r="A30" s="315"/>
      <c r="B30" s="343"/>
      <c r="C30" s="343"/>
      <c r="D30" s="343"/>
      <c r="E30" s="343"/>
      <c r="F30" s="343"/>
      <c r="G30" s="343"/>
      <c r="H30" s="315"/>
      <c r="I30" s="315"/>
      <c r="J30" s="315"/>
      <c r="K30" s="315"/>
      <c r="L30" s="315"/>
      <c r="M30" s="315"/>
    </row>
    <row r="31" spans="1:13" ht="12.75" customHeight="1">
      <c r="A31" s="344"/>
      <c r="B31" s="436"/>
      <c r="C31" s="437"/>
      <c r="D31" s="437"/>
      <c r="E31" s="437"/>
      <c r="F31" s="437"/>
      <c r="G31" s="438"/>
      <c r="H31" s="345"/>
      <c r="I31" s="315"/>
      <c r="J31" s="315"/>
      <c r="K31" s="315"/>
      <c r="L31" s="315"/>
      <c r="M31" s="315"/>
    </row>
    <row r="32" spans="1:13" ht="12.75" customHeight="1">
      <c r="A32" s="344"/>
      <c r="B32" s="439" t="s">
        <v>1375</v>
      </c>
      <c r="C32" s="440"/>
      <c r="D32" s="440" t="s">
        <v>1376</v>
      </c>
      <c r="E32" s="440"/>
      <c r="F32" s="440"/>
      <c r="G32" s="441"/>
      <c r="H32" s="345"/>
      <c r="I32" s="315"/>
      <c r="J32" s="315"/>
      <c r="K32" s="315"/>
      <c r="L32" s="315"/>
      <c r="M32" s="315"/>
    </row>
    <row r="33" spans="1:13" ht="12.75" customHeight="1">
      <c r="A33" s="344"/>
      <c r="B33" s="439" t="s">
        <v>1377</v>
      </c>
      <c r="C33" s="440"/>
      <c r="D33" s="440"/>
      <c r="E33" s="440"/>
      <c r="F33" s="440"/>
      <c r="G33" s="441"/>
      <c r="H33" s="345"/>
      <c r="I33" s="315"/>
      <c r="J33" s="315"/>
      <c r="K33" s="315"/>
      <c r="L33" s="315"/>
      <c r="M33" s="315"/>
    </row>
    <row r="34" spans="1:13" ht="12.75" customHeight="1">
      <c r="A34" s="344"/>
      <c r="B34" s="439"/>
      <c r="C34" s="440" t="s">
        <v>1378</v>
      </c>
      <c r="D34" s="440" t="s">
        <v>1379</v>
      </c>
      <c r="E34" s="440" t="s">
        <v>1380</v>
      </c>
      <c r="F34" s="440" t="s">
        <v>1381</v>
      </c>
      <c r="G34" s="441"/>
      <c r="H34" s="345"/>
      <c r="I34" s="315"/>
      <c r="J34" s="315"/>
      <c r="K34" s="315"/>
      <c r="L34" s="315"/>
      <c r="M34" s="315"/>
    </row>
    <row r="35" spans="1:13" ht="12.75" customHeight="1">
      <c r="A35" s="344"/>
      <c r="B35" s="439" t="s">
        <v>1382</v>
      </c>
      <c r="C35" s="440">
        <v>176.72</v>
      </c>
      <c r="D35" s="440">
        <v>0.0036</v>
      </c>
      <c r="E35" s="440">
        <v>0.0027</v>
      </c>
      <c r="F35" s="440">
        <v>177.6415</v>
      </c>
      <c r="G35" s="441"/>
      <c r="H35" s="345"/>
      <c r="I35" s="315"/>
      <c r="J35" s="315"/>
      <c r="K35" s="315"/>
      <c r="L35" s="315"/>
      <c r="M35" s="315"/>
    </row>
    <row r="36" spans="1:13" ht="12.75" customHeight="1">
      <c r="A36" s="344"/>
      <c r="B36" s="439"/>
      <c r="C36" s="440"/>
      <c r="D36" s="440"/>
      <c r="E36" s="440"/>
      <c r="F36" s="440"/>
      <c r="G36" s="441"/>
      <c r="H36" s="345"/>
      <c r="I36" s="315"/>
      <c r="J36" s="315"/>
      <c r="K36" s="315"/>
      <c r="L36" s="315"/>
      <c r="M36" s="315"/>
    </row>
    <row r="37" spans="1:13" ht="12.75" customHeight="1">
      <c r="A37" s="344"/>
      <c r="B37" s="442"/>
      <c r="C37" s="443"/>
      <c r="D37" s="443"/>
      <c r="E37" s="443"/>
      <c r="F37" s="443"/>
      <c r="G37" s="444"/>
      <c r="H37" s="345"/>
      <c r="I37" s="315"/>
      <c r="J37" s="315"/>
      <c r="K37" s="315"/>
      <c r="L37" s="315"/>
      <c r="M37" s="315"/>
    </row>
    <row r="38" spans="1:13" ht="13.5" customHeight="1" thickBot="1">
      <c r="A38" s="344"/>
      <c r="B38" s="445"/>
      <c r="C38" s="446"/>
      <c r="D38" s="446"/>
      <c r="E38" s="446"/>
      <c r="F38" s="446"/>
      <c r="G38" s="447"/>
      <c r="H38" s="345"/>
      <c r="I38" s="315"/>
      <c r="J38" s="315"/>
      <c r="K38" s="315"/>
      <c r="L38" s="315"/>
      <c r="M38" s="315"/>
    </row>
  </sheetData>
  <sheetProtection/>
  <hyperlinks>
    <hyperlink ref="A25" r:id="rId1" display="http://www.epa.gov/climateleaders/documents/resources/stationarycombustionguidance.pdf"/>
  </hyperlinks>
  <printOptions/>
  <pageMargins left="0.75" right="0.75" top="1" bottom="1" header="0.5" footer="0.5"/>
  <pageSetup firstPageNumber="1" useFirstPageNumber="1"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 Department of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Performance Indicator Tool</dc:title>
  <dc:subject>Cookies and Crackers</dc:subject>
  <dc:creator>Gale A. Boyd</dc:creator>
  <cp:keywords/>
  <dc:description/>
  <cp:lastModifiedBy>12177</cp:lastModifiedBy>
  <cp:lastPrinted>2010-12-03T00:46:32Z</cp:lastPrinted>
  <dcterms:created xsi:type="dcterms:W3CDTF">2002-01-30T18:49:43Z</dcterms:created>
  <dcterms:modified xsi:type="dcterms:W3CDTF">2011-04-08T15:11:57Z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