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585" windowHeight="4335" firstSheet="2" activeTab="4"/>
  </bookViews>
  <sheets>
    <sheet name="Every US Household" sheetId="1" r:id="rId1"/>
    <sheet name="5 Most Used Fixtures" sheetId="2" r:id="rId2"/>
    <sheet name="5 Most Used Bulbs - 13W CFL" sheetId="3" r:id="rId3"/>
    <sheet name="1 Bulb Savings Chart" sheetId="4" r:id="rId4"/>
    <sheet name="Every Child " sheetId="5" r:id="rId5"/>
  </sheets>
  <definedNames/>
  <calcPr fullCalcOnLoad="1"/>
</workbook>
</file>

<file path=xl/comments2.xml><?xml version="1.0" encoding="utf-8"?>
<comments xmlns="http://schemas.openxmlformats.org/spreadsheetml/2006/main">
  <authors>
    <author>Grant</author>
  </authors>
  <commentList>
    <comment ref="L14" authorId="0">
      <text>
        <r>
          <rPr>
            <b/>
            <sz val="8"/>
            <rFont val="Tahoma"/>
            <family val="2"/>
          </rPr>
          <t>Grant:</t>
        </r>
        <r>
          <rPr>
            <sz val="8"/>
            <rFont val="Tahoma"/>
            <family val="2"/>
          </rPr>
          <t xml:space="preserve">
Updated the number of US households.</t>
        </r>
      </text>
    </comment>
    <comment ref="M14" authorId="0">
      <text>
        <r>
          <rPr>
            <b/>
            <sz val="8"/>
            <rFont val="Tahoma"/>
            <family val="2"/>
          </rPr>
          <t>Grant:</t>
        </r>
        <r>
          <rPr>
            <sz val="8"/>
            <rFont val="Tahoma"/>
            <family val="2"/>
          </rPr>
          <t xml:space="preserve">
Used updated CO2 emissions factor for electricity (1.535 lbs CO2 / kWh</t>
        </r>
      </text>
    </comment>
  </commentList>
</comments>
</file>

<file path=xl/sharedStrings.xml><?xml version="1.0" encoding="utf-8"?>
<sst xmlns="http://schemas.openxmlformats.org/spreadsheetml/2006/main" count="159" uniqueCount="98">
  <si>
    <t>Quantity</t>
  </si>
  <si>
    <t>Cost of electricity</t>
  </si>
  <si>
    <t>$/kWh</t>
  </si>
  <si>
    <t>Standard</t>
  </si>
  <si>
    <t>Days in year</t>
  </si>
  <si>
    <t>days</t>
  </si>
  <si>
    <t>Savings Calculations</t>
  </si>
  <si>
    <t>Fixture/CFL</t>
  </si>
  <si>
    <t>Savings</t>
  </si>
  <si>
    <t>Standard Wattage</t>
  </si>
  <si>
    <t>Fixture</t>
  </si>
  <si>
    <t>ENERGY STAR</t>
  </si>
  <si>
    <t>Bath Wall</t>
  </si>
  <si>
    <t>Kitchen Closed Ceiling</t>
  </si>
  <si>
    <t>Outdoor Wall</t>
  </si>
  <si>
    <t>Living Room Floor</t>
  </si>
  <si>
    <t># of bulbs</t>
  </si>
  <si>
    <t>Hours</t>
  </si>
  <si>
    <t>Active</t>
  </si>
  <si>
    <t>Hours Active</t>
  </si>
  <si>
    <t>Bulb</t>
  </si>
  <si>
    <t>Energy Consumption (watts)</t>
  </si>
  <si>
    <t>Annual Cost ($)</t>
  </si>
  <si>
    <t>Assumptions</t>
  </si>
  <si>
    <t>Living Room Table</t>
  </si>
  <si>
    <t xml:space="preserve">Annual </t>
  </si>
  <si>
    <t>ENERGY STAR watts from energystar.gov.</t>
  </si>
  <si>
    <t>Hours active are dependent on room. Based on Lighting Research Center (LRC) research (The Lighting Pattern Book for Homes).</t>
  </si>
  <si>
    <t xml:space="preserve"> Active</t>
  </si>
  <si>
    <t>Annual Household</t>
  </si>
  <si>
    <t xml:space="preserve">Total Annual </t>
  </si>
  <si>
    <t>Car equivalent</t>
  </si>
  <si>
    <t>kWh Savings</t>
  </si>
  <si>
    <t xml:space="preserve">for all US households </t>
  </si>
  <si>
    <t>Lifetime</t>
  </si>
  <si>
    <t>Carbon Emissions Factor</t>
  </si>
  <si>
    <t>Lifetime Coal</t>
  </si>
  <si>
    <t>lb/kWh</t>
  </si>
  <si>
    <t>Coal carbon content</t>
  </si>
  <si>
    <t>lb CO2/lb coal</t>
  </si>
  <si>
    <t>Lifetime kWh</t>
  </si>
  <si>
    <t>CO2 Emissions for U.S.</t>
  </si>
  <si>
    <t>Annual kWh</t>
  </si>
  <si>
    <t>13W CFL - Benefits Over Lifetime</t>
  </si>
  <si>
    <t>Annual $ savings</t>
  </si>
  <si>
    <t xml:space="preserve">for US households </t>
  </si>
  <si>
    <t>Energy Consumption Difference (watts)</t>
  </si>
  <si>
    <t>Annual kWh Saving for US households (kWh)</t>
  </si>
  <si>
    <t>Emissions equivalent (lbs. of CO2)</t>
  </si>
  <si>
    <t xml:space="preserve">Replace 60 w incandescent with 13 w CFL </t>
  </si>
  <si>
    <t>Incandescent Replacement</t>
  </si>
  <si>
    <t>Households or bulbs replaced</t>
  </si>
  <si>
    <t>One kWh of electricity produces 1.535 lbs. of CO2</t>
  </si>
  <si>
    <t>lbs CO2/ kWh</t>
  </si>
  <si>
    <t>CFL</t>
  </si>
  <si>
    <t>Incandescent/CFL</t>
  </si>
  <si>
    <t>Each household had one of each fixture type. Typical households, though, would have 2 table lamps.</t>
  </si>
  <si>
    <t>Lifetime Energy Cost ($)</t>
  </si>
  <si>
    <t>Carbon Dioxide Emissions Factor</t>
  </si>
  <si>
    <t>Lifetime CO2</t>
  </si>
  <si>
    <t>Savings (lbs)</t>
  </si>
  <si>
    <t xml:space="preserve">Based on a conversation with Sandra Vasconez, LRC, assumed: Number of bulbs per fixture </t>
  </si>
  <si>
    <t xml:space="preserve">All fixtures but the living room floor lamp were incandescent; living room floor lamp was halogen torchiere. </t>
  </si>
  <si>
    <t>Fixture replacement wattages based on typical wattages found in ENERGY STAR qualified fixtures per data captured through the qualification process.</t>
  </si>
  <si>
    <t xml:space="preserve"> Kitchen</t>
  </si>
  <si>
    <t>2 lamp, 32W linear T8 (input watts)</t>
  </si>
  <si>
    <t xml:space="preserve"> Living Room Table</t>
  </si>
  <si>
    <t xml:space="preserve">1 lamp, 18 Watt </t>
  </si>
  <si>
    <t xml:space="preserve"> Bath Wall</t>
  </si>
  <si>
    <t>3 lamp, 13 Watt</t>
  </si>
  <si>
    <t xml:space="preserve"> Outdoor Wall</t>
  </si>
  <si>
    <t>1 lamp, 13 Watt</t>
  </si>
  <si>
    <t xml:space="preserve"> Living Room Floor (Halogen)</t>
  </si>
  <si>
    <t>1 lamp, 55 Watt</t>
  </si>
  <si>
    <t>Average automobile produces 11,470 lbs. of CO2 per year.</t>
  </si>
  <si>
    <t>US households = 116,900,000</t>
  </si>
  <si>
    <t xml:space="preserve">Annual kWh Saving </t>
  </si>
  <si>
    <t>Number of children: US Census Bureau 2005 estimates, 73.1 million children under age 18</t>
  </si>
  <si>
    <t>Savings Per Year From 5 Most Used Fixtures</t>
  </si>
  <si>
    <t>* Decrease in auto emission equivalency figures from 2005 to 2006 is due to a change in the CO2 emissions factor.</t>
  </si>
  <si>
    <t>Homes Lighting Equivalent (# of homes lit per year)</t>
  </si>
  <si>
    <t xml:space="preserve">Annual Dollar Savings for US households </t>
  </si>
  <si>
    <t>Auto Emissions Equivalent (cars)*</t>
  </si>
  <si>
    <t>Average automobile produces 11,470 lbs. of CO2 per year</t>
  </si>
  <si>
    <t>1 ENERGY STAR CFL for Every Child - Annual Savings</t>
  </si>
  <si>
    <t>5 Most Used Fixtures are based on Lawrence Berkeley National Laboratory (LBNL) research (Lighting Market Sourcebook for the U.S.).</t>
  </si>
  <si>
    <t>Savings Per Year From 5 Most Used Bulbs - Using 13 watt ENERGY STAR CFL</t>
  </si>
  <si>
    <t xml:space="preserve">Annual Savings From Replacement of 1 Bulb in Every US Household </t>
  </si>
  <si>
    <t>Note: Wattages may vary -  compare lumens to find equivalent light bulb. See comparison chart below.</t>
  </si>
  <si>
    <t>1 ENERGY STAR CFL Savings Over Lifetime</t>
  </si>
  <si>
    <t xml:space="preserve">* The calculation considers only the annual savings and benefits that result from replacing CFLs. </t>
  </si>
  <si>
    <t xml:space="preserve">        Last year, the calculation recognized the lifetime savings and benefits that result from CFL use.</t>
  </si>
  <si>
    <t>1 bulb replaced for every child</t>
  </si>
  <si>
    <t>Bulbs replaced</t>
  </si>
  <si>
    <t xml:space="preserve">Annual Dollar Savings </t>
  </si>
  <si>
    <t>Auto Emission Equivalent (cars)</t>
  </si>
  <si>
    <t>Average household uses 1,950 kWh annual for lighting</t>
  </si>
  <si>
    <t>Average household uses 1,950 kWh annually for lighting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</si>
</sst>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&quot;$&quot;#,##0.00"/>
    <numFmt numFmtId="183" formatCode="&quot;$&quot;#,##0.000"/>
    <numFmt numFmtId="184" formatCode="&quot;$&quot;#,##0.0000"/>
    <numFmt numFmtId="185" formatCode="#,##0.000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?_);_(@_)"/>
    <numFmt numFmtId="189" formatCode="_(* #,##0_);_(* \(#,##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&quot;$&quot;* #,##0.000_);_(&quot;$&quot;* \(#,##0.000\);_(&quot;$&quot;* &quot;-&quot;??_);_(@_)"/>
    <numFmt numFmtId="195" formatCode="_(&quot;$&quot;* #,##0.0_);_(&quot;$&quot;* \(#,##0.0\);_(&quot;$&quot;* &quot;-&quot;??_);_(@_)"/>
    <numFmt numFmtId="196" formatCode="_(&quot;$&quot;* #,##0_);_(&quot;$&quot;* \(#,##0\);_(&quot;$&quot;* &quot;-&quot;??_);_(@_)"/>
    <numFmt numFmtId="197" formatCode="_(* #,##0.000_);_(* \(#,##0.000\);_(* &quot;-&quot;???_);_(@_)"/>
  </numFmts>
  <fonts count="26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center"/>
    </xf>
    <xf numFmtId="44" fontId="0" fillId="0" borderId="0" xfId="44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4" fontId="0" fillId="0" borderId="0" xfId="44" applyFont="1" applyAlignment="1">
      <alignment/>
    </xf>
    <xf numFmtId="196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20" borderId="10" xfId="0" applyFill="1" applyBorder="1" applyAlignment="1">
      <alignment/>
    </xf>
    <xf numFmtId="0" fontId="2" fillId="20" borderId="10" xfId="0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44" fontId="0" fillId="22" borderId="10" xfId="0" applyNumberFormat="1" applyFill="1" applyBorder="1" applyAlignment="1">
      <alignment/>
    </xf>
    <xf numFmtId="43" fontId="0" fillId="22" borderId="10" xfId="42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44" fontId="2" fillId="4" borderId="10" xfId="44" applyNumberFormat="1" applyFont="1" applyFill="1" applyBorder="1" applyAlignment="1">
      <alignment/>
    </xf>
    <xf numFmtId="44" fontId="2" fillId="22" borderId="10" xfId="44" applyNumberFormat="1" applyFont="1" applyFill="1" applyBorder="1" applyAlignment="1">
      <alignment/>
    </xf>
    <xf numFmtId="43" fontId="2" fillId="22" borderId="10" xfId="42" applyFont="1" applyFill="1" applyBorder="1" applyAlignment="1">
      <alignment horizontal="center"/>
    </xf>
    <xf numFmtId="3" fontId="0" fillId="22" borderId="10" xfId="0" applyNumberFormat="1" applyFill="1" applyBorder="1" applyAlignment="1">
      <alignment horizontal="center"/>
    </xf>
    <xf numFmtId="44" fontId="0" fillId="22" borderId="10" xfId="44" applyFont="1" applyFill="1" applyBorder="1" applyAlignment="1">
      <alignment/>
    </xf>
    <xf numFmtId="44" fontId="0" fillId="4" borderId="10" xfId="44" applyFont="1" applyFill="1" applyBorder="1" applyAlignment="1">
      <alignment/>
    </xf>
    <xf numFmtId="0" fontId="0" fillId="20" borderId="10" xfId="0" applyFont="1" applyFill="1" applyBorder="1" applyAlignment="1">
      <alignment horizontal="center"/>
    </xf>
    <xf numFmtId="182" fontId="0" fillId="4" borderId="10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/>
    </xf>
    <xf numFmtId="1" fontId="0" fillId="22" borderId="10" xfId="0" applyNumberFormat="1" applyFill="1" applyBorder="1" applyAlignment="1">
      <alignment horizontal="center"/>
    </xf>
    <xf numFmtId="182" fontId="0" fillId="22" borderId="10" xfId="0" applyNumberFormat="1" applyFill="1" applyBorder="1" applyAlignment="1">
      <alignment/>
    </xf>
    <xf numFmtId="189" fontId="0" fillId="22" borderId="10" xfId="42" applyNumberFormat="1" applyFont="1" applyFill="1" applyBorder="1" applyAlignment="1">
      <alignment horizontal="center"/>
    </xf>
    <xf numFmtId="3" fontId="0" fillId="22" borderId="10" xfId="0" applyNumberFormat="1" applyFill="1" applyBorder="1" applyAlignment="1">
      <alignment/>
    </xf>
    <xf numFmtId="185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4" borderId="10" xfId="0" applyNumberFormat="1" applyFont="1" applyFill="1" applyBorder="1" applyAlignment="1">
      <alignment horizontal="center"/>
    </xf>
    <xf numFmtId="196" fontId="2" fillId="4" borderId="10" xfId="44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189" fontId="0" fillId="4" borderId="10" xfId="42" applyNumberFormat="1" applyFill="1" applyBorder="1" applyAlignment="1">
      <alignment/>
    </xf>
    <xf numFmtId="189" fontId="0" fillId="4" borderId="10" xfId="0" applyNumberFormat="1" applyFill="1" applyBorder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189" fontId="0" fillId="0" borderId="0" xfId="42" applyNumberFormat="1" applyFill="1" applyBorder="1" applyAlignment="1">
      <alignment/>
    </xf>
    <xf numFmtId="3" fontId="7" fillId="4" borderId="10" xfId="0" applyNumberFormat="1" applyFont="1" applyFill="1" applyBorder="1" applyAlignment="1">
      <alignment/>
    </xf>
    <xf numFmtId="196" fontId="0" fillId="4" borderId="10" xfId="44" applyNumberFormat="1" applyFill="1" applyBorder="1" applyAlignment="1">
      <alignment/>
    </xf>
    <xf numFmtId="0" fontId="0" fillId="4" borderId="10" xfId="0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189" fontId="0" fillId="0" borderId="0" xfId="0" applyNumberFormat="1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2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16</xdr:row>
      <xdr:rowOff>152400</xdr:rowOff>
    </xdr:from>
    <xdr:to>
      <xdr:col>9</xdr:col>
      <xdr:colOff>371475</xdr:colOff>
      <xdr:row>34</xdr:row>
      <xdr:rowOff>66675</xdr:rowOff>
    </xdr:to>
    <xdr:pic>
      <xdr:nvPicPr>
        <xdr:cNvPr id="1" name="Picture 4" descr="ENERGY STAR CFL equivalenc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838450"/>
          <a:ext cx="54864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7.8515625" style="0" customWidth="1"/>
    <col min="4" max="4" width="9.421875" style="0" customWidth="1"/>
    <col min="5" max="5" width="14.421875" style="0" customWidth="1"/>
    <col min="6" max="6" width="12.57421875" style="0" customWidth="1"/>
    <col min="7" max="7" width="18.8515625" style="0" customWidth="1"/>
    <col min="8" max="8" width="15.00390625" style="0" customWidth="1"/>
    <col min="9" max="9" width="15.57421875" style="0" customWidth="1"/>
    <col min="10" max="10" width="13.57421875" style="0" customWidth="1"/>
    <col min="11" max="11" width="11.28125" style="0" bestFit="1" customWidth="1"/>
  </cols>
  <sheetData>
    <row r="1" ht="20.25">
      <c r="A1" s="2" t="s">
        <v>87</v>
      </c>
    </row>
    <row r="3" spans="1:3" ht="12.75">
      <c r="A3" t="s">
        <v>1</v>
      </c>
      <c r="B3" s="11">
        <v>0.1008</v>
      </c>
      <c r="C3" t="s">
        <v>2</v>
      </c>
    </row>
    <row r="4" spans="1:3" ht="12.75">
      <c r="A4" t="s">
        <v>4</v>
      </c>
      <c r="B4">
        <v>365</v>
      </c>
      <c r="C4" t="s">
        <v>5</v>
      </c>
    </row>
    <row r="5" spans="1:3" ht="12.75">
      <c r="A5" s="8" t="s">
        <v>35</v>
      </c>
      <c r="B5" s="54">
        <v>1.535</v>
      </c>
      <c r="C5" t="s">
        <v>53</v>
      </c>
    </row>
    <row r="7" spans="1:11" ht="12.75">
      <c r="A7" s="37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51">
      <c r="A8" s="13" t="s">
        <v>20</v>
      </c>
      <c r="B8" s="38" t="s">
        <v>51</v>
      </c>
      <c r="C8" s="38" t="s">
        <v>19</v>
      </c>
      <c r="D8" s="60" t="s">
        <v>21</v>
      </c>
      <c r="E8" s="60"/>
      <c r="F8" s="38" t="s">
        <v>46</v>
      </c>
      <c r="G8" s="38" t="s">
        <v>47</v>
      </c>
      <c r="H8" s="38" t="s">
        <v>81</v>
      </c>
      <c r="I8" s="38" t="s">
        <v>80</v>
      </c>
      <c r="J8" s="38" t="s">
        <v>48</v>
      </c>
      <c r="K8" s="38" t="s">
        <v>82</v>
      </c>
      <c r="L8" s="39"/>
    </row>
    <row r="9" spans="1:11" s="1" customFormat="1" ht="12.75">
      <c r="A9" s="40"/>
      <c r="B9" s="40"/>
      <c r="C9" s="40"/>
      <c r="D9" s="41" t="s">
        <v>3</v>
      </c>
      <c r="E9" s="42" t="s">
        <v>11</v>
      </c>
      <c r="F9" s="43"/>
      <c r="G9" s="41"/>
      <c r="H9" s="41"/>
      <c r="I9" s="41"/>
      <c r="J9" s="41"/>
      <c r="K9" s="41"/>
    </row>
    <row r="10" spans="1:14" ht="25.5">
      <c r="A10" s="53" t="s">
        <v>50</v>
      </c>
      <c r="B10" s="51">
        <v>116900000</v>
      </c>
      <c r="C10" s="41">
        <v>3</v>
      </c>
      <c r="D10" s="41">
        <v>60</v>
      </c>
      <c r="E10" s="41">
        <v>13</v>
      </c>
      <c r="F10" s="44">
        <f>D10-E10</f>
        <v>47</v>
      </c>
      <c r="G10" s="45">
        <f>(3*365)*(F10/1000)*B10</f>
        <v>6016258500</v>
      </c>
      <c r="H10" s="52">
        <f>G10*B3</f>
        <v>606438856.8</v>
      </c>
      <c r="I10" s="46">
        <f>G10/1950</f>
        <v>3085260.769230769</v>
      </c>
      <c r="J10" s="46">
        <f>G10*B5</f>
        <v>9234956797.5</v>
      </c>
      <c r="K10" s="46">
        <f>J10/11470</f>
        <v>805140.0869659983</v>
      </c>
      <c r="L10" s="61"/>
      <c r="M10" s="61"/>
      <c r="N10" s="61"/>
    </row>
    <row r="11" spans="2:14" ht="12.75">
      <c r="B11" s="1"/>
      <c r="C11" s="7"/>
      <c r="D11" s="7"/>
      <c r="E11" s="7"/>
      <c r="K11" s="56"/>
      <c r="L11" s="61"/>
      <c r="M11" s="61"/>
      <c r="N11" s="61"/>
    </row>
    <row r="12" spans="6:11" ht="12.75">
      <c r="F12" s="34"/>
      <c r="G12" s="49"/>
      <c r="H12" s="49"/>
      <c r="I12" s="50"/>
      <c r="J12" s="50"/>
      <c r="K12" s="50"/>
    </row>
    <row r="13" spans="1:10" ht="12.75">
      <c r="A13" s="3"/>
      <c r="G13" s="47"/>
      <c r="H13" s="47"/>
      <c r="J13" s="48"/>
    </row>
    <row r="14" ht="12.75">
      <c r="A14" s="3" t="s">
        <v>23</v>
      </c>
    </row>
    <row r="15" ht="12.75">
      <c r="A15" t="s">
        <v>75</v>
      </c>
    </row>
    <row r="16" ht="12.75">
      <c r="A16" t="s">
        <v>49</v>
      </c>
    </row>
    <row r="17" ht="12.75">
      <c r="A17" t="s">
        <v>97</v>
      </c>
    </row>
    <row r="18" ht="12.75">
      <c r="A18" t="s">
        <v>52</v>
      </c>
    </row>
    <row r="19" ht="12.75">
      <c r="A19" t="s">
        <v>83</v>
      </c>
    </row>
    <row r="20" ht="12.75">
      <c r="A20" t="s">
        <v>79</v>
      </c>
    </row>
  </sheetData>
  <sheetProtection/>
  <mergeCells count="3">
    <mergeCell ref="D8:E8"/>
    <mergeCell ref="L11:N11"/>
    <mergeCell ref="L10:N10"/>
  </mergeCells>
  <printOptions/>
  <pageMargins left="0.75" right="0.7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2">
      <selection activeCell="A29" sqref="A29"/>
    </sheetView>
  </sheetViews>
  <sheetFormatPr defaultColWidth="9.140625" defaultRowHeight="12.75"/>
  <cols>
    <col min="1" max="1" width="19.57421875" style="0" customWidth="1"/>
    <col min="2" max="2" width="8.57421875" style="0" bestFit="1" customWidth="1"/>
    <col min="3" max="3" width="7.421875" style="0" customWidth="1"/>
    <col min="5" max="5" width="14.421875" style="0" bestFit="1" customWidth="1"/>
    <col min="6" max="6" width="13.7109375" style="0" customWidth="1"/>
    <col min="7" max="7" width="14.00390625" style="0" customWidth="1"/>
    <col min="8" max="8" width="9.00390625" style="0" customWidth="1"/>
    <col min="9" max="9" width="11.8515625" style="0" customWidth="1"/>
    <col min="10" max="10" width="17.57421875" style="0" hidden="1" customWidth="1"/>
    <col min="11" max="11" width="18.140625" style="0" customWidth="1"/>
    <col min="12" max="12" width="21.140625" style="0" hidden="1" customWidth="1"/>
    <col min="13" max="13" width="21.8515625" style="0" hidden="1" customWidth="1"/>
    <col min="14" max="14" width="14.421875" style="0" bestFit="1" customWidth="1"/>
  </cols>
  <sheetData>
    <row r="1" ht="20.25">
      <c r="A1" s="2" t="s">
        <v>78</v>
      </c>
    </row>
    <row r="3" spans="1:8" ht="12.75">
      <c r="A3" t="s">
        <v>1</v>
      </c>
      <c r="B3" s="11">
        <v>0.1008</v>
      </c>
      <c r="C3" s="8" t="s">
        <v>2</v>
      </c>
      <c r="D3" s="8"/>
      <c r="E3" s="8"/>
      <c r="F3" s="8"/>
      <c r="G3" s="8"/>
      <c r="H3" s="8"/>
    </row>
    <row r="4" spans="1:8" ht="12.75">
      <c r="A4" t="s">
        <v>4</v>
      </c>
      <c r="B4" s="8">
        <v>365</v>
      </c>
      <c r="C4" s="8" t="s">
        <v>5</v>
      </c>
      <c r="D4" s="8"/>
      <c r="E4" s="8"/>
      <c r="F4" s="8"/>
      <c r="G4" s="8"/>
      <c r="H4" s="8"/>
    </row>
    <row r="5" spans="2:8" ht="12.75">
      <c r="B5" s="8"/>
      <c r="C5" s="8"/>
      <c r="D5" s="8"/>
      <c r="E5" s="8"/>
      <c r="F5" s="8"/>
      <c r="G5" s="8"/>
      <c r="H5" s="8"/>
    </row>
    <row r="6" spans="1:8" ht="12.75">
      <c r="A6" s="3" t="s">
        <v>6</v>
      </c>
      <c r="B6" s="8"/>
      <c r="C6" s="8"/>
      <c r="D6" s="8"/>
      <c r="E6" s="8"/>
      <c r="F6" s="8"/>
      <c r="G6" s="8"/>
      <c r="H6" s="8"/>
    </row>
    <row r="7" spans="1:14" ht="12.75">
      <c r="A7" s="12"/>
      <c r="B7" s="12"/>
      <c r="C7" s="13" t="s">
        <v>17</v>
      </c>
      <c r="D7" s="12"/>
      <c r="E7" s="62" t="s">
        <v>21</v>
      </c>
      <c r="F7" s="62"/>
      <c r="G7" s="62" t="s">
        <v>22</v>
      </c>
      <c r="H7" s="62"/>
      <c r="I7" s="13" t="s">
        <v>25</v>
      </c>
      <c r="J7" s="13" t="s">
        <v>29</v>
      </c>
      <c r="K7" s="13" t="s">
        <v>44</v>
      </c>
      <c r="L7" s="13" t="s">
        <v>42</v>
      </c>
      <c r="M7" s="13" t="s">
        <v>30</v>
      </c>
      <c r="N7" s="13" t="s">
        <v>31</v>
      </c>
    </row>
    <row r="8" spans="1:14" s="1" customFormat="1" ht="12.75">
      <c r="A8" s="13" t="s">
        <v>10</v>
      </c>
      <c r="B8" s="13" t="s">
        <v>0</v>
      </c>
      <c r="C8" s="13" t="s">
        <v>28</v>
      </c>
      <c r="D8" s="13" t="s">
        <v>16</v>
      </c>
      <c r="E8" s="14" t="s">
        <v>3</v>
      </c>
      <c r="F8" s="15" t="s">
        <v>11</v>
      </c>
      <c r="G8" s="14" t="s">
        <v>3</v>
      </c>
      <c r="H8" s="15" t="s">
        <v>11</v>
      </c>
      <c r="I8" s="13" t="s">
        <v>8</v>
      </c>
      <c r="J8" s="13" t="s">
        <v>32</v>
      </c>
      <c r="K8" s="13" t="s">
        <v>45</v>
      </c>
      <c r="L8" s="13" t="s">
        <v>33</v>
      </c>
      <c r="M8" s="13" t="s">
        <v>41</v>
      </c>
      <c r="N8" s="13"/>
    </row>
    <row r="9" spans="1:14" ht="12.75">
      <c r="A9" s="16" t="s">
        <v>13</v>
      </c>
      <c r="B9" s="16">
        <v>1</v>
      </c>
      <c r="C9" s="16">
        <v>4</v>
      </c>
      <c r="D9" s="16">
        <v>3</v>
      </c>
      <c r="E9" s="16">
        <v>180</v>
      </c>
      <c r="F9" s="16">
        <v>60</v>
      </c>
      <c r="G9" s="17">
        <f>(B9*C9*E9*$B$3*$B$4)/1000</f>
        <v>26.490239999999996</v>
      </c>
      <c r="H9" s="17">
        <f>(B9*C9*F9*$B$3*$B$4)/1000</f>
        <v>8.83008</v>
      </c>
      <c r="I9" s="17">
        <f>G9-H9</f>
        <v>17.660159999999998</v>
      </c>
      <c r="J9" s="18">
        <f>I9/$B$3</f>
        <v>175.2</v>
      </c>
      <c r="K9" s="18"/>
      <c r="L9" s="19"/>
      <c r="M9" s="19"/>
      <c r="N9" s="19"/>
    </row>
    <row r="10" spans="1:14" ht="12.75">
      <c r="A10" s="16" t="s">
        <v>24</v>
      </c>
      <c r="B10" s="16">
        <v>1</v>
      </c>
      <c r="C10" s="16">
        <v>3</v>
      </c>
      <c r="D10" s="16">
        <v>1</v>
      </c>
      <c r="E10" s="16">
        <v>60</v>
      </c>
      <c r="F10" s="16">
        <v>18</v>
      </c>
      <c r="G10" s="17">
        <f>(B10*C10*E10*$B$3*$B$4)/1000</f>
        <v>6.622559999999999</v>
      </c>
      <c r="H10" s="17">
        <f>(B10*C10*F10*$B$3*$B$4)/1000</f>
        <v>1.986768</v>
      </c>
      <c r="I10" s="17">
        <f>G10-H10</f>
        <v>4.635791999999999</v>
      </c>
      <c r="J10" s="18">
        <f>I10/$B$3</f>
        <v>45.98999999999999</v>
      </c>
      <c r="K10" s="18"/>
      <c r="L10" s="19"/>
      <c r="M10" s="19"/>
      <c r="N10" s="19"/>
    </row>
    <row r="11" spans="1:14" ht="12.75">
      <c r="A11" s="16" t="s">
        <v>12</v>
      </c>
      <c r="B11" s="16">
        <v>1</v>
      </c>
      <c r="C11" s="16">
        <v>2</v>
      </c>
      <c r="D11" s="16">
        <v>3</v>
      </c>
      <c r="E11" s="16">
        <v>180</v>
      </c>
      <c r="F11" s="16">
        <v>39</v>
      </c>
      <c r="G11" s="17">
        <f>(B11*C11*E11*$B$3*$B$4)/1000</f>
        <v>13.245119999999998</v>
      </c>
      <c r="H11" s="17">
        <f>(B11*C11*F11*$B$3*$B$4)/1000</f>
        <v>2.869776</v>
      </c>
      <c r="I11" s="17">
        <f>G11-H11</f>
        <v>10.375343999999998</v>
      </c>
      <c r="J11" s="18">
        <f>I11/$B$3</f>
        <v>102.92999999999998</v>
      </c>
      <c r="K11" s="18"/>
      <c r="L11" s="19"/>
      <c r="M11" s="19"/>
      <c r="N11" s="19"/>
    </row>
    <row r="12" spans="1:14" ht="13.5" customHeight="1">
      <c r="A12" s="16" t="s">
        <v>14</v>
      </c>
      <c r="B12" s="16">
        <v>1</v>
      </c>
      <c r="C12" s="16">
        <v>4</v>
      </c>
      <c r="D12" s="16">
        <v>1</v>
      </c>
      <c r="E12" s="16">
        <v>60</v>
      </c>
      <c r="F12" s="16">
        <v>13</v>
      </c>
      <c r="G12" s="17">
        <f>(B12*C12*E12*$B$3*$B$4)/1000</f>
        <v>8.83008</v>
      </c>
      <c r="H12" s="17">
        <f>(B12*C12*F12*$B$3*$B$4)/1000</f>
        <v>1.913184</v>
      </c>
      <c r="I12" s="17">
        <f>G12-H12</f>
        <v>6.916896</v>
      </c>
      <c r="J12" s="18">
        <f>I12/$B$3</f>
        <v>68.62</v>
      </c>
      <c r="K12" s="18"/>
      <c r="L12" s="19"/>
      <c r="M12" s="19"/>
      <c r="N12" s="19"/>
    </row>
    <row r="13" spans="1:14" ht="13.5" customHeight="1">
      <c r="A13" s="16" t="s">
        <v>15</v>
      </c>
      <c r="B13" s="16">
        <v>1</v>
      </c>
      <c r="C13" s="16">
        <v>3</v>
      </c>
      <c r="D13" s="16">
        <v>1</v>
      </c>
      <c r="E13" s="16">
        <v>300</v>
      </c>
      <c r="F13" s="16">
        <v>55</v>
      </c>
      <c r="G13" s="17">
        <f>(B13*C13*E13*$B$3*$B$4)/1000</f>
        <v>33.1128</v>
      </c>
      <c r="H13" s="17">
        <f>(B13*C13*F13*$B$3*$B$4)/1000</f>
        <v>6.07068</v>
      </c>
      <c r="I13" s="17">
        <f>G13-H13</f>
        <v>27.04212</v>
      </c>
      <c r="J13" s="18">
        <f>I13/$B$3</f>
        <v>268.275</v>
      </c>
      <c r="K13" s="18"/>
      <c r="L13" s="19"/>
      <c r="M13" s="19"/>
      <c r="N13" s="19"/>
    </row>
    <row r="14" spans="1:14" ht="12.75">
      <c r="A14" s="16"/>
      <c r="B14" s="16"/>
      <c r="C14" s="16"/>
      <c r="D14" s="16"/>
      <c r="E14" s="16"/>
      <c r="F14" s="16"/>
      <c r="G14" s="21">
        <f>SUM(G9:G13)</f>
        <v>88.3008</v>
      </c>
      <c r="H14" s="21">
        <f>SUM(H9:H13)</f>
        <v>21.670488</v>
      </c>
      <c r="I14" s="20">
        <f>SUM(I9:I13)</f>
        <v>66.630312</v>
      </c>
      <c r="J14" s="22">
        <f>SUM(J9:J13)</f>
        <v>661.0149999999999</v>
      </c>
      <c r="K14" s="36">
        <f>I14*116900000</f>
        <v>7789083472.8</v>
      </c>
      <c r="L14" s="23">
        <f>J14*111090617</f>
        <v>73432564196.25499</v>
      </c>
      <c r="M14" s="23">
        <f>L14*1.535</f>
        <v>112718986041.2514</v>
      </c>
      <c r="N14" s="35">
        <f>M14/11470</f>
        <v>9827287.361922529</v>
      </c>
    </row>
    <row r="15" spans="1:9" ht="12.75">
      <c r="A15" s="3" t="s">
        <v>23</v>
      </c>
      <c r="I15" s="10"/>
    </row>
    <row r="16" ht="12.75">
      <c r="A16" t="s">
        <v>26</v>
      </c>
    </row>
    <row r="17" ht="12.75">
      <c r="A17" t="s">
        <v>85</v>
      </c>
    </row>
    <row r="18" ht="12.75">
      <c r="A18" t="s">
        <v>27</v>
      </c>
    </row>
    <row r="19" ht="12.75">
      <c r="A19" t="s">
        <v>61</v>
      </c>
    </row>
    <row r="20" ht="12.75">
      <c r="A20" t="s">
        <v>62</v>
      </c>
    </row>
    <row r="21" ht="12.75">
      <c r="A21" t="s">
        <v>56</v>
      </c>
    </row>
    <row r="22" spans="1:3" ht="12.75">
      <c r="A22" s="55" t="s">
        <v>63</v>
      </c>
      <c r="B22" s="55"/>
      <c r="C22" s="55"/>
    </row>
    <row r="23" spans="1:3" ht="12.75">
      <c r="A23" s="55" t="s">
        <v>64</v>
      </c>
      <c r="B23" s="55" t="s">
        <v>65</v>
      </c>
      <c r="C23" s="55"/>
    </row>
    <row r="24" spans="1:3" ht="12.75">
      <c r="A24" s="55" t="s">
        <v>66</v>
      </c>
      <c r="B24" s="55" t="s">
        <v>67</v>
      </c>
      <c r="C24" s="55"/>
    </row>
    <row r="25" spans="1:3" ht="12.75">
      <c r="A25" s="55" t="s">
        <v>68</v>
      </c>
      <c r="B25" s="55" t="s">
        <v>69</v>
      </c>
      <c r="C25" s="55"/>
    </row>
    <row r="26" spans="1:3" ht="12.75">
      <c r="A26" s="55" t="s">
        <v>70</v>
      </c>
      <c r="B26" s="55" t="s">
        <v>71</v>
      </c>
      <c r="C26" s="55"/>
    </row>
    <row r="27" spans="1:3" ht="12.75">
      <c r="A27" s="55" t="s">
        <v>72</v>
      </c>
      <c r="B27" s="55" t="s">
        <v>73</v>
      </c>
      <c r="C27" s="55"/>
    </row>
    <row r="28" ht="12.75">
      <c r="A28" t="s">
        <v>75</v>
      </c>
    </row>
    <row r="29" ht="12.75">
      <c r="A29" t="s">
        <v>74</v>
      </c>
    </row>
  </sheetData>
  <sheetProtection/>
  <mergeCells count="2">
    <mergeCell ref="E7:F7"/>
    <mergeCell ref="G7:H7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2.140625" style="0" bestFit="1" customWidth="1"/>
    <col min="2" max="2" width="8.7109375" style="0" customWidth="1"/>
    <col min="3" max="3" width="12.00390625" style="0" customWidth="1"/>
    <col min="4" max="4" width="11.28125" style="0" customWidth="1"/>
    <col min="5" max="5" width="14.8515625" style="0" customWidth="1"/>
    <col min="6" max="6" width="5.7109375" style="0" customWidth="1"/>
    <col min="7" max="7" width="9.28125" style="0" customWidth="1"/>
    <col min="8" max="8" width="13.7109375" style="0" bestFit="1" customWidth="1"/>
    <col min="9" max="9" width="11.140625" style="0" customWidth="1"/>
  </cols>
  <sheetData>
    <row r="1" ht="20.25">
      <c r="A1" s="2" t="s">
        <v>86</v>
      </c>
    </row>
    <row r="3" spans="1:3" ht="12.75">
      <c r="A3" t="s">
        <v>1</v>
      </c>
      <c r="B3" s="11">
        <v>0.1008</v>
      </c>
      <c r="C3" t="s">
        <v>2</v>
      </c>
    </row>
    <row r="4" spans="1:3" ht="12.75">
      <c r="A4" t="s">
        <v>4</v>
      </c>
      <c r="B4">
        <v>365</v>
      </c>
      <c r="C4" t="s">
        <v>5</v>
      </c>
    </row>
    <row r="6" ht="12.75">
      <c r="A6" s="3" t="s">
        <v>6</v>
      </c>
    </row>
    <row r="7" spans="1:9" ht="12.75">
      <c r="A7" s="12"/>
      <c r="B7" s="12"/>
      <c r="C7" s="12"/>
      <c r="D7" s="62" t="s">
        <v>21</v>
      </c>
      <c r="E7" s="62"/>
      <c r="F7" s="14"/>
      <c r="G7" s="62" t="s">
        <v>22</v>
      </c>
      <c r="H7" s="62"/>
      <c r="I7" s="13" t="s">
        <v>8</v>
      </c>
    </row>
    <row r="8" spans="1:9" s="1" customFormat="1" ht="12.75">
      <c r="A8" s="13" t="s">
        <v>20</v>
      </c>
      <c r="B8" s="13" t="s">
        <v>0</v>
      </c>
      <c r="C8" s="13" t="s">
        <v>19</v>
      </c>
      <c r="D8" s="14" t="s">
        <v>3</v>
      </c>
      <c r="E8" s="15" t="s">
        <v>11</v>
      </c>
      <c r="F8" s="26"/>
      <c r="G8" s="14" t="s">
        <v>3</v>
      </c>
      <c r="H8" s="15" t="s">
        <v>11</v>
      </c>
      <c r="I8" s="14"/>
    </row>
    <row r="9" spans="1:9" ht="12.75">
      <c r="A9" s="16" t="s">
        <v>55</v>
      </c>
      <c r="B9" s="19">
        <v>5</v>
      </c>
      <c r="C9" s="19">
        <v>4</v>
      </c>
      <c r="D9" s="19">
        <v>60</v>
      </c>
      <c r="E9" s="19">
        <v>13</v>
      </c>
      <c r="F9" s="16"/>
      <c r="G9" s="24">
        <f>(B9*C9*D9*$B$3*$B$4)/1000</f>
        <v>44.150400000000005</v>
      </c>
      <c r="H9" s="24">
        <f>(B9*C9*E9*$B$3*$B$4)/1000</f>
        <v>9.56592</v>
      </c>
      <c r="I9" s="25">
        <f>G9-H9</f>
        <v>34.584480000000006</v>
      </c>
    </row>
    <row r="10" spans="1:9" ht="12.75">
      <c r="A10" s="3"/>
      <c r="G10" s="6"/>
      <c r="H10" s="6"/>
      <c r="I10" s="9"/>
    </row>
    <row r="11" spans="1:9" ht="12.75">
      <c r="A11" s="3"/>
      <c r="G11" s="6"/>
      <c r="H11" s="6"/>
      <c r="I11" s="9"/>
    </row>
    <row r="12" spans="1:9" ht="12.75">
      <c r="A12" s="3"/>
      <c r="G12" s="6"/>
      <c r="H12" s="6"/>
      <c r="I12" s="9"/>
    </row>
  </sheetData>
  <sheetProtection/>
  <mergeCells count="2">
    <mergeCell ref="G7:H7"/>
    <mergeCell ref="D7:E7"/>
  </mergeCells>
  <printOptions/>
  <pageMargins left="0.75" right="0.7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5.421875" style="0" customWidth="1"/>
    <col min="2" max="2" width="8.7109375" style="0" customWidth="1"/>
    <col min="3" max="3" width="7.00390625" style="0" customWidth="1"/>
    <col min="4" max="4" width="2.57421875" style="0" customWidth="1"/>
    <col min="5" max="5" width="22.8515625" style="0" customWidth="1"/>
    <col min="6" max="6" width="13.8515625" style="0" customWidth="1"/>
    <col min="7" max="7" width="13.421875" style="0" customWidth="1"/>
    <col min="8" max="8" width="13.28125" style="0" customWidth="1"/>
    <col min="9" max="9" width="10.00390625" style="0" customWidth="1"/>
    <col min="10" max="10" width="13.28125" style="0" customWidth="1"/>
    <col min="11" max="11" width="13.140625" style="0" customWidth="1"/>
    <col min="12" max="12" width="13.7109375" style="0" customWidth="1"/>
  </cols>
  <sheetData>
    <row r="1" ht="20.25">
      <c r="A1" s="2" t="s">
        <v>89</v>
      </c>
    </row>
    <row r="3" spans="1:8" ht="12.75">
      <c r="A3" s="8" t="s">
        <v>1</v>
      </c>
      <c r="B3" s="33">
        <v>0.1008</v>
      </c>
      <c r="C3" s="8" t="s">
        <v>2</v>
      </c>
      <c r="D3" s="8"/>
      <c r="E3" s="8" t="s">
        <v>58</v>
      </c>
      <c r="F3" s="54">
        <v>1.535</v>
      </c>
      <c r="G3" s="8" t="s">
        <v>37</v>
      </c>
      <c r="H3" s="8"/>
    </row>
    <row r="4" spans="1:8" ht="12.75">
      <c r="A4" s="8" t="s">
        <v>4</v>
      </c>
      <c r="B4" s="8">
        <v>365</v>
      </c>
      <c r="C4" s="8" t="s">
        <v>5</v>
      </c>
      <c r="D4" s="8"/>
      <c r="E4" s="8" t="s">
        <v>38</v>
      </c>
      <c r="F4" s="8">
        <v>2.14</v>
      </c>
      <c r="G4" s="8" t="s">
        <v>39</v>
      </c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7:12" ht="12.75">
      <c r="G6" s="4"/>
      <c r="H6" s="4"/>
      <c r="I6" s="5"/>
      <c r="J6" s="5"/>
      <c r="K6" s="4"/>
      <c r="L6" s="4"/>
    </row>
    <row r="7" ht="12.75">
      <c r="A7" s="3"/>
    </row>
    <row r="8" ht="12.75">
      <c r="A8" s="3" t="s">
        <v>43</v>
      </c>
    </row>
    <row r="9" spans="1:12" ht="12.75">
      <c r="A9" s="12"/>
      <c r="B9" s="14"/>
      <c r="C9" s="14" t="s">
        <v>17</v>
      </c>
      <c r="D9" s="14"/>
      <c r="E9" s="62" t="s">
        <v>21</v>
      </c>
      <c r="F9" s="62"/>
      <c r="G9" s="62" t="s">
        <v>57</v>
      </c>
      <c r="H9" s="62"/>
      <c r="I9" s="13" t="s">
        <v>34</v>
      </c>
      <c r="J9" s="13" t="s">
        <v>40</v>
      </c>
      <c r="K9" s="13" t="s">
        <v>59</v>
      </c>
      <c r="L9" s="13" t="s">
        <v>36</v>
      </c>
    </row>
    <row r="10" spans="1:12" ht="12.75">
      <c r="A10" s="14" t="s">
        <v>7</v>
      </c>
      <c r="B10" s="14" t="s">
        <v>0</v>
      </c>
      <c r="C10" s="14" t="s">
        <v>18</v>
      </c>
      <c r="D10" s="14"/>
      <c r="E10" s="13" t="s">
        <v>9</v>
      </c>
      <c r="F10" s="13" t="s">
        <v>11</v>
      </c>
      <c r="G10" s="14" t="s">
        <v>3</v>
      </c>
      <c r="H10" s="26" t="s">
        <v>11</v>
      </c>
      <c r="I10" s="13" t="s">
        <v>8</v>
      </c>
      <c r="J10" s="13" t="s">
        <v>8</v>
      </c>
      <c r="K10" s="13" t="s">
        <v>60</v>
      </c>
      <c r="L10" s="13" t="s">
        <v>60</v>
      </c>
    </row>
    <row r="11" spans="1:12" ht="12.75">
      <c r="A11" s="16" t="s">
        <v>54</v>
      </c>
      <c r="B11" s="19">
        <v>1</v>
      </c>
      <c r="C11" s="19">
        <v>6000</v>
      </c>
      <c r="D11" s="16"/>
      <c r="E11" s="19">
        <v>60</v>
      </c>
      <c r="F11" s="29">
        <v>13</v>
      </c>
      <c r="G11" s="30">
        <f>(B11*C11*E11*$B$3)/1000</f>
        <v>36.288</v>
      </c>
      <c r="H11" s="30">
        <f>(B11*C11*F11/1000)*$B$3</f>
        <v>7.8624</v>
      </c>
      <c r="I11" s="27">
        <f>G11-H11</f>
        <v>28.425599999999996</v>
      </c>
      <c r="J11" s="31">
        <f>((E11-F11)/1000)*C11</f>
        <v>282</v>
      </c>
      <c r="K11" s="28">
        <f>J11*$F$3</f>
        <v>432.87</v>
      </c>
      <c r="L11" s="32">
        <f>K11/$F$4</f>
        <v>202.27570093457942</v>
      </c>
    </row>
    <row r="12" spans="1:12" ht="12.75">
      <c r="A12" s="16" t="s">
        <v>54</v>
      </c>
      <c r="B12" s="19">
        <v>1</v>
      </c>
      <c r="C12" s="19">
        <v>6000</v>
      </c>
      <c r="D12" s="16"/>
      <c r="E12" s="19">
        <v>75</v>
      </c>
      <c r="F12" s="29">
        <v>20</v>
      </c>
      <c r="G12" s="30">
        <f>(B12*C12*E12*$B$3)/1000</f>
        <v>45.36</v>
      </c>
      <c r="H12" s="30">
        <f>(B12*C12*F12/1000)*$B$3</f>
        <v>12.096</v>
      </c>
      <c r="I12" s="27">
        <f>G12-H12</f>
        <v>33.263999999999996</v>
      </c>
      <c r="J12" s="31">
        <f>((E12-F12)/1000)*C12</f>
        <v>330</v>
      </c>
      <c r="K12" s="28">
        <f>J12*$F$3</f>
        <v>506.54999999999995</v>
      </c>
      <c r="L12" s="32">
        <f>K12/$F$4</f>
        <v>236.7056074766355</v>
      </c>
    </row>
    <row r="13" spans="1:12" ht="12.75">
      <c r="A13" s="57" t="s">
        <v>54</v>
      </c>
      <c r="B13" s="19">
        <v>1</v>
      </c>
      <c r="C13" s="19">
        <v>6000</v>
      </c>
      <c r="D13" s="16"/>
      <c r="E13" s="19">
        <v>100</v>
      </c>
      <c r="F13" s="29">
        <v>25</v>
      </c>
      <c r="G13" s="30">
        <f>(B13*C13*E13*$B$3)/1000</f>
        <v>60.48</v>
      </c>
      <c r="H13" s="30">
        <f>(B13*C13*F13/1000)*$B$3</f>
        <v>15.120000000000001</v>
      </c>
      <c r="I13" s="27">
        <f>G13-H13</f>
        <v>45.36</v>
      </c>
      <c r="J13" s="31">
        <f>((E13-F13)/1000)*C13</f>
        <v>450</v>
      </c>
      <c r="K13" s="28">
        <f>J13*$F$3</f>
        <v>690.75</v>
      </c>
      <c r="L13" s="32">
        <f>K13/$F$4</f>
        <v>322.7803738317757</v>
      </c>
    </row>
    <row r="14" spans="1:12" ht="12.75">
      <c r="A14" s="16" t="s">
        <v>54</v>
      </c>
      <c r="B14" s="19">
        <v>1</v>
      </c>
      <c r="C14" s="19">
        <v>6000</v>
      </c>
      <c r="D14" s="16"/>
      <c r="E14" s="19">
        <v>150</v>
      </c>
      <c r="F14" s="29">
        <v>52</v>
      </c>
      <c r="G14" s="30">
        <f>(B14*C14*E14*$B$3)/1000</f>
        <v>90.72</v>
      </c>
      <c r="H14" s="30">
        <f>(B14*C14*F14/1000)*$B$3</f>
        <v>31.4496</v>
      </c>
      <c r="I14" s="27">
        <f>G14-H14</f>
        <v>59.270399999999995</v>
      </c>
      <c r="J14" s="31">
        <f>((E14-F14)/1000)*C14</f>
        <v>588</v>
      </c>
      <c r="K14" s="28">
        <f>J14*$F$3</f>
        <v>902.5799999999999</v>
      </c>
      <c r="L14" s="32">
        <f>K14/$F$4</f>
        <v>421.7663551401869</v>
      </c>
    </row>
    <row r="16" ht="12.75">
      <c r="A16" t="s">
        <v>88</v>
      </c>
    </row>
  </sheetData>
  <sheetProtection/>
  <mergeCells count="2">
    <mergeCell ref="E9:F9"/>
    <mergeCell ref="G9:H9"/>
  </mergeCells>
  <printOptions/>
  <pageMargins left="0.75" right="0.75" top="0.75" bottom="0.75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B1">
      <selection activeCell="K10" sqref="K10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7.8515625" style="0" customWidth="1"/>
    <col min="4" max="4" width="9.421875" style="0" customWidth="1"/>
    <col min="5" max="5" width="14.421875" style="0" customWidth="1"/>
    <col min="6" max="6" width="12.57421875" style="0" customWidth="1"/>
    <col min="7" max="7" width="18.8515625" style="0" customWidth="1"/>
    <col min="8" max="8" width="15.00390625" style="0" customWidth="1"/>
    <col min="9" max="9" width="15.57421875" style="0" customWidth="1"/>
    <col min="10" max="10" width="13.57421875" style="0" customWidth="1"/>
    <col min="11" max="11" width="11.28125" style="0" bestFit="1" customWidth="1"/>
  </cols>
  <sheetData>
    <row r="1" ht="20.25">
      <c r="A1" s="2" t="s">
        <v>84</v>
      </c>
    </row>
    <row r="3" spans="1:3" ht="12.75">
      <c r="A3" t="s">
        <v>1</v>
      </c>
      <c r="B3" s="11">
        <v>0.1008</v>
      </c>
      <c r="C3" t="s">
        <v>2</v>
      </c>
    </row>
    <row r="4" spans="1:3" ht="12.75">
      <c r="A4" t="s">
        <v>4</v>
      </c>
      <c r="B4">
        <v>365</v>
      </c>
      <c r="C4" t="s">
        <v>5</v>
      </c>
    </row>
    <row r="5" spans="1:3" ht="12.75">
      <c r="A5" s="8" t="s">
        <v>35</v>
      </c>
      <c r="B5" s="54">
        <v>1.535</v>
      </c>
      <c r="C5" t="s">
        <v>53</v>
      </c>
    </row>
    <row r="7" spans="1:11" ht="12.75">
      <c r="A7" s="37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51">
      <c r="A8" s="13"/>
      <c r="B8" s="38" t="s">
        <v>93</v>
      </c>
      <c r="C8" s="38" t="s">
        <v>19</v>
      </c>
      <c r="D8" s="60" t="s">
        <v>21</v>
      </c>
      <c r="E8" s="60"/>
      <c r="F8" s="38" t="s">
        <v>46</v>
      </c>
      <c r="G8" s="38" t="s">
        <v>76</v>
      </c>
      <c r="H8" s="38" t="s">
        <v>94</v>
      </c>
      <c r="I8" s="38" t="s">
        <v>80</v>
      </c>
      <c r="J8" s="38" t="s">
        <v>48</v>
      </c>
      <c r="K8" s="38" t="s">
        <v>95</v>
      </c>
      <c r="L8" s="39"/>
    </row>
    <row r="9" spans="1:11" s="1" customFormat="1" ht="12.75">
      <c r="A9" s="40"/>
      <c r="B9" s="40"/>
      <c r="C9" s="40"/>
      <c r="D9" s="41" t="s">
        <v>3</v>
      </c>
      <c r="E9" s="42" t="s">
        <v>11</v>
      </c>
      <c r="F9" s="43"/>
      <c r="G9" s="41"/>
      <c r="H9" s="41"/>
      <c r="I9" s="41"/>
      <c r="J9" s="41"/>
      <c r="K9" s="41"/>
    </row>
    <row r="10" spans="1:14" ht="25.5">
      <c r="A10" s="58" t="s">
        <v>92</v>
      </c>
      <c r="B10" s="51">
        <v>73131688</v>
      </c>
      <c r="C10" s="41">
        <v>3</v>
      </c>
      <c r="D10" s="41">
        <v>60</v>
      </c>
      <c r="E10" s="41">
        <v>13</v>
      </c>
      <c r="F10" s="44">
        <f>D10-E10</f>
        <v>47</v>
      </c>
      <c r="G10" s="45">
        <f>(3*365)*(F10/1000)*B10</f>
        <v>3763722322.92</v>
      </c>
      <c r="H10" s="52">
        <f>G10*B3</f>
        <v>379383210.150336</v>
      </c>
      <c r="I10" s="46">
        <f>G10/1950</f>
        <v>1930114.0117538462</v>
      </c>
      <c r="J10" s="46">
        <f>G10*B5</f>
        <v>5777313765.6821995</v>
      </c>
      <c r="K10" s="46">
        <f>J10/11470</f>
        <v>503689.08157647774</v>
      </c>
      <c r="L10" s="61"/>
      <c r="M10" s="61"/>
      <c r="N10" s="61"/>
    </row>
    <row r="11" spans="2:14" ht="12.75">
      <c r="B11" s="1"/>
      <c r="C11" s="7"/>
      <c r="D11" s="7"/>
      <c r="E11" s="7"/>
      <c r="K11" s="56"/>
      <c r="L11" s="61"/>
      <c r="M11" s="61"/>
      <c r="N11" s="61"/>
    </row>
    <row r="12" spans="6:11" ht="12.75">
      <c r="F12" s="34"/>
      <c r="G12" s="49"/>
      <c r="H12" s="49"/>
      <c r="I12" s="50"/>
      <c r="J12" s="50"/>
      <c r="K12" s="50"/>
    </row>
    <row r="13" ht="12.75">
      <c r="A13" s="3"/>
    </row>
    <row r="14" spans="1:10" ht="12.75">
      <c r="A14" s="3"/>
      <c r="G14" s="47"/>
      <c r="H14" s="47"/>
      <c r="J14" s="48"/>
    </row>
    <row r="15" ht="12.75">
      <c r="A15" s="3" t="s">
        <v>23</v>
      </c>
    </row>
    <row r="16" ht="12.75">
      <c r="A16" s="55" t="s">
        <v>77</v>
      </c>
    </row>
    <row r="17" ht="12.75">
      <c r="A17" t="s">
        <v>49</v>
      </c>
    </row>
    <row r="18" ht="12.75">
      <c r="A18" t="s">
        <v>96</v>
      </c>
    </row>
    <row r="19" ht="12.75">
      <c r="A19" t="s">
        <v>52</v>
      </c>
    </row>
    <row r="20" ht="12.75">
      <c r="A20" t="s">
        <v>74</v>
      </c>
    </row>
    <row r="21" ht="12.75">
      <c r="A21" t="s">
        <v>90</v>
      </c>
    </row>
    <row r="22" ht="12.75">
      <c r="A22" s="59" t="s">
        <v>91</v>
      </c>
    </row>
  </sheetData>
  <sheetProtection/>
  <mergeCells count="3">
    <mergeCell ref="D8:E8"/>
    <mergeCell ref="L11:N11"/>
    <mergeCell ref="L10:N10"/>
  </mergeCells>
  <printOptions/>
  <pageMargins left="0.7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Cadmus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 </cp:lastModifiedBy>
  <cp:lastPrinted>2001-07-12T17:08:39Z</cp:lastPrinted>
  <dcterms:created xsi:type="dcterms:W3CDTF">2001-01-17T22:05:28Z</dcterms:created>
  <dcterms:modified xsi:type="dcterms:W3CDTF">2007-04-23T16:31:24Z</dcterms:modified>
  <cp:category/>
  <cp:version/>
  <cp:contentType/>
  <cp:contentStatus/>
</cp:coreProperties>
</file>